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200"/>
  </bookViews>
  <sheets>
    <sheet name="chl-a" sheetId="2" r:id="rId1"/>
    <sheet name="AFDM" sheetId="6" r:id="rId2"/>
    <sheet name="area regression" sheetId="3" r:id="rId3"/>
  </sheets>
  <definedNames>
    <definedName name="_xlnm._FilterDatabase" localSheetId="0" hidden="1">'chl-a'!$A$1:$AA$7</definedName>
  </definedNames>
  <calcPr calcId="162913"/>
</workbook>
</file>

<file path=xl/calcChain.xml><?xml version="1.0" encoding="utf-8"?>
<calcChain xmlns="http://schemas.openxmlformats.org/spreadsheetml/2006/main">
  <c r="P4" i="6" l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3" i="6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3" i="2"/>
  <c r="F16" i="2" l="1"/>
  <c r="F14" i="2"/>
  <c r="H7" i="2"/>
  <c r="H8" i="2"/>
  <c r="H11" i="2"/>
  <c r="H12" i="2"/>
  <c r="H15" i="2"/>
  <c r="H16" i="2"/>
  <c r="H19" i="2"/>
  <c r="H20" i="2"/>
  <c r="H23" i="2"/>
  <c r="H4" i="2"/>
  <c r="F5" i="2"/>
  <c r="F6" i="2"/>
  <c r="F7" i="2"/>
  <c r="F8" i="2"/>
  <c r="F9" i="2"/>
  <c r="F10" i="2"/>
  <c r="F11" i="2"/>
  <c r="F12" i="2"/>
  <c r="F13" i="2"/>
  <c r="F15" i="2"/>
  <c r="F17" i="2"/>
  <c r="F18" i="2"/>
  <c r="F19" i="2"/>
  <c r="F20" i="2"/>
  <c r="F21" i="2"/>
  <c r="F22" i="2"/>
  <c r="F23" i="2"/>
  <c r="F4" i="2"/>
  <c r="F5" i="6"/>
  <c r="H5" i="2" s="1"/>
  <c r="F6" i="6"/>
  <c r="H6" i="2" s="1"/>
  <c r="F7" i="6"/>
  <c r="F8" i="6"/>
  <c r="F9" i="6"/>
  <c r="H9" i="2" s="1"/>
  <c r="F10" i="6"/>
  <c r="H10" i="2" s="1"/>
  <c r="F11" i="6"/>
  <c r="F12" i="6"/>
  <c r="F13" i="6"/>
  <c r="H13" i="2" s="1"/>
  <c r="F14" i="6"/>
  <c r="H14" i="2" s="1"/>
  <c r="F15" i="6"/>
  <c r="F16" i="6"/>
  <c r="F17" i="6"/>
  <c r="H17" i="2" s="1"/>
  <c r="F18" i="6"/>
  <c r="H18" i="2" s="1"/>
  <c r="F19" i="6"/>
  <c r="F20" i="6"/>
  <c r="F21" i="6"/>
  <c r="H21" i="2" s="1"/>
  <c r="F22" i="6"/>
  <c r="H22" i="2" s="1"/>
  <c r="F23" i="6"/>
  <c r="F4" i="6"/>
  <c r="X14" i="2" l="1"/>
  <c r="T4" i="2"/>
  <c r="U4" i="2"/>
  <c r="X4" i="2"/>
  <c r="AA4" i="2"/>
  <c r="T5" i="2"/>
  <c r="U5" i="2"/>
  <c r="X5" i="2"/>
  <c r="AA5" i="2"/>
  <c r="T6" i="2"/>
  <c r="U6" i="2"/>
  <c r="X6" i="2"/>
  <c r="AA6" i="2"/>
  <c r="T7" i="2"/>
  <c r="U7" i="2"/>
  <c r="X7" i="2"/>
  <c r="AA7" i="2"/>
  <c r="T8" i="2"/>
  <c r="U8" i="2"/>
  <c r="X8" i="2"/>
  <c r="AA8" i="2"/>
  <c r="T9" i="2"/>
  <c r="U9" i="2"/>
  <c r="X9" i="2"/>
  <c r="AA9" i="2"/>
  <c r="T10" i="2"/>
  <c r="U10" i="2"/>
  <c r="X10" i="2"/>
  <c r="AA10" i="2"/>
  <c r="T11" i="2"/>
  <c r="U11" i="2"/>
  <c r="X11" i="2"/>
  <c r="AA11" i="2"/>
  <c r="T12" i="2"/>
  <c r="U12" i="2"/>
  <c r="X12" i="2"/>
  <c r="AA12" i="2"/>
  <c r="T13" i="2"/>
  <c r="U13" i="2"/>
  <c r="X13" i="2"/>
  <c r="AA13" i="2"/>
  <c r="T14" i="2"/>
  <c r="U14" i="2"/>
  <c r="AA14" i="2"/>
  <c r="T15" i="2"/>
  <c r="U15" i="2"/>
  <c r="X15" i="2"/>
  <c r="AA15" i="2"/>
  <c r="T16" i="2"/>
  <c r="U16" i="2"/>
  <c r="X16" i="2"/>
  <c r="AA16" i="2"/>
  <c r="T17" i="2"/>
  <c r="U17" i="2"/>
  <c r="X17" i="2"/>
  <c r="AA17" i="2"/>
  <c r="T18" i="2"/>
  <c r="U18" i="2"/>
  <c r="X18" i="2"/>
  <c r="AA18" i="2"/>
  <c r="T19" i="2"/>
  <c r="U19" i="2"/>
  <c r="X19" i="2"/>
  <c r="AA19" i="2"/>
  <c r="T20" i="2"/>
  <c r="U20" i="2"/>
  <c r="X20" i="2"/>
  <c r="AA20" i="2"/>
  <c r="T21" i="2"/>
  <c r="U21" i="2"/>
  <c r="X21" i="2"/>
  <c r="AA21" i="2"/>
  <c r="T22" i="2"/>
  <c r="U22" i="2"/>
  <c r="X22" i="2"/>
  <c r="AA22" i="2"/>
  <c r="T23" i="2"/>
  <c r="U23" i="2"/>
  <c r="X23" i="2"/>
  <c r="AA23" i="2"/>
  <c r="K15" i="2"/>
  <c r="K17" i="2"/>
  <c r="K19" i="2"/>
  <c r="K21" i="2"/>
  <c r="K23" i="2"/>
  <c r="K5" i="2"/>
  <c r="K7" i="2"/>
  <c r="K9" i="2"/>
  <c r="K10" i="2"/>
  <c r="K11" i="2"/>
  <c r="K13" i="2"/>
  <c r="N13" i="6"/>
  <c r="L4" i="6"/>
  <c r="N4" i="6" s="1"/>
  <c r="L5" i="6"/>
  <c r="N5" i="6" s="1"/>
  <c r="L6" i="6"/>
  <c r="N6" i="6" s="1"/>
  <c r="L7" i="6"/>
  <c r="N7" i="6" s="1"/>
  <c r="L8" i="6"/>
  <c r="M8" i="6" s="1"/>
  <c r="L9" i="6"/>
  <c r="M9" i="6" s="1"/>
  <c r="L10" i="6"/>
  <c r="N10" i="6" s="1"/>
  <c r="L11" i="6"/>
  <c r="N11" i="6" s="1"/>
  <c r="L12" i="6"/>
  <c r="N12" i="6" s="1"/>
  <c r="L13" i="6"/>
  <c r="M13" i="6" s="1"/>
  <c r="L14" i="6"/>
  <c r="Q14" i="6" s="1"/>
  <c r="L15" i="6"/>
  <c r="Q15" i="6" s="1"/>
  <c r="R15" i="6" s="1"/>
  <c r="L16" i="6"/>
  <c r="Q16" i="6" s="1"/>
  <c r="L17" i="6"/>
  <c r="Q17" i="6" s="1"/>
  <c r="R17" i="6" s="1"/>
  <c r="L18" i="6"/>
  <c r="M18" i="6" s="1"/>
  <c r="L19" i="6"/>
  <c r="M19" i="6" s="1"/>
  <c r="L20" i="6"/>
  <c r="Q20" i="6" s="1"/>
  <c r="L21" i="6"/>
  <c r="Q21" i="6" s="1"/>
  <c r="L22" i="6"/>
  <c r="N22" i="6" s="1"/>
  <c r="L23" i="6"/>
  <c r="N23" i="6" s="1"/>
  <c r="L3" i="6"/>
  <c r="M3" i="6" s="1"/>
  <c r="R14" i="6" l="1"/>
  <c r="R21" i="6"/>
  <c r="Q13" i="6"/>
  <c r="R13" i="6" s="1"/>
  <c r="R16" i="6"/>
  <c r="R20" i="6"/>
  <c r="M7" i="6"/>
  <c r="M5" i="6"/>
  <c r="N3" i="6"/>
  <c r="N17" i="6"/>
  <c r="W23" i="2"/>
  <c r="W22" i="2"/>
  <c r="W19" i="2"/>
  <c r="W18" i="2"/>
  <c r="Y18" i="2" s="1"/>
  <c r="W15" i="2"/>
  <c r="Y15" i="2" s="1"/>
  <c r="Z13" i="2"/>
  <c r="W11" i="2"/>
  <c r="Y11" i="2" s="1"/>
  <c r="W10" i="2"/>
  <c r="W9" i="2"/>
  <c r="Y9" i="2" s="1"/>
  <c r="W7" i="2"/>
  <c r="W6" i="2"/>
  <c r="Y6" i="2"/>
  <c r="Z5" i="2"/>
  <c r="W4" i="2"/>
  <c r="M11" i="6"/>
  <c r="N19" i="6"/>
  <c r="M23" i="6"/>
  <c r="M21" i="6"/>
  <c r="N9" i="6"/>
  <c r="M15" i="6"/>
  <c r="N21" i="6"/>
  <c r="M22" i="6"/>
  <c r="M14" i="6"/>
  <c r="M6" i="6"/>
  <c r="N8" i="6"/>
  <c r="N20" i="6"/>
  <c r="M20" i="6"/>
  <c r="M12" i="6"/>
  <c r="M4" i="6"/>
  <c r="N18" i="6"/>
  <c r="M10" i="6"/>
  <c r="N16" i="6"/>
  <c r="M17" i="6"/>
  <c r="N15" i="6"/>
  <c r="M16" i="6"/>
  <c r="N14" i="6"/>
  <c r="Z10" i="2"/>
  <c r="Z21" i="2"/>
  <c r="W20" i="2"/>
  <c r="Y20" i="2" s="1"/>
  <c r="W5" i="2"/>
  <c r="Y5" i="2" s="1"/>
  <c r="W16" i="2"/>
  <c r="Y16" i="2" s="1"/>
  <c r="W14" i="2"/>
  <c r="W12" i="2"/>
  <c r="Y12" i="2" s="1"/>
  <c r="W21" i="2"/>
  <c r="Y21" i="2" s="1"/>
  <c r="W8" i="2"/>
  <c r="Y8" i="2" s="1"/>
  <c r="Z23" i="2"/>
  <c r="Y22" i="2"/>
  <c r="W17" i="2"/>
  <c r="Y17" i="2" s="1"/>
  <c r="W13" i="2"/>
  <c r="Y13" i="2" s="1"/>
  <c r="K12" i="2"/>
  <c r="Z12" i="2" s="1"/>
  <c r="K8" i="2"/>
  <c r="Z8" i="2" s="1"/>
  <c r="K6" i="2"/>
  <c r="Z6" i="2" s="1"/>
  <c r="Y7" i="2"/>
  <c r="K20" i="2"/>
  <c r="Z20" i="2" s="1"/>
  <c r="K18" i="2"/>
  <c r="Z18" i="2" s="1"/>
  <c r="Y23" i="2"/>
  <c r="Y19" i="2"/>
  <c r="Z19" i="2"/>
  <c r="Z9" i="2"/>
  <c r="Z7" i="2"/>
  <c r="Y10" i="2"/>
  <c r="K22" i="2"/>
  <c r="Z22" i="2" s="1"/>
  <c r="K16" i="2"/>
  <c r="Z16" i="2" s="1"/>
  <c r="Z17" i="2"/>
  <c r="Z15" i="2"/>
  <c r="Z11" i="2"/>
  <c r="Q18" i="6"/>
  <c r="R18" i="6" s="1"/>
  <c r="Q23" i="6"/>
  <c r="R23" i="6" s="1"/>
  <c r="Q22" i="6"/>
  <c r="R22" i="6" s="1"/>
  <c r="Q19" i="6"/>
  <c r="R19" i="6" s="1"/>
  <c r="X3" i="2" l="1"/>
  <c r="L9" i="3" l="1"/>
  <c r="L8" i="3"/>
  <c r="L7" i="3"/>
  <c r="L6" i="3"/>
  <c r="L5" i="3"/>
  <c r="Q4" i="6"/>
  <c r="Q5" i="6"/>
  <c r="R5" i="6" s="1"/>
  <c r="Q6" i="6"/>
  <c r="R6" i="6" s="1"/>
  <c r="Q10" i="6"/>
  <c r="R10" i="6" s="1"/>
  <c r="Q11" i="6"/>
  <c r="R11" i="6" s="1"/>
  <c r="Q12" i="6"/>
  <c r="R12" i="6" s="1"/>
  <c r="Q3" i="6"/>
  <c r="U7" i="6"/>
  <c r="R4" i="6" l="1"/>
  <c r="Y4" i="2"/>
  <c r="K4" i="2"/>
  <c r="Z4" i="2" s="1"/>
  <c r="I13" i="6"/>
  <c r="I8" i="6"/>
  <c r="I20" i="6"/>
  <c r="Q9" i="6"/>
  <c r="R9" i="6" s="1"/>
  <c r="Q8" i="6"/>
  <c r="R8" i="6" s="1"/>
  <c r="Q7" i="6"/>
  <c r="R7" i="6" s="1"/>
  <c r="V7" i="6"/>
  <c r="I3" i="6"/>
  <c r="C9" i="3"/>
  <c r="T3" i="2"/>
  <c r="U3" i="2"/>
  <c r="W3" i="2" s="1"/>
  <c r="Y3" i="2" s="1"/>
  <c r="AA3" i="2"/>
  <c r="Z3" i="2" l="1"/>
  <c r="R3" i="6" l="1"/>
  <c r="K14" i="2" l="1"/>
  <c r="Z14" i="2" s="1"/>
  <c r="Y14" i="2"/>
</calcChain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drag equation to match method (i.e. total vol:filtered vol or total wet:subsample wet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select correct method (i.e. total vol:filtered vol or total wet:subsample wet</t>
        </r>
      </text>
    </comment>
  </commentList>
</comments>
</file>

<file path=xl/sharedStrings.xml><?xml version="1.0" encoding="utf-8"?>
<sst xmlns="http://schemas.openxmlformats.org/spreadsheetml/2006/main" count="139" uniqueCount="75">
  <si>
    <t>Foil weight (g)</t>
  </si>
  <si>
    <t>Total area scrubbed (m2)</t>
  </si>
  <si>
    <t>Carotenoids estimation</t>
  </si>
  <si>
    <t>Pre Acid</t>
  </si>
  <si>
    <t>absorbance before acidification</t>
  </si>
  <si>
    <t>Post Acid</t>
  </si>
  <si>
    <t>absorbance after acidification</t>
  </si>
  <si>
    <t>corrected before</t>
  </si>
  <si>
    <t>corrected after</t>
  </si>
  <si>
    <t>Volume acetone used (L)</t>
  </si>
  <si>
    <t>mg Chla in extract (numerator)</t>
  </si>
  <si>
    <t>mg Pheophytin in extract (numerator)</t>
  </si>
  <si>
    <t xml:space="preserve">mg chl/m2 </t>
  </si>
  <si>
    <t xml:space="preserve">mg pheo/m2 </t>
  </si>
  <si>
    <t>D430/D665</t>
  </si>
  <si>
    <t>sample ID</t>
  </si>
  <si>
    <t>Date</t>
  </si>
  <si>
    <t>site</t>
  </si>
  <si>
    <t>type</t>
  </si>
  <si>
    <t xml:space="preserve">Total AFDM </t>
  </si>
  <si>
    <t xml:space="preserve">AFDM per unit area </t>
  </si>
  <si>
    <t>g</t>
  </si>
  <si>
    <t xml:space="preserve">g/m2 </t>
  </si>
  <si>
    <t>area (cm2)</t>
  </si>
  <si>
    <t>mass (g)</t>
  </si>
  <si>
    <t>Deer Lodge</t>
  </si>
  <si>
    <t>filter weights</t>
  </si>
  <si>
    <t>average</t>
  </si>
  <si>
    <t>half filters</t>
  </si>
  <si>
    <t>Area scrubbed (m2)</t>
  </si>
  <si>
    <t>whole rock</t>
  </si>
  <si>
    <t>halved filter</t>
  </si>
  <si>
    <t>% AFDM of wet weight</t>
  </si>
  <si>
    <t>% AFDM of dry mass</t>
  </si>
  <si>
    <t>Ashed weight (g)</t>
  </si>
  <si>
    <t>AFDM weight (g)</t>
  </si>
  <si>
    <t>example 1</t>
  </si>
  <si>
    <t>uranus</t>
  </si>
  <si>
    <t>Total Scrubbings Volume (mL)</t>
  </si>
  <si>
    <t>Filtered Subsample volume (mL)</t>
  </si>
  <si>
    <t>Subsampled scrubbed area (m2)</t>
  </si>
  <si>
    <t>3(1)</t>
  </si>
  <si>
    <t>Galen Road</t>
  </si>
  <si>
    <t>3(2)</t>
  </si>
  <si>
    <t>3(3)</t>
  </si>
  <si>
    <t>3(4)</t>
  </si>
  <si>
    <t>3(5)</t>
  </si>
  <si>
    <t>6(1)</t>
  </si>
  <si>
    <t>6(2)</t>
  </si>
  <si>
    <t>6(3)</t>
  </si>
  <si>
    <t>6(4)</t>
  </si>
  <si>
    <t>6(5)</t>
  </si>
  <si>
    <t>8(1)</t>
  </si>
  <si>
    <t xml:space="preserve">Garrison </t>
  </si>
  <si>
    <t>8(2)</t>
  </si>
  <si>
    <t>8(3)</t>
  </si>
  <si>
    <t>8(4)</t>
  </si>
  <si>
    <t>8(5)</t>
  </si>
  <si>
    <t>11(1)</t>
  </si>
  <si>
    <t xml:space="preserve">Bonita </t>
  </si>
  <si>
    <t>11(2)</t>
  </si>
  <si>
    <t>11(3)</t>
  </si>
  <si>
    <t>11(4)</t>
  </si>
  <si>
    <t>11(5)</t>
  </si>
  <si>
    <t>Total wet weight (g)</t>
  </si>
  <si>
    <t>Filter weight dry (g)</t>
  </si>
  <si>
    <t>Weigh boat dry (g)</t>
  </si>
  <si>
    <t>Chl a subsample wet weight (g)</t>
  </si>
  <si>
    <t>Total Wet Weight (g)</t>
  </si>
  <si>
    <t>Subsample Wet Weight (g)</t>
  </si>
  <si>
    <t>AFDM wet wt (g)</t>
  </si>
  <si>
    <t>AFDM Dry weight (g)</t>
  </si>
  <si>
    <t>area (m2)</t>
  </si>
  <si>
    <t>y int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</si>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</sst>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/>
    <xf numFmtId="164" fontId="3" fillId="0" borderId="0" xfId="0" applyNumberFormat="1" applyFont="1" applyFill="1" applyBorder="1"/>
    <xf numFmtId="164" fontId="3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2" borderId="0" xfId="0" applyFill="1"/>
    <xf numFmtId="0" fontId="3" fillId="3" borderId="0" xfId="0" applyFont="1" applyFill="1"/>
    <xf numFmtId="165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65" fontId="6" fillId="2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65" fontId="10" fillId="2" borderId="0" xfId="0" applyNumberFormat="1" applyFont="1" applyFill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2" borderId="0" xfId="0" applyFont="1" applyFill="1"/>
    <xf numFmtId="164" fontId="10" fillId="0" borderId="0" xfId="0" applyNumberFormat="1" applyFont="1"/>
    <xf numFmtId="165" fontId="3" fillId="3" borderId="0" xfId="0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/>
    </xf>
    <xf numFmtId="165" fontId="3" fillId="4" borderId="0" xfId="0" applyNumberFormat="1" applyFont="1" applyFill="1"/>
    <xf numFmtId="165" fontId="3" fillId="4" borderId="0" xfId="0" applyNumberFormat="1" applyFont="1" applyFill="1" applyAlignment="1">
      <alignment horizontal="center"/>
    </xf>
    <xf numFmtId="2" fontId="3" fillId="4" borderId="0" xfId="0" applyNumberFormat="1" applyFont="1" applyFill="1"/>
    <xf numFmtId="0" fontId="10" fillId="4" borderId="0" xfId="0" applyFont="1" applyFill="1"/>
    <xf numFmtId="14" fontId="10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65" fontId="10" fillId="4" borderId="0" xfId="0" applyNumberFormat="1" applyFont="1" applyFill="1"/>
    <xf numFmtId="165" fontId="10" fillId="4" borderId="0" xfId="0" applyNumberFormat="1" applyFont="1" applyFill="1" applyAlignment="1">
      <alignment horizontal="center"/>
    </xf>
    <xf numFmtId="0" fontId="8" fillId="4" borderId="0" xfId="0" applyFont="1" applyFill="1"/>
    <xf numFmtId="2" fontId="10" fillId="4" borderId="0" xfId="0" applyNumberFormat="1" applyFont="1" applyFill="1"/>
    <xf numFmtId="165" fontId="10" fillId="2" borderId="0" xfId="0" applyNumberFormat="1" applyFont="1" applyFill="1" applyAlignment="1">
      <alignment horizontal="center"/>
    </xf>
    <xf numFmtId="164" fontId="10" fillId="2" borderId="0" xfId="0" applyNumberFormat="1" applyFont="1" applyFill="1"/>
    <xf numFmtId="0" fontId="6" fillId="3" borderId="0" xfId="0" applyFont="1" applyFill="1" applyAlignment="1">
      <alignment horizontal="right" vertical="center"/>
    </xf>
    <xf numFmtId="164" fontId="1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65" fontId="2" fillId="4" borderId="0" xfId="0" applyNumberFormat="1" applyFont="1" applyFill="1"/>
    <xf numFmtId="0" fontId="9" fillId="0" borderId="0" xfId="0" applyFont="1"/>
    <xf numFmtId="165" fontId="11" fillId="4" borderId="0" xfId="0" applyNumberFormat="1" applyFont="1" applyFill="1"/>
    <xf numFmtId="166" fontId="10" fillId="4" borderId="0" xfId="0" applyNumberFormat="1" applyFont="1" applyFill="1"/>
    <xf numFmtId="166" fontId="6" fillId="4" borderId="0" xfId="0" applyNumberFormat="1" applyFont="1" applyFill="1"/>
    <xf numFmtId="0" fontId="11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8" fillId="0" borderId="0" xfId="0" applyFont="1"/>
    <xf numFmtId="164" fontId="6" fillId="0" borderId="0" xfId="0" applyNumberFormat="1" applyFo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'area regression'!$D$4</c:f>
              <c:strCache>
                <c:ptCount val="1"/>
                <c:pt idx="0">
                  <c:v>mass (g)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'area regression'!$C$5:$C$9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25</c:v>
                </c:pt>
                <c:pt idx="3">
                  <c:v>100</c:v>
                </c:pt>
                <c:pt idx="4">
                  <c:v>225</c:v>
                </c:pt>
              </c:numCache>
            </c:numRef>
          </c:xVal>
          <c:yVal>
            <c:numRef>
              <c:f>'area regression'!$D$5:$D$9</c:f>
              <c:numCache>
                <c:formatCode>General</c:formatCode>
                <c:ptCount val="5"/>
                <c:pt idx="0">
                  <c:v>6.1000000000000004E-3</c:v>
                </c:pt>
                <c:pt idx="1">
                  <c:v>2.01E-2</c:v>
                </c:pt>
                <c:pt idx="2">
                  <c:v>0.12130000000000001</c:v>
                </c:pt>
                <c:pt idx="3">
                  <c:v>0.498</c:v>
                </c:pt>
                <c:pt idx="4">
                  <c:v>1.0633999999999999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5-48A7-87F0-D351538D9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225408"/>
        <c:axId val="250228096"/>
      </c:scatterChart>
      <c:valAx>
        <c:axId val="25022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28096"/>
        <c:crosses val="autoZero"/>
        <c:crossBetween val="midCat"/>
      </c:valAx>
      <c:valAx>
        <c:axId val="25022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2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'area regression'!$L$4</c:f>
              <c:strCache>
                <c:ptCount val="1"/>
                <c:pt idx="0">
                  <c:v>area (m2)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59186351706034"/>
                  <c:y val="3.6620370370370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'area regression'!$K$5:$K$9</c:f>
              <c:numCache>
                <c:formatCode>General</c:formatCode>
                <c:ptCount val="5"/>
                <c:pt idx="0">
                  <c:v>6.1000000000000004E-3</c:v>
                </c:pt>
                <c:pt idx="1">
                  <c:v>2.01E-2</c:v>
                </c:pt>
                <c:pt idx="2">
                  <c:v>0.12130000000000001</c:v>
                </c:pt>
                <c:pt idx="3">
                  <c:v>0.498</c:v>
                </c:pt>
                <c:pt idx="4">
                  <c:v>1.0633999999999999</c:v>
                </c:pt>
              </c:numCache>
            </c:numRef>
          </c:xVal>
          <c:yVal>
            <c:numRef>
              <c:f>'area regression'!$L$5:$L$9</c:f>
              <c:numCache>
                <c:formatCode>General</c:formatCode>
                <c:ptCount val="5"/>
                <c:pt idx="0">
                  <c:v>1E-4</c:v>
                </c:pt>
                <c:pt idx="1">
                  <c:v>4.0000000000000002E-4</c:v>
                </c:pt>
                <c:pt idx="2">
                  <c:v>2.5000000000000001E-3</c:v>
                </c:pt>
                <c:pt idx="3">
                  <c:v>0.01</c:v>
                </c:pt>
                <c:pt idx="4">
                  <c:v>2.2499999999999999E-2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F-4417-BF7C-14D6C48C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78880"/>
        <c:axId val="109180416"/>
      </c:scatterChart>
      <c:valAx>
        <c:axId val="10917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0416"/>
        <c:crosses val="autoZero"/>
        <c:crossBetween val="midCat"/>
      </c:valAx>
      <c:valAx>
        <c:axId val="1091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7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10</xdr:row>
      <xdr:rowOff>49530</xdr:rowOff>
    </xdr:from>
    <xdr:to>
      <xdr:col>7</xdr:col>
      <xdr:colOff>175260</xdr:colOff>
      <xdr:row>26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</xdr:colOff>
      <xdr:row>10</xdr:row>
      <xdr:rowOff>80010</xdr:rowOff>
    </xdr:from>
    <xdr:to>
      <xdr:col>15</xdr:col>
      <xdr:colOff>232410</xdr:colOff>
      <xdr:row>26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4"/>
  <sheetViews>
    <sheetView tabSelected="1" zoomScaleNormal="100" workbookViewId="0">
      <selection activeCell="X27" sqref="X27"/>
    </sheetView>
  </sheetViews>
  <sheetFormatPr defaultRowHeight="14.5" x14ac:dyDescent="0.35"/>
  <cols>
    <col min="1" max="1" width="13.54296875" customWidth="1"/>
    <col min="2" max="2" width="11.54296875" bestFit="1" customWidth="1"/>
    <col min="3" max="3" width="11" bestFit="1" customWidth="1"/>
    <col min="4" max="4" width="13.81640625" bestFit="1" customWidth="1"/>
    <col min="5" max="5" width="12.54296875" bestFit="1" customWidth="1"/>
    <col min="6" max="6" width="12.453125" customWidth="1"/>
    <col min="7" max="8" width="14.54296875" customWidth="1"/>
    <col min="9" max="9" width="12.54296875" customWidth="1"/>
    <col min="10" max="10" width="9.54296875" bestFit="1" customWidth="1"/>
    <col min="11" max="11" width="13.81640625" customWidth="1"/>
    <col min="12" max="12" width="13.1796875" customWidth="1"/>
    <col min="13" max="14" width="7.453125" customWidth="1"/>
    <col min="15" max="15" width="13.453125" customWidth="1"/>
    <col min="16" max="17" width="7.54296875" customWidth="1"/>
    <col min="18" max="18" width="13" customWidth="1"/>
    <col min="20" max="20" width="10.54296875" customWidth="1"/>
    <col min="21" max="21" width="11.1796875" customWidth="1"/>
    <col min="23" max="23" width="12" customWidth="1"/>
    <col min="24" max="24" width="16.453125" customWidth="1"/>
    <col min="25" max="25" width="11.54296875" bestFit="1" customWidth="1"/>
    <col min="26" max="26" width="10.54296875" customWidth="1"/>
    <col min="27" max="27" width="9.453125" customWidth="1"/>
  </cols>
  <sheetData>
    <row r="1" spans="1:34" ht="68.25" customHeight="1" x14ac:dyDescent="0.35">
      <c r="E1" s="1" t="s">
        <v>38</v>
      </c>
      <c r="F1" s="1" t="s">
        <v>68</v>
      </c>
      <c r="G1" s="1" t="s">
        <v>39</v>
      </c>
      <c r="H1" s="1" t="s">
        <v>69</v>
      </c>
      <c r="I1" s="1" t="s">
        <v>0</v>
      </c>
      <c r="J1" s="1" t="s">
        <v>1</v>
      </c>
      <c r="K1" s="1" t="s">
        <v>40</v>
      </c>
      <c r="L1" s="1" t="s">
        <v>2</v>
      </c>
      <c r="M1" s="1" t="s">
        <v>3</v>
      </c>
      <c r="N1" s="1" t="s">
        <v>3</v>
      </c>
      <c r="O1" s="1" t="s">
        <v>4</v>
      </c>
      <c r="P1" s="1" t="s">
        <v>5</v>
      </c>
      <c r="Q1" s="1" t="s">
        <v>5</v>
      </c>
      <c r="R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81" t="s">
        <v>12</v>
      </c>
      <c r="Z1" s="47" t="s">
        <v>13</v>
      </c>
      <c r="AA1" s="48" t="s">
        <v>14</v>
      </c>
    </row>
    <row r="2" spans="1:34" x14ac:dyDescent="0.35">
      <c r="A2" s="2" t="s">
        <v>15</v>
      </c>
      <c r="B2" s="2" t="s">
        <v>16</v>
      </c>
      <c r="C2" s="3" t="s">
        <v>17</v>
      </c>
      <c r="D2" s="3" t="s">
        <v>18</v>
      </c>
      <c r="E2" s="8"/>
      <c r="F2" s="8"/>
      <c r="G2" s="20"/>
      <c r="H2" s="20"/>
      <c r="I2" s="9"/>
      <c r="J2" s="8"/>
      <c r="K2" s="8"/>
      <c r="L2" s="8">
        <v>430</v>
      </c>
      <c r="M2" s="8">
        <v>664</v>
      </c>
      <c r="N2" s="8">
        <v>665</v>
      </c>
      <c r="O2" s="8">
        <v>750</v>
      </c>
      <c r="P2" s="8">
        <v>664</v>
      </c>
      <c r="Q2" s="8">
        <v>665</v>
      </c>
      <c r="R2" s="8">
        <v>750</v>
      </c>
      <c r="S2" s="7"/>
      <c r="T2" s="8"/>
      <c r="U2" s="8"/>
      <c r="V2" s="8"/>
      <c r="W2" s="8"/>
      <c r="X2" s="8"/>
      <c r="Y2" s="82"/>
      <c r="Z2" s="8"/>
      <c r="AA2" s="8"/>
      <c r="AB2" s="7"/>
      <c r="AC2" s="7"/>
      <c r="AD2" s="7"/>
      <c r="AE2" s="7"/>
      <c r="AF2" s="7"/>
      <c r="AG2" s="7"/>
      <c r="AH2" s="7"/>
    </row>
    <row r="3" spans="1:34" s="90" customFormat="1" x14ac:dyDescent="0.35">
      <c r="A3" s="68" t="s">
        <v>36</v>
      </c>
      <c r="B3" s="69">
        <v>43034</v>
      </c>
      <c r="C3" s="70" t="s">
        <v>37</v>
      </c>
      <c r="D3" s="70"/>
      <c r="E3" s="88">
        <v>75</v>
      </c>
      <c r="F3" s="88">
        <v>0.5</v>
      </c>
      <c r="G3" s="89">
        <v>50</v>
      </c>
      <c r="H3" s="89">
        <v>0.25</v>
      </c>
      <c r="I3" s="61">
        <v>1</v>
      </c>
      <c r="J3" s="86">
        <f>I3*'area regression'!$J$29+'area regression'!$K$29</f>
        <v>2.1000000000000001E-2</v>
      </c>
      <c r="K3" s="71">
        <f>J3*(H3/F3)</f>
        <v>1.0500000000000001E-2</v>
      </c>
      <c r="L3" s="75">
        <v>1.2589999999999999</v>
      </c>
      <c r="M3" s="75">
        <v>0.50700000000000001</v>
      </c>
      <c r="N3" s="75">
        <v>0.498</v>
      </c>
      <c r="O3" s="75">
        <v>2E-3</v>
      </c>
      <c r="P3" s="75">
        <v>0.371</v>
      </c>
      <c r="Q3" s="75">
        <v>0.375</v>
      </c>
      <c r="R3" s="75">
        <v>0.03</v>
      </c>
      <c r="S3" s="73"/>
      <c r="T3" s="72">
        <f>M3-O3</f>
        <v>0.505</v>
      </c>
      <c r="U3" s="72">
        <f>Q3-R3</f>
        <v>0.34499999999999997</v>
      </c>
      <c r="V3" s="76">
        <v>0.01</v>
      </c>
      <c r="W3" s="74">
        <f>26.7*(T3-U3)*V3</f>
        <v>4.2720000000000015E-2</v>
      </c>
      <c r="X3" s="74">
        <f>26.7*(1.72*(Q3-R3)-(N3-O3))*0.01</f>
        <v>2.6005799999999982E-2</v>
      </c>
      <c r="Y3" s="85">
        <f>((W3)*E3/G3)/J3</f>
        <v>3.0514285714285725</v>
      </c>
      <c r="Z3" s="74">
        <f>X3/K3</f>
        <v>2.4767428571428551</v>
      </c>
      <c r="AA3" s="74">
        <f>L3/M3</f>
        <v>2.4832347140039444</v>
      </c>
    </row>
    <row r="4" spans="1:34" x14ac:dyDescent="0.35">
      <c r="A4" t="s">
        <v>41</v>
      </c>
      <c r="B4" s="49">
        <v>43342</v>
      </c>
      <c r="C4" t="s">
        <v>42</v>
      </c>
      <c r="D4" s="20"/>
      <c r="E4" s="80">
        <v>73</v>
      </c>
      <c r="F4" s="77">
        <f>AFDM!E4</f>
        <v>0.91679999999999995</v>
      </c>
      <c r="G4" s="11">
        <v>23</v>
      </c>
      <c r="H4" s="11">
        <f>AFDM!F4</f>
        <v>0.44219999999999993</v>
      </c>
      <c r="I4" s="10">
        <v>0.28539999999999999</v>
      </c>
      <c r="J4" s="87">
        <f>I4*'area regression'!$J$29+'area regression'!$K$29</f>
        <v>5.9219399999999997E-3</v>
      </c>
      <c r="K4" s="65">
        <f t="shared" ref="K4:K23" si="0">J4*(H4/F4)</f>
        <v>2.8563283900523559E-3</v>
      </c>
      <c r="L4" s="41">
        <v>0.34399999999999997</v>
      </c>
      <c r="M4" s="41">
        <v>0.187</v>
      </c>
      <c r="N4" s="41">
        <v>0.182</v>
      </c>
      <c r="O4" s="41">
        <v>-2E-3</v>
      </c>
      <c r="P4" s="41">
        <v>0.111</v>
      </c>
      <c r="Q4" s="41">
        <v>0.114</v>
      </c>
      <c r="R4" s="41">
        <v>6.0000000000000001E-3</v>
      </c>
      <c r="T4" s="66">
        <f t="shared" ref="T4:T23" si="1">M4-O4</f>
        <v>0.189</v>
      </c>
      <c r="U4" s="66">
        <f t="shared" ref="U4:U23" si="2">Q4-R4</f>
        <v>0.108</v>
      </c>
      <c r="V4" s="13">
        <v>0.01</v>
      </c>
      <c r="W4" s="67">
        <f t="shared" ref="W4:W23" si="3">26.7*(T4-U4)*V4</f>
        <v>2.1627E-2</v>
      </c>
      <c r="X4" s="67">
        <f t="shared" ref="X4:X23" si="4">26.7*(1.72*(Q4-R4)-(N4-O4))*0.01</f>
        <v>4.6992000000000306E-4</v>
      </c>
      <c r="Y4" s="83">
        <f>((W4)*F4/H4)/J4</f>
        <v>7.571608389049266</v>
      </c>
      <c r="Z4" s="67">
        <f t="shared" ref="Z4:Z23" si="5">X4/K4</f>
        <v>0.16451889832996042</v>
      </c>
      <c r="AA4" s="67">
        <f t="shared" ref="AA4:AA23" si="6">L4/M4</f>
        <v>1.8395721925133688</v>
      </c>
    </row>
    <row r="5" spans="1:34" x14ac:dyDescent="0.35">
      <c r="A5" t="s">
        <v>43</v>
      </c>
      <c r="B5" s="49">
        <v>43342</v>
      </c>
      <c r="C5" t="s">
        <v>42</v>
      </c>
      <c r="D5" s="20"/>
      <c r="E5" s="80">
        <v>50</v>
      </c>
      <c r="F5" s="77">
        <f>AFDM!E5</f>
        <v>0.92400000000000004</v>
      </c>
      <c r="G5" s="11">
        <v>20</v>
      </c>
      <c r="H5" s="11">
        <f>AFDM!F5</f>
        <v>0.41380000000000006</v>
      </c>
      <c r="I5" s="10">
        <v>0.51649999999999996</v>
      </c>
      <c r="J5" s="87">
        <f>I5*'area regression'!$J$29+'area regression'!$K$29</f>
        <v>1.0798149999999999E-2</v>
      </c>
      <c r="K5" s="65">
        <f t="shared" si="0"/>
        <v>4.8357948809523814E-3</v>
      </c>
      <c r="L5" s="41">
        <v>0.45600000000000002</v>
      </c>
      <c r="M5" s="41">
        <v>0.24</v>
      </c>
      <c r="N5" s="41">
        <v>0.23499999999999999</v>
      </c>
      <c r="O5" s="41">
        <v>-3.0000000000000001E-3</v>
      </c>
      <c r="P5" s="41">
        <v>0.14399999999999999</v>
      </c>
      <c r="Q5" s="41">
        <v>0.14599999999999999</v>
      </c>
      <c r="R5" s="41">
        <v>7.0000000000000001E-3</v>
      </c>
      <c r="T5" s="66">
        <f t="shared" si="1"/>
        <v>0.24299999999999999</v>
      </c>
      <c r="U5" s="66">
        <f t="shared" si="2"/>
        <v>0.13899999999999998</v>
      </c>
      <c r="V5" s="13">
        <v>0.01</v>
      </c>
      <c r="W5" s="67">
        <f t="shared" si="3"/>
        <v>2.7768000000000001E-2</v>
      </c>
      <c r="X5" s="67">
        <f t="shared" si="4"/>
        <v>2.8835999999999196E-4</v>
      </c>
      <c r="Y5" s="83">
        <f t="shared" ref="Y5:Y23" si="7">((W5)*F5/H5)/J5</f>
        <v>5.7421790385226723</v>
      </c>
      <c r="Z5" s="67">
        <f t="shared" si="5"/>
        <v>5.9630320784656847E-2</v>
      </c>
      <c r="AA5" s="67">
        <f t="shared" si="6"/>
        <v>1.9000000000000001</v>
      </c>
    </row>
    <row r="6" spans="1:34" x14ac:dyDescent="0.35">
      <c r="A6" t="s">
        <v>44</v>
      </c>
      <c r="B6" s="49">
        <v>43342</v>
      </c>
      <c r="C6" t="s">
        <v>42</v>
      </c>
      <c r="D6" s="20"/>
      <c r="E6" s="80">
        <v>92</v>
      </c>
      <c r="F6" s="77">
        <f>AFDM!E6</f>
        <v>1.0350999999999999</v>
      </c>
      <c r="G6" s="11">
        <v>41</v>
      </c>
      <c r="H6" s="11">
        <f>AFDM!F6</f>
        <v>0.51609999999999989</v>
      </c>
      <c r="I6" s="10">
        <v>0.2092</v>
      </c>
      <c r="J6" s="87">
        <f>I6*'area regression'!$J$29+'area regression'!$K$29</f>
        <v>4.3141199999999994E-3</v>
      </c>
      <c r="K6" s="65">
        <f t="shared" si="0"/>
        <v>2.1510166476668914E-3</v>
      </c>
      <c r="L6" s="41">
        <v>0.64100000000000001</v>
      </c>
      <c r="M6" s="41">
        <v>0.311</v>
      </c>
      <c r="N6" s="41">
        <v>0.30499999999999999</v>
      </c>
      <c r="O6" s="41">
        <v>-2E-3</v>
      </c>
      <c r="P6" s="41">
        <v>0.191</v>
      </c>
      <c r="Q6" s="41">
        <v>0.19400000000000001</v>
      </c>
      <c r="R6" s="41">
        <v>7.0000000000000001E-3</v>
      </c>
      <c r="T6" s="66">
        <f t="shared" si="1"/>
        <v>0.313</v>
      </c>
      <c r="U6" s="66">
        <f t="shared" si="2"/>
        <v>0.187</v>
      </c>
      <c r="V6" s="13">
        <v>0.01</v>
      </c>
      <c r="W6" s="67">
        <f t="shared" si="3"/>
        <v>3.3641999999999998E-2</v>
      </c>
      <c r="X6" s="67">
        <f t="shared" si="4"/>
        <v>3.9088799999999965E-3</v>
      </c>
      <c r="Y6" s="83">
        <f t="shared" si="7"/>
        <v>15.640046317860868</v>
      </c>
      <c r="Z6" s="67">
        <f t="shared" si="5"/>
        <v>1.8172244293133568</v>
      </c>
      <c r="AA6" s="67">
        <f t="shared" si="6"/>
        <v>2.0610932475884245</v>
      </c>
    </row>
    <row r="7" spans="1:34" x14ac:dyDescent="0.35">
      <c r="A7" t="s">
        <v>45</v>
      </c>
      <c r="B7" s="49">
        <v>43342</v>
      </c>
      <c r="C7" t="s">
        <v>42</v>
      </c>
      <c r="D7" s="20"/>
      <c r="E7" s="80">
        <v>35</v>
      </c>
      <c r="F7" s="77">
        <f>AFDM!E7</f>
        <v>1.1748000000000001</v>
      </c>
      <c r="G7" s="11">
        <v>12</v>
      </c>
      <c r="H7" s="11">
        <f>AFDM!F7</f>
        <v>0.5112000000000001</v>
      </c>
      <c r="I7" s="10">
        <v>0.33079999999999998</v>
      </c>
      <c r="J7" s="87">
        <f>I7*'area regression'!$J$29+'area regression'!$K$29</f>
        <v>6.8798799999999997E-3</v>
      </c>
      <c r="K7" s="65">
        <f t="shared" si="0"/>
        <v>2.9936965066394284E-3</v>
      </c>
      <c r="L7" s="41">
        <v>0.73599999999999999</v>
      </c>
      <c r="M7" s="41">
        <v>0.38200000000000001</v>
      </c>
      <c r="N7" s="41">
        <v>0.375</v>
      </c>
      <c r="O7" s="41">
        <v>-1E-3</v>
      </c>
      <c r="P7" s="41">
        <v>0.24</v>
      </c>
      <c r="Q7" s="41">
        <v>0.23799999999999999</v>
      </c>
      <c r="R7" s="41">
        <v>3.0000000000000001E-3</v>
      </c>
      <c r="T7" s="66">
        <f t="shared" si="1"/>
        <v>0.38300000000000001</v>
      </c>
      <c r="U7" s="66">
        <f t="shared" si="2"/>
        <v>0.23499999999999999</v>
      </c>
      <c r="V7" s="13">
        <v>0.01</v>
      </c>
      <c r="W7" s="67">
        <f t="shared" si="3"/>
        <v>3.9516000000000003E-2</v>
      </c>
      <c r="X7" s="67">
        <f t="shared" si="4"/>
        <v>7.5293999999999865E-3</v>
      </c>
      <c r="Y7" s="83">
        <f t="shared" si="7"/>
        <v>13.199734813586248</v>
      </c>
      <c r="Z7" s="67">
        <f t="shared" si="5"/>
        <v>2.5150846063725103</v>
      </c>
      <c r="AA7" s="67">
        <f t="shared" si="6"/>
        <v>1.9267015706806283</v>
      </c>
    </row>
    <row r="8" spans="1:34" x14ac:dyDescent="0.35">
      <c r="A8" t="s">
        <v>46</v>
      </c>
      <c r="B8" s="49">
        <v>43342</v>
      </c>
      <c r="C8" t="s">
        <v>42</v>
      </c>
      <c r="D8" s="20"/>
      <c r="E8" s="80">
        <v>70</v>
      </c>
      <c r="F8" s="77">
        <f>AFDM!E8</f>
        <v>0.98070000000000002</v>
      </c>
      <c r="G8" s="11">
        <v>20</v>
      </c>
      <c r="H8" s="11">
        <f>AFDM!F8</f>
        <v>0.41739999999999999</v>
      </c>
      <c r="I8" s="10">
        <v>0.1736</v>
      </c>
      <c r="J8" s="87">
        <f>I8*'area regression'!$J$29+'area regression'!$K$29</f>
        <v>3.5629600000000004E-3</v>
      </c>
      <c r="K8" s="65">
        <f t="shared" si="0"/>
        <v>1.5164469297440605E-3</v>
      </c>
      <c r="L8" s="41">
        <v>0.35399999999999998</v>
      </c>
      <c r="M8" s="41">
        <v>0.185</v>
      </c>
      <c r="N8" s="41">
        <v>0.18099999999999999</v>
      </c>
      <c r="O8" s="41">
        <v>-2E-3</v>
      </c>
      <c r="P8" s="41">
        <v>0.107</v>
      </c>
      <c r="Q8" s="41">
        <v>0.107</v>
      </c>
      <c r="R8" s="41">
        <v>2E-3</v>
      </c>
      <c r="T8" s="66">
        <f t="shared" si="1"/>
        <v>0.187</v>
      </c>
      <c r="U8" s="66">
        <f t="shared" si="2"/>
        <v>0.105</v>
      </c>
      <c r="V8" s="13">
        <v>0.01</v>
      </c>
      <c r="W8" s="67">
        <f t="shared" si="3"/>
        <v>2.1894E-2</v>
      </c>
      <c r="X8" s="67">
        <f t="shared" si="4"/>
        <v>-6.4080000000000343E-4</v>
      </c>
      <c r="Y8" s="83">
        <f t="shared" si="7"/>
        <v>14.43769615049778</v>
      </c>
      <c r="Z8" s="67">
        <f t="shared" si="5"/>
        <v>-0.42256671659993733</v>
      </c>
      <c r="AA8" s="67">
        <f t="shared" si="6"/>
        <v>1.9135135135135135</v>
      </c>
    </row>
    <row r="9" spans="1:34" x14ac:dyDescent="0.35">
      <c r="A9" t="s">
        <v>47</v>
      </c>
      <c r="B9" s="49">
        <v>43342</v>
      </c>
      <c r="C9" t="s">
        <v>25</v>
      </c>
      <c r="D9" s="20"/>
      <c r="E9" s="80"/>
      <c r="F9" s="77">
        <f>AFDM!E9</f>
        <v>2.6716000000000002</v>
      </c>
      <c r="G9" s="11"/>
      <c r="H9" s="11">
        <f>AFDM!F9</f>
        <v>1.5533000000000001</v>
      </c>
      <c r="I9" s="10">
        <v>0.73699999999999999</v>
      </c>
      <c r="J9" s="87">
        <f>I9*'area regression'!$J$29+'area regression'!$K$29</f>
        <v>1.5450700000000001E-2</v>
      </c>
      <c r="K9" s="65">
        <f t="shared" si="0"/>
        <v>8.9832206580326406E-3</v>
      </c>
      <c r="L9" s="41">
        <v>3</v>
      </c>
      <c r="M9" s="41">
        <v>2.2189999999999999</v>
      </c>
      <c r="N9" s="41">
        <v>2.181</v>
      </c>
      <c r="O9" s="41">
        <v>5.0000000000000001E-3</v>
      </c>
      <c r="P9" s="41">
        <v>1.5820000000000001</v>
      </c>
      <c r="Q9" s="41">
        <v>1.573</v>
      </c>
      <c r="R9" s="41">
        <v>8.0000000000000002E-3</v>
      </c>
      <c r="T9" s="66">
        <f t="shared" si="1"/>
        <v>2.214</v>
      </c>
      <c r="U9" s="66">
        <f t="shared" si="2"/>
        <v>1.5649999999999999</v>
      </c>
      <c r="V9" s="13">
        <v>0.01</v>
      </c>
      <c r="W9" s="67">
        <f t="shared" si="3"/>
        <v>0.17328299999999999</v>
      </c>
      <c r="X9" s="67">
        <f t="shared" si="4"/>
        <v>0.13771859999999989</v>
      </c>
      <c r="Y9" s="83">
        <f t="shared" si="7"/>
        <v>19.289629699238585</v>
      </c>
      <c r="Z9" s="67">
        <f t="shared" si="5"/>
        <v>15.330648688547386</v>
      </c>
      <c r="AA9" s="67">
        <f t="shared" si="6"/>
        <v>1.3519603424966202</v>
      </c>
    </row>
    <row r="10" spans="1:34" x14ac:dyDescent="0.35">
      <c r="A10" t="s">
        <v>48</v>
      </c>
      <c r="B10" s="49">
        <v>43342</v>
      </c>
      <c r="C10" t="s">
        <v>25</v>
      </c>
      <c r="D10" s="20"/>
      <c r="E10" s="80"/>
      <c r="F10" s="77">
        <f>AFDM!E10</f>
        <v>0.72070000000000001</v>
      </c>
      <c r="G10" s="11"/>
      <c r="H10" s="11">
        <f>AFDM!F10</f>
        <v>0.3075</v>
      </c>
      <c r="I10" s="42">
        <v>0.3856</v>
      </c>
      <c r="J10" s="87">
        <f>I10*'area regression'!$J$29+'area regression'!$K$29</f>
        <v>8.0361600000000005E-3</v>
      </c>
      <c r="K10" s="65">
        <f t="shared" si="0"/>
        <v>3.4287764673234357E-3</v>
      </c>
      <c r="L10" s="41">
        <v>1.5549999999999999</v>
      </c>
      <c r="M10" s="41">
        <v>0.67500000000000004</v>
      </c>
      <c r="N10" s="41">
        <v>0.65600000000000003</v>
      </c>
      <c r="O10" s="41">
        <v>-3.0000000000000001E-3</v>
      </c>
      <c r="P10" s="41">
        <v>0.42199999999999999</v>
      </c>
      <c r="Q10" s="41">
        <v>0.42</v>
      </c>
      <c r="R10" s="41">
        <v>2E-3</v>
      </c>
      <c r="T10" s="66">
        <f t="shared" si="1"/>
        <v>0.67800000000000005</v>
      </c>
      <c r="U10" s="66">
        <f t="shared" si="2"/>
        <v>0.41799999999999998</v>
      </c>
      <c r="V10" s="13">
        <v>0.01</v>
      </c>
      <c r="W10" s="67">
        <f t="shared" si="3"/>
        <v>6.9420000000000023E-2</v>
      </c>
      <c r="X10" s="67">
        <f t="shared" si="4"/>
        <v>1.6009319999999973E-2</v>
      </c>
      <c r="Y10" s="83">
        <f t="shared" si="7"/>
        <v>20.246289211787118</v>
      </c>
      <c r="Z10" s="67">
        <f t="shared" si="5"/>
        <v>4.669105773610589</v>
      </c>
      <c r="AA10" s="67">
        <f t="shared" si="6"/>
        <v>2.3037037037037034</v>
      </c>
    </row>
    <row r="11" spans="1:34" x14ac:dyDescent="0.35">
      <c r="A11" t="s">
        <v>49</v>
      </c>
      <c r="B11" s="49">
        <v>43342</v>
      </c>
      <c r="C11" t="s">
        <v>25</v>
      </c>
      <c r="D11" s="20"/>
      <c r="E11" s="80">
        <v>82</v>
      </c>
      <c r="F11" s="77">
        <f>AFDM!E11</f>
        <v>1.1233</v>
      </c>
      <c r="G11" s="11">
        <v>30</v>
      </c>
      <c r="H11" s="11">
        <f>AFDM!F11</f>
        <v>0.54620000000000002</v>
      </c>
      <c r="I11" s="10">
        <v>0.29970000000000002</v>
      </c>
      <c r="J11" s="87">
        <f>I11*'area regression'!$J$29+'area regression'!$K$29</f>
        <v>6.2236700000000006E-3</v>
      </c>
      <c r="K11" s="65">
        <f t="shared" si="0"/>
        <v>3.0262339125790086E-3</v>
      </c>
      <c r="L11" s="41">
        <v>0.47</v>
      </c>
      <c r="M11" s="41">
        <v>0.249</v>
      </c>
      <c r="N11" s="41">
        <v>0.24199999999999999</v>
      </c>
      <c r="O11" s="41">
        <v>-3.0000000000000001E-3</v>
      </c>
      <c r="P11" s="41">
        <v>0.151</v>
      </c>
      <c r="Q11" s="41">
        <v>0.151</v>
      </c>
      <c r="R11" s="41">
        <v>3.0000000000000001E-3</v>
      </c>
      <c r="T11" s="66">
        <f t="shared" si="1"/>
        <v>0.252</v>
      </c>
      <c r="U11" s="66">
        <f t="shared" si="2"/>
        <v>0.14799999999999999</v>
      </c>
      <c r="V11" s="13">
        <v>0.01</v>
      </c>
      <c r="W11" s="67">
        <f t="shared" si="3"/>
        <v>2.7768000000000001E-2</v>
      </c>
      <c r="X11" s="67">
        <f t="shared" si="4"/>
        <v>2.552520000000003E-3</v>
      </c>
      <c r="Y11" s="83">
        <f t="shared" si="7"/>
        <v>9.1757612934605017</v>
      </c>
      <c r="Z11" s="67">
        <f t="shared" si="5"/>
        <v>0.84346421120656256</v>
      </c>
      <c r="AA11" s="67">
        <f t="shared" si="6"/>
        <v>1.8875502008032128</v>
      </c>
    </row>
    <row r="12" spans="1:34" x14ac:dyDescent="0.35">
      <c r="A12" t="s">
        <v>50</v>
      </c>
      <c r="B12" s="49">
        <v>43342</v>
      </c>
      <c r="C12" t="s">
        <v>25</v>
      </c>
      <c r="D12" s="20"/>
      <c r="E12" s="80"/>
      <c r="F12" s="77">
        <f>AFDM!E12</f>
        <v>0.93910000000000005</v>
      </c>
      <c r="G12" s="11"/>
      <c r="H12" s="11">
        <f>AFDM!F12</f>
        <v>0.40010000000000001</v>
      </c>
      <c r="I12" s="10">
        <v>0.28000000000000003</v>
      </c>
      <c r="J12" s="87">
        <f>I12*'area regression'!$J$29+'area regression'!$K$29</f>
        <v>5.8080000000000007E-3</v>
      </c>
      <c r="K12" s="65">
        <f t="shared" si="0"/>
        <v>2.4744764135874778E-3</v>
      </c>
      <c r="L12" s="41">
        <v>3</v>
      </c>
      <c r="M12" s="41">
        <v>1.7609999999999999</v>
      </c>
      <c r="N12" s="41">
        <v>1.7230000000000001</v>
      </c>
      <c r="O12" s="41">
        <v>0</v>
      </c>
      <c r="P12" s="41">
        <v>1.163</v>
      </c>
      <c r="Q12" s="41">
        <v>1.1619999999999999</v>
      </c>
      <c r="R12" s="41">
        <v>5.0000000000000001E-3</v>
      </c>
      <c r="T12" s="66">
        <f t="shared" si="1"/>
        <v>1.7609999999999999</v>
      </c>
      <c r="U12" s="66">
        <f t="shared" si="2"/>
        <v>1.157</v>
      </c>
      <c r="V12" s="13">
        <v>0.01</v>
      </c>
      <c r="W12" s="67">
        <f t="shared" si="3"/>
        <v>0.16126799999999997</v>
      </c>
      <c r="X12" s="67">
        <f t="shared" si="4"/>
        <v>7.1299679999999976E-2</v>
      </c>
      <c r="Y12" s="83">
        <f t="shared" si="7"/>
        <v>65.172575141338612</v>
      </c>
      <c r="Z12" s="67">
        <f t="shared" si="5"/>
        <v>28.814047128713675</v>
      </c>
      <c r="AA12" s="67">
        <f t="shared" si="6"/>
        <v>1.7035775127768313</v>
      </c>
    </row>
    <row r="13" spans="1:34" x14ac:dyDescent="0.35">
      <c r="A13" t="s">
        <v>51</v>
      </c>
      <c r="B13" s="49">
        <v>43342</v>
      </c>
      <c r="C13" t="s">
        <v>25</v>
      </c>
      <c r="D13" s="20"/>
      <c r="E13" s="80">
        <v>56</v>
      </c>
      <c r="F13" s="77">
        <f>AFDM!E13</f>
        <v>3.8993000000000002</v>
      </c>
      <c r="G13" s="11">
        <v>56</v>
      </c>
      <c r="H13" s="11">
        <f>AFDM!F13</f>
        <v>1.0834000000000001</v>
      </c>
      <c r="I13" s="10">
        <v>0.33950000000000002</v>
      </c>
      <c r="J13" s="87">
        <f>I13*'area regression'!$J$29+'area regression'!$K$29</f>
        <v>7.0634500000000006E-3</v>
      </c>
      <c r="K13" s="65">
        <f t="shared" si="0"/>
        <v>1.9625424383863774E-3</v>
      </c>
      <c r="L13" s="41">
        <v>0.29899999999999999</v>
      </c>
      <c r="M13" s="41">
        <v>0.155</v>
      </c>
      <c r="N13" s="41">
        <v>0.15</v>
      </c>
      <c r="O13" s="41">
        <v>-6.0000000000000001E-3</v>
      </c>
      <c r="P13" s="41">
        <v>9.5000000000000001E-2</v>
      </c>
      <c r="Q13" s="41">
        <v>9.5000000000000001E-2</v>
      </c>
      <c r="R13" s="41">
        <v>3.0000000000000001E-3</v>
      </c>
      <c r="T13" s="66">
        <f t="shared" si="1"/>
        <v>0.161</v>
      </c>
      <c r="U13" s="66">
        <f t="shared" si="2"/>
        <v>9.1999999999999998E-2</v>
      </c>
      <c r="V13" s="13">
        <v>0.01</v>
      </c>
      <c r="W13" s="67">
        <f t="shared" si="3"/>
        <v>1.8423000000000002E-2</v>
      </c>
      <c r="X13" s="67">
        <f t="shared" si="4"/>
        <v>5.9807999999999791E-4</v>
      </c>
      <c r="Y13" s="83">
        <f t="shared" si="7"/>
        <v>9.3873129261589785</v>
      </c>
      <c r="Z13" s="67">
        <f t="shared" si="5"/>
        <v>0.30474755006660925</v>
      </c>
      <c r="AA13" s="67">
        <f t="shared" si="6"/>
        <v>1.9290322580645161</v>
      </c>
    </row>
    <row r="14" spans="1:34" x14ac:dyDescent="0.35">
      <c r="A14" t="s">
        <v>52</v>
      </c>
      <c r="B14" s="49">
        <v>43342</v>
      </c>
      <c r="C14" t="s">
        <v>53</v>
      </c>
      <c r="D14" s="20"/>
      <c r="E14" s="80">
        <v>11</v>
      </c>
      <c r="F14" s="77">
        <f>AFDM!E14</f>
        <v>0.90380000000000005</v>
      </c>
      <c r="G14" s="11">
        <v>11</v>
      </c>
      <c r="H14" s="11">
        <f>AFDM!F14</f>
        <v>0.40260000000000007</v>
      </c>
      <c r="I14" s="10">
        <v>0.12540000000000001</v>
      </c>
      <c r="J14" s="87">
        <f>I14*'area regression'!$J$29+'area regression'!$K$29</f>
        <v>2.5459400000000004E-3</v>
      </c>
      <c r="K14" s="65">
        <f>J14*(H14/F14)</f>
        <v>1.1340954237663203E-3</v>
      </c>
      <c r="L14" s="41">
        <v>0.1</v>
      </c>
      <c r="M14" s="41">
        <v>4.5999999999999999E-2</v>
      </c>
      <c r="N14" s="41">
        <v>4.3999999999999997E-2</v>
      </c>
      <c r="O14" s="41">
        <v>-5.0000000000000001E-3</v>
      </c>
      <c r="P14" s="41">
        <v>2.9000000000000001E-2</v>
      </c>
      <c r="Q14" s="41">
        <v>2.9000000000000001E-2</v>
      </c>
      <c r="R14" s="41">
        <v>3.0000000000000001E-3</v>
      </c>
      <c r="T14" s="66">
        <f t="shared" si="1"/>
        <v>5.0999999999999997E-2</v>
      </c>
      <c r="U14" s="66">
        <f t="shared" si="2"/>
        <v>2.6000000000000002E-2</v>
      </c>
      <c r="V14" s="13">
        <v>0.01</v>
      </c>
      <c r="W14" s="67">
        <f t="shared" si="3"/>
        <v>6.6749999999999986E-3</v>
      </c>
      <c r="X14" s="67">
        <f>26.7*(1.72*(Q14-R14)-(N14-O14))*0.01</f>
        <v>-1.1427599999999979E-3</v>
      </c>
      <c r="Y14" s="83">
        <f t="shared" si="7"/>
        <v>5.8857481126520961</v>
      </c>
      <c r="Z14" s="67">
        <f t="shared" si="5"/>
        <v>-1.0076400768860372</v>
      </c>
      <c r="AA14" s="67">
        <f t="shared" si="6"/>
        <v>2.1739130434782612</v>
      </c>
    </row>
    <row r="15" spans="1:34" x14ac:dyDescent="0.35">
      <c r="A15" t="s">
        <v>54</v>
      </c>
      <c r="B15" s="49">
        <v>43342</v>
      </c>
      <c r="C15" t="s">
        <v>53</v>
      </c>
      <c r="D15" s="20"/>
      <c r="E15" s="80">
        <v>68</v>
      </c>
      <c r="F15" s="77">
        <f>AFDM!E15</f>
        <v>0.98809999999999998</v>
      </c>
      <c r="G15" s="11">
        <v>24</v>
      </c>
      <c r="H15" s="11">
        <f>AFDM!F15</f>
        <v>0.44169999999999998</v>
      </c>
      <c r="I15" s="10">
        <v>1.0079</v>
      </c>
      <c r="J15" s="87">
        <f>I15*'area regression'!$J$29+'area regression'!$K$29</f>
        <v>2.1166690000000002E-2</v>
      </c>
      <c r="K15" s="65">
        <f t="shared" si="0"/>
        <v>9.4619238670175087E-3</v>
      </c>
      <c r="L15" s="12">
        <v>0.34200000000000003</v>
      </c>
      <c r="M15" s="12">
        <v>0.17599999999999999</v>
      </c>
      <c r="N15" s="12">
        <v>0.17499999999999999</v>
      </c>
      <c r="O15" s="12">
        <v>-6.0000000000000001E-3</v>
      </c>
      <c r="P15" s="12">
        <v>0.11899999999999999</v>
      </c>
      <c r="Q15" s="12">
        <v>0.11899999999999999</v>
      </c>
      <c r="R15" s="12">
        <v>7.0000000000000001E-3</v>
      </c>
      <c r="T15" s="66">
        <f t="shared" si="1"/>
        <v>0.182</v>
      </c>
      <c r="U15" s="66">
        <f t="shared" si="2"/>
        <v>0.11199999999999999</v>
      </c>
      <c r="V15" s="13">
        <v>0.01</v>
      </c>
      <c r="W15" s="67">
        <f t="shared" si="3"/>
        <v>1.8690000000000002E-2</v>
      </c>
      <c r="X15" s="67">
        <f t="shared" si="4"/>
        <v>3.1078799999999956E-3</v>
      </c>
      <c r="Y15" s="83">
        <f t="shared" si="7"/>
        <v>1.9752853925563529</v>
      </c>
      <c r="Z15" s="67">
        <f t="shared" si="5"/>
        <v>0.32846174241937015</v>
      </c>
      <c r="AA15" s="67">
        <f t="shared" si="6"/>
        <v>1.9431818181818183</v>
      </c>
    </row>
    <row r="16" spans="1:34" x14ac:dyDescent="0.35">
      <c r="A16" t="s">
        <v>55</v>
      </c>
      <c r="B16" s="49">
        <v>43342</v>
      </c>
      <c r="C16" t="s">
        <v>53</v>
      </c>
      <c r="D16" s="20"/>
      <c r="E16" s="80">
        <v>38</v>
      </c>
      <c r="F16" s="77">
        <f>AFDM!E16</f>
        <v>1.1827000000000001</v>
      </c>
      <c r="G16" s="11">
        <v>26</v>
      </c>
      <c r="H16" s="11">
        <f>AFDM!F16</f>
        <v>0.53980000000000006</v>
      </c>
      <c r="I16" s="10">
        <v>0.30430000000000001</v>
      </c>
      <c r="J16" s="87">
        <f>I16*'area regression'!$J$29+'area regression'!$K$29</f>
        <v>6.3207300000000001E-3</v>
      </c>
      <c r="K16" s="65">
        <f t="shared" si="0"/>
        <v>2.884865184746766E-3</v>
      </c>
      <c r="L16" s="12">
        <v>0.28599999999999998</v>
      </c>
      <c r="M16" s="12">
        <v>0.123</v>
      </c>
      <c r="N16" s="12">
        <v>0.127</v>
      </c>
      <c r="O16" s="12">
        <v>0</v>
      </c>
      <c r="P16" s="12">
        <v>8.7999999999999995E-2</v>
      </c>
      <c r="Q16" s="12">
        <v>9.0999999999999998E-2</v>
      </c>
      <c r="R16" s="12">
        <v>5.0000000000000001E-3</v>
      </c>
      <c r="T16" s="66">
        <f t="shared" si="1"/>
        <v>0.123</v>
      </c>
      <c r="U16" s="66">
        <f t="shared" si="2"/>
        <v>8.5999999999999993E-2</v>
      </c>
      <c r="V16" s="13">
        <v>0.01</v>
      </c>
      <c r="W16" s="67">
        <f t="shared" si="3"/>
        <v>9.8790000000000006E-3</v>
      </c>
      <c r="X16" s="67">
        <f t="shared" si="4"/>
        <v>5.5856399999999985E-3</v>
      </c>
      <c r="Y16" s="83">
        <f t="shared" si="7"/>
        <v>3.4244234539047209</v>
      </c>
      <c r="Z16" s="67">
        <f t="shared" si="5"/>
        <v>1.9361875312347765</v>
      </c>
      <c r="AA16" s="67">
        <f t="shared" si="6"/>
        <v>2.3252032520325203</v>
      </c>
    </row>
    <row r="17" spans="1:27" x14ac:dyDescent="0.35">
      <c r="A17" t="s">
        <v>56</v>
      </c>
      <c r="B17" s="49">
        <v>43342</v>
      </c>
      <c r="C17" t="s">
        <v>53</v>
      </c>
      <c r="D17" s="20"/>
      <c r="E17" s="80">
        <v>40</v>
      </c>
      <c r="F17" s="77">
        <f>AFDM!E17</f>
        <v>1.1950000000000001</v>
      </c>
      <c r="G17" s="11">
        <v>10</v>
      </c>
      <c r="H17" s="11">
        <f>AFDM!F17</f>
        <v>0.55800000000000005</v>
      </c>
      <c r="I17" s="10">
        <v>0.2427</v>
      </c>
      <c r="J17" s="87">
        <f>I17*'area regression'!$J$29+'area regression'!$K$29</f>
        <v>5.0209699999999996E-3</v>
      </c>
      <c r="K17" s="65">
        <f t="shared" si="0"/>
        <v>2.3445198828451882E-3</v>
      </c>
      <c r="L17" s="12">
        <v>0.51900000000000002</v>
      </c>
      <c r="M17" s="12">
        <v>0.25800000000000001</v>
      </c>
      <c r="N17" s="12">
        <v>0.25</v>
      </c>
      <c r="O17" s="12">
        <v>-4.0000000000000001E-3</v>
      </c>
      <c r="P17" s="12">
        <v>0.17</v>
      </c>
      <c r="Q17" s="12">
        <v>0.17</v>
      </c>
      <c r="R17" s="12">
        <v>6.0000000000000001E-3</v>
      </c>
      <c r="T17" s="66">
        <f t="shared" si="1"/>
        <v>0.26200000000000001</v>
      </c>
      <c r="U17" s="66">
        <f t="shared" si="2"/>
        <v>0.16400000000000001</v>
      </c>
      <c r="V17" s="13">
        <v>0.01</v>
      </c>
      <c r="W17" s="67">
        <f t="shared" si="3"/>
        <v>2.6166000000000002E-2</v>
      </c>
      <c r="X17" s="67">
        <f t="shared" si="4"/>
        <v>7.4973599999999989E-3</v>
      </c>
      <c r="Y17" s="83">
        <f t="shared" si="7"/>
        <v>11.160493963585541</v>
      </c>
      <c r="Z17" s="67">
        <f t="shared" si="5"/>
        <v>3.1978231683416523</v>
      </c>
      <c r="AA17" s="67">
        <f t="shared" si="6"/>
        <v>2.0116279069767442</v>
      </c>
    </row>
    <row r="18" spans="1:27" x14ac:dyDescent="0.35">
      <c r="A18" t="s">
        <v>57</v>
      </c>
      <c r="B18" s="49">
        <v>43342</v>
      </c>
      <c r="C18" t="s">
        <v>53</v>
      </c>
      <c r="D18" s="20"/>
      <c r="E18" s="80">
        <v>34</v>
      </c>
      <c r="F18" s="77">
        <f>AFDM!E18</f>
        <v>1.0244</v>
      </c>
      <c r="G18" s="11">
        <v>34</v>
      </c>
      <c r="H18" s="11">
        <f>AFDM!F18</f>
        <v>0.53299999999999992</v>
      </c>
      <c r="I18" s="10">
        <v>0.41570000000000001</v>
      </c>
      <c r="J18" s="87">
        <f>I18*'area regression'!$J$29+'area regression'!$K$29</f>
        <v>8.6712700000000018E-3</v>
      </c>
      <c r="K18" s="65">
        <f t="shared" si="0"/>
        <v>4.511701395939087E-3</v>
      </c>
      <c r="L18" s="12">
        <v>0.19600000000000001</v>
      </c>
      <c r="M18" s="12">
        <v>9.0999999999999998E-2</v>
      </c>
      <c r="N18" s="12">
        <v>8.8999999999999996E-2</v>
      </c>
      <c r="O18" s="12">
        <v>-4.0000000000000001E-3</v>
      </c>
      <c r="P18" s="12">
        <v>5.8000000000000003E-2</v>
      </c>
      <c r="Q18" s="12">
        <v>5.8000000000000003E-2</v>
      </c>
      <c r="R18" s="12">
        <v>0</v>
      </c>
      <c r="T18" s="66">
        <f t="shared" si="1"/>
        <v>9.5000000000000001E-2</v>
      </c>
      <c r="U18" s="66">
        <f t="shared" si="2"/>
        <v>5.8000000000000003E-2</v>
      </c>
      <c r="V18" s="13">
        <v>0.01</v>
      </c>
      <c r="W18" s="67">
        <f t="shared" si="3"/>
        <v>9.8789999999999989E-3</v>
      </c>
      <c r="X18" s="67">
        <f t="shared" si="4"/>
        <v>1.8049200000000004E-3</v>
      </c>
      <c r="Y18" s="83">
        <f t="shared" si="7"/>
        <v>2.1896395911511202</v>
      </c>
      <c r="Z18" s="67">
        <f t="shared" si="5"/>
        <v>0.4000530712481507</v>
      </c>
      <c r="AA18" s="67">
        <f t="shared" si="6"/>
        <v>2.1538461538461542</v>
      </c>
    </row>
    <row r="19" spans="1:27" x14ac:dyDescent="0.35">
      <c r="A19" t="s">
        <v>58</v>
      </c>
      <c r="B19" s="49">
        <v>43342</v>
      </c>
      <c r="C19" t="s">
        <v>59</v>
      </c>
      <c r="D19" s="20"/>
      <c r="E19" s="80"/>
      <c r="F19" s="77">
        <f>AFDM!E19</f>
        <v>18.788</v>
      </c>
      <c r="G19" s="11"/>
      <c r="H19" s="11">
        <f>AFDM!F19</f>
        <v>8.5718999999999994</v>
      </c>
      <c r="I19" s="10">
        <v>0.41489999999999999</v>
      </c>
      <c r="J19" s="87">
        <f>I19*'area regression'!$J$29+'area regression'!$K$29</f>
        <v>8.6543900000000014E-3</v>
      </c>
      <c r="K19" s="65">
        <f t="shared" si="0"/>
        <v>3.9485078582605923E-3</v>
      </c>
      <c r="L19" s="12">
        <v>2.7970000000000002</v>
      </c>
      <c r="M19" s="12">
        <v>0.94599999999999995</v>
      </c>
      <c r="N19" s="12">
        <v>0.95799999999999996</v>
      </c>
      <c r="O19" s="12">
        <v>2.3E-2</v>
      </c>
      <c r="P19" s="12">
        <v>0.76200000000000001</v>
      </c>
      <c r="Q19" s="12">
        <v>0.73699999999999999</v>
      </c>
      <c r="R19" s="12">
        <v>4.3999999999999997E-2</v>
      </c>
      <c r="T19" s="66">
        <f t="shared" si="1"/>
        <v>0.92299999999999993</v>
      </c>
      <c r="U19" s="66">
        <f t="shared" si="2"/>
        <v>0.69299999999999995</v>
      </c>
      <c r="V19" s="13">
        <v>0.01</v>
      </c>
      <c r="W19" s="67">
        <f t="shared" si="3"/>
        <v>6.1409999999999992E-2</v>
      </c>
      <c r="X19" s="67">
        <f t="shared" si="4"/>
        <v>6.8608319999999987E-2</v>
      </c>
      <c r="Y19" s="83">
        <f t="shared" si="7"/>
        <v>15.552710594592181</v>
      </c>
      <c r="Z19" s="67">
        <f t="shared" si="5"/>
        <v>17.375758758201766</v>
      </c>
      <c r="AA19" s="67">
        <f t="shared" si="6"/>
        <v>2.9566596194503174</v>
      </c>
    </row>
    <row r="20" spans="1:27" x14ac:dyDescent="0.35">
      <c r="A20" t="s">
        <v>60</v>
      </c>
      <c r="B20" s="49">
        <v>43342</v>
      </c>
      <c r="C20" t="s">
        <v>59</v>
      </c>
      <c r="D20" s="20"/>
      <c r="E20" s="80"/>
      <c r="F20" s="77">
        <f>AFDM!E20</f>
        <v>6.1933999999999996</v>
      </c>
      <c r="G20" s="11"/>
      <c r="H20" s="11">
        <f>AFDM!F20</f>
        <v>2.8921999999999994</v>
      </c>
      <c r="I20" s="10">
        <v>0.27960000000000002</v>
      </c>
      <c r="J20" s="87">
        <f>I20*'area regression'!$J$29+'area regression'!$K$29</f>
        <v>5.7995600000000005E-3</v>
      </c>
      <c r="K20" s="65">
        <f t="shared" si="0"/>
        <v>2.7082842109342202E-3</v>
      </c>
      <c r="L20" s="12">
        <v>3</v>
      </c>
      <c r="M20" s="12">
        <v>1.171</v>
      </c>
      <c r="N20" s="12">
        <v>1.18</v>
      </c>
      <c r="O20" s="12">
        <v>7.0000000000000001E-3</v>
      </c>
      <c r="P20" s="12">
        <v>0.91200000000000003</v>
      </c>
      <c r="Q20" s="12">
        <v>0.92800000000000005</v>
      </c>
      <c r="R20" s="12">
        <v>7.2999999999999995E-2</v>
      </c>
      <c r="T20" s="66">
        <f t="shared" si="1"/>
        <v>1.1640000000000001</v>
      </c>
      <c r="U20" s="66">
        <f t="shared" si="2"/>
        <v>0.85500000000000009</v>
      </c>
      <c r="V20" s="13">
        <v>0.01</v>
      </c>
      <c r="W20" s="67">
        <f t="shared" si="3"/>
        <v>8.2503000000000007E-2</v>
      </c>
      <c r="X20" s="67">
        <f t="shared" si="4"/>
        <v>7.9459200000000021E-2</v>
      </c>
      <c r="Y20" s="83">
        <f t="shared" si="7"/>
        <v>30.463198680149109</v>
      </c>
      <c r="Z20" s="67">
        <f t="shared" si="5"/>
        <v>29.339313680298954</v>
      </c>
      <c r="AA20" s="67">
        <f t="shared" si="6"/>
        <v>2.561912894961571</v>
      </c>
    </row>
    <row r="21" spans="1:27" x14ac:dyDescent="0.35">
      <c r="A21" t="s">
        <v>61</v>
      </c>
      <c r="B21" s="49">
        <v>43342</v>
      </c>
      <c r="C21" t="s">
        <v>59</v>
      </c>
      <c r="D21" s="20"/>
      <c r="E21" s="80">
        <v>54</v>
      </c>
      <c r="F21" s="77">
        <f>AFDM!E21</f>
        <v>1.2544999999999999</v>
      </c>
      <c r="G21" s="11">
        <v>20</v>
      </c>
      <c r="H21" s="11">
        <f>AFDM!F21</f>
        <v>0.56769999999999998</v>
      </c>
      <c r="I21" s="10">
        <v>0.14499999999999999</v>
      </c>
      <c r="J21" s="87">
        <f>I21*'area regression'!$J$29+'area regression'!$K$29</f>
        <v>2.9594999999999999E-3</v>
      </c>
      <c r="K21" s="65">
        <f t="shared" si="0"/>
        <v>1.3392651654045434E-3</v>
      </c>
      <c r="L21" s="12">
        <v>1.3480000000000001</v>
      </c>
      <c r="M21" s="12">
        <v>0.56299999999999994</v>
      </c>
      <c r="N21" s="12">
        <v>0.55400000000000005</v>
      </c>
      <c r="O21" s="12">
        <v>0</v>
      </c>
      <c r="P21" s="12">
        <v>0.45900000000000002</v>
      </c>
      <c r="Q21" s="12">
        <v>0.46</v>
      </c>
      <c r="R21" s="12">
        <v>7.1999999999999995E-2</v>
      </c>
      <c r="T21" s="66">
        <f t="shared" si="1"/>
        <v>0.56299999999999994</v>
      </c>
      <c r="U21" s="66">
        <f t="shared" si="2"/>
        <v>0.38800000000000001</v>
      </c>
      <c r="V21" s="13">
        <v>0.01</v>
      </c>
      <c r="W21" s="67">
        <f t="shared" si="3"/>
        <v>4.6724999999999975E-2</v>
      </c>
      <c r="X21" s="67">
        <f t="shared" si="4"/>
        <v>3.0267120000000005E-2</v>
      </c>
      <c r="Y21" s="83">
        <f t="shared" si="7"/>
        <v>34.888535300540013</v>
      </c>
      <c r="Z21" s="67">
        <f t="shared" si="5"/>
        <v>22.599796352395536</v>
      </c>
      <c r="AA21" s="67">
        <f t="shared" si="6"/>
        <v>2.3943161634103025</v>
      </c>
    </row>
    <row r="22" spans="1:27" x14ac:dyDescent="0.35">
      <c r="A22" t="s">
        <v>62</v>
      </c>
      <c r="B22" s="49">
        <v>43342</v>
      </c>
      <c r="C22" t="s">
        <v>59</v>
      </c>
      <c r="D22" s="20"/>
      <c r="E22" s="80">
        <v>35</v>
      </c>
      <c r="F22" s="77">
        <f>AFDM!E22</f>
        <v>0.91910000000000003</v>
      </c>
      <c r="G22" s="11">
        <v>10</v>
      </c>
      <c r="H22" s="11">
        <f>AFDM!F22</f>
        <v>0.46550000000000002</v>
      </c>
      <c r="I22" s="10">
        <v>0.38740000000000002</v>
      </c>
      <c r="J22" s="87">
        <f>I22*'area regression'!$J$29+'area regression'!$K$29</f>
        <v>8.0741400000000005E-3</v>
      </c>
      <c r="K22" s="65">
        <f t="shared" si="0"/>
        <v>4.0893397562833216E-3</v>
      </c>
      <c r="L22" s="12">
        <v>0.38400000000000001</v>
      </c>
      <c r="M22" s="12">
        <v>0.16900000000000001</v>
      </c>
      <c r="N22" s="12">
        <v>0.16700000000000001</v>
      </c>
      <c r="O22" s="12">
        <v>-3.0000000000000001E-3</v>
      </c>
      <c r="P22" s="12">
        <v>0.125</v>
      </c>
      <c r="Q22" s="12">
        <v>0.126</v>
      </c>
      <c r="R22" s="12">
        <v>0.01</v>
      </c>
      <c r="T22" s="66">
        <f t="shared" si="1"/>
        <v>0.17200000000000001</v>
      </c>
      <c r="U22" s="66">
        <f t="shared" si="2"/>
        <v>0.11600000000000001</v>
      </c>
      <c r="V22" s="13">
        <v>0.01</v>
      </c>
      <c r="W22" s="67">
        <f t="shared" si="3"/>
        <v>1.4952000000000002E-2</v>
      </c>
      <c r="X22" s="67">
        <f t="shared" si="4"/>
        <v>7.8818399999999976E-3</v>
      </c>
      <c r="Y22" s="83">
        <f t="shared" si="7"/>
        <v>3.6563359591303386</v>
      </c>
      <c r="Z22" s="67">
        <f t="shared" si="5"/>
        <v>1.9274113841701346</v>
      </c>
      <c r="AA22" s="67">
        <f t="shared" si="6"/>
        <v>2.2721893491124261</v>
      </c>
    </row>
    <row r="23" spans="1:27" x14ac:dyDescent="0.35">
      <c r="A23" t="s">
        <v>63</v>
      </c>
      <c r="B23" s="49">
        <v>43342</v>
      </c>
      <c r="C23" t="s">
        <v>59</v>
      </c>
      <c r="D23" s="20"/>
      <c r="E23" s="80">
        <v>108</v>
      </c>
      <c r="F23" s="77">
        <f>AFDM!E23</f>
        <v>1.3602000000000001</v>
      </c>
      <c r="G23" s="11">
        <v>40</v>
      </c>
      <c r="H23" s="11">
        <f>AFDM!F23</f>
        <v>0.59780000000000011</v>
      </c>
      <c r="I23" s="10">
        <v>0.15820000000000001</v>
      </c>
      <c r="J23" s="87">
        <f>I23*'area regression'!$J$29+'area regression'!$K$29</f>
        <v>3.2380200000000003E-3</v>
      </c>
      <c r="K23" s="65">
        <f t="shared" si="0"/>
        <v>1.4230909836788711E-3</v>
      </c>
      <c r="L23" s="12">
        <v>0.97299999999999998</v>
      </c>
      <c r="M23" s="12">
        <v>0.40899999999999997</v>
      </c>
      <c r="N23" s="12">
        <v>0.40699999999999997</v>
      </c>
      <c r="O23" s="12">
        <v>-1E-3</v>
      </c>
      <c r="P23" s="12">
        <v>0.35</v>
      </c>
      <c r="Q23" s="12">
        <v>0.35299999999999998</v>
      </c>
      <c r="R23" s="12">
        <v>5.8999999999999997E-2</v>
      </c>
      <c r="T23" s="66">
        <f t="shared" si="1"/>
        <v>0.41</v>
      </c>
      <c r="U23" s="66">
        <f t="shared" si="2"/>
        <v>0.29399999999999998</v>
      </c>
      <c r="V23" s="13">
        <v>0.01</v>
      </c>
      <c r="W23" s="67">
        <f t="shared" si="3"/>
        <v>3.0971999999999996E-2</v>
      </c>
      <c r="X23" s="67">
        <f t="shared" si="4"/>
        <v>2.6080560000000013E-2</v>
      </c>
      <c r="Y23" s="83">
        <f t="shared" si="7"/>
        <v>21.763893071638638</v>
      </c>
      <c r="Z23" s="67">
        <f t="shared" si="5"/>
        <v>18.326698924462615</v>
      </c>
      <c r="AA23" s="67">
        <f t="shared" si="6"/>
        <v>2.3789731051344742</v>
      </c>
    </row>
    <row r="24" spans="1:27" x14ac:dyDescent="0.35">
      <c r="Y24" s="8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0"/>
  <sheetViews>
    <sheetView zoomScale="80" zoomScaleNormal="80" workbookViewId="0">
      <selection activeCell="L29" sqref="L29"/>
    </sheetView>
  </sheetViews>
  <sheetFormatPr defaultColWidth="9.1796875" defaultRowHeight="14.5" x14ac:dyDescent="0.35"/>
  <cols>
    <col min="1" max="1" width="9.1796875" style="4"/>
    <col min="2" max="2" width="10.54296875" style="4" customWidth="1"/>
    <col min="3" max="3" width="12.7265625" style="4" bestFit="1" customWidth="1"/>
    <col min="4" max="4" width="13.81640625" style="4" bestFit="1" customWidth="1"/>
    <col min="5" max="5" width="9" style="4" bestFit="1" customWidth="1"/>
    <col min="6" max="7" width="12" style="4" customWidth="1"/>
    <col min="8" max="9" width="10.1796875" style="4" bestFit="1" customWidth="1"/>
    <col min="10" max="10" width="10.1796875" style="4" customWidth="1"/>
    <col min="11" max="11" width="12" style="4" customWidth="1"/>
    <col min="12" max="12" width="13.81640625" style="4" customWidth="1"/>
    <col min="13" max="13" width="10" style="4" customWidth="1"/>
    <col min="14" max="14" width="9.81640625" style="4" customWidth="1"/>
    <col min="15" max="15" width="12.54296875" customWidth="1"/>
    <col min="16" max="16" width="10.54296875" customWidth="1"/>
    <col min="17" max="17" width="11.54296875" style="4" customWidth="1"/>
    <col min="18" max="18" width="16.453125" style="9" customWidth="1"/>
    <col min="19" max="19" width="11.54296875" style="4" customWidth="1"/>
    <col min="20" max="20" width="15" style="24" customWidth="1"/>
    <col min="21" max="22" width="9.1796875" style="25"/>
    <col min="23" max="24" width="10.54296875" style="24" customWidth="1"/>
    <col min="25" max="25" width="11" style="24" customWidth="1"/>
    <col min="26" max="26" width="12.453125" style="24" customWidth="1"/>
    <col min="27" max="27" width="5.54296875" style="24" customWidth="1"/>
    <col min="28" max="28" width="11.54296875" style="24" customWidth="1"/>
    <col min="29" max="30" width="9.1796875" style="24"/>
    <col min="31" max="33" width="9.81640625" style="24" customWidth="1"/>
    <col min="34" max="34" width="10.453125" style="24" customWidth="1"/>
    <col min="35" max="43" width="9.1796875" style="24"/>
    <col min="44" max="16384" width="9.1796875" style="4"/>
  </cols>
  <sheetData>
    <row r="1" spans="1:34" ht="52" x14ac:dyDescent="0.3">
      <c r="A1" s="1"/>
      <c r="B1" s="1"/>
      <c r="C1" s="1"/>
      <c r="D1" s="1"/>
      <c r="E1" s="53" t="s">
        <v>64</v>
      </c>
      <c r="F1" s="53" t="s">
        <v>67</v>
      </c>
      <c r="G1" s="53" t="s">
        <v>70</v>
      </c>
      <c r="H1" s="16" t="s">
        <v>71</v>
      </c>
      <c r="I1" s="16" t="s">
        <v>65</v>
      </c>
      <c r="J1" s="16" t="s">
        <v>66</v>
      </c>
      <c r="K1" s="16" t="s">
        <v>34</v>
      </c>
      <c r="L1" s="16" t="s">
        <v>35</v>
      </c>
      <c r="M1" s="16" t="s">
        <v>33</v>
      </c>
      <c r="N1" s="16" t="s">
        <v>32</v>
      </c>
      <c r="O1" s="53" t="s">
        <v>0</v>
      </c>
      <c r="P1" s="53" t="s">
        <v>29</v>
      </c>
      <c r="Q1" s="37" t="s">
        <v>19</v>
      </c>
      <c r="R1" s="38" t="s">
        <v>20</v>
      </c>
    </row>
    <row r="2" spans="1:34" ht="15" customHeight="1" x14ac:dyDescent="0.25">
      <c r="A2" s="14" t="s">
        <v>15</v>
      </c>
      <c r="B2" s="14" t="s">
        <v>16</v>
      </c>
      <c r="C2" s="15" t="s">
        <v>17</v>
      </c>
      <c r="D2" s="15" t="s">
        <v>18</v>
      </c>
      <c r="E2" s="14"/>
      <c r="F2" s="14"/>
      <c r="G2" s="14"/>
      <c r="H2" s="46"/>
      <c r="I2" s="46"/>
      <c r="J2" s="46"/>
      <c r="K2" s="46"/>
      <c r="L2" s="46"/>
      <c r="M2" s="16"/>
      <c r="N2" s="16"/>
      <c r="O2" s="45" t="s">
        <v>30</v>
      </c>
      <c r="P2" s="45" t="s">
        <v>31</v>
      </c>
      <c r="Q2" s="16" t="s">
        <v>21</v>
      </c>
      <c r="R2" s="17" t="s">
        <v>22</v>
      </c>
      <c r="T2" s="92"/>
      <c r="U2" s="92"/>
      <c r="V2" s="92"/>
      <c r="W2" s="92"/>
      <c r="X2" s="92"/>
      <c r="Y2" s="92"/>
      <c r="Z2" s="92"/>
      <c r="AB2" s="92"/>
      <c r="AC2" s="92"/>
      <c r="AD2" s="92"/>
      <c r="AE2" s="92"/>
      <c r="AF2" s="92"/>
      <c r="AG2" s="92"/>
      <c r="AH2" s="92"/>
    </row>
    <row r="3" spans="1:34" ht="13" x14ac:dyDescent="0.3">
      <c r="A3" s="14"/>
      <c r="B3" s="14"/>
      <c r="C3" s="15"/>
      <c r="D3" s="15"/>
      <c r="E3" s="43">
        <v>10</v>
      </c>
      <c r="F3" s="39">
        <v>1</v>
      </c>
      <c r="G3" s="39"/>
      <c r="H3" s="58">
        <v>0.15820000000000001</v>
      </c>
      <c r="I3" s="58">
        <f>$U$7/2</f>
        <v>6.105E-2</v>
      </c>
      <c r="J3" s="58">
        <v>0</v>
      </c>
      <c r="K3" s="58">
        <v>0.14399999999999999</v>
      </c>
      <c r="L3" s="58">
        <f t="shared" ref="L3:L23" si="0">H3-K3</f>
        <v>1.4200000000000018E-2</v>
      </c>
      <c r="M3" s="59">
        <f>((L3/H3)*(1+(F3/E3))*100)</f>
        <v>9.8735777496839567</v>
      </c>
      <c r="N3" s="60">
        <f>(L3/E3)*100</f>
        <v>0.14200000000000018</v>
      </c>
      <c r="O3" s="61">
        <v>0.1103</v>
      </c>
      <c r="P3" s="62">
        <f>((O3*'area regression'!$J$29+'area regression'!$K$29))</f>
        <v>2.22733E-3</v>
      </c>
      <c r="Q3" s="60">
        <f>L3*2</f>
        <v>2.8400000000000036E-2</v>
      </c>
      <c r="R3" s="78">
        <f>Q3/P3</f>
        <v>12.750692533212428</v>
      </c>
      <c r="T3" s="26"/>
      <c r="U3" s="27"/>
      <c r="V3" s="27"/>
      <c r="W3" s="28"/>
      <c r="X3" s="28"/>
      <c r="Y3" s="28"/>
      <c r="Z3" s="29"/>
      <c r="AA3" s="29"/>
      <c r="AB3" s="26"/>
      <c r="AC3" s="27"/>
      <c r="AD3" s="27"/>
      <c r="AE3" s="28"/>
      <c r="AF3" s="28"/>
      <c r="AG3" s="28"/>
      <c r="AH3" s="29"/>
    </row>
    <row r="4" spans="1:34" x14ac:dyDescent="0.35">
      <c r="A4" t="s">
        <v>41</v>
      </c>
      <c r="B4" s="49"/>
      <c r="C4" t="s">
        <v>42</v>
      </c>
      <c r="D4" s="20"/>
      <c r="E4" s="64">
        <v>0.91679999999999995</v>
      </c>
      <c r="F4" s="63">
        <f>E4-G4</f>
        <v>0.44219999999999993</v>
      </c>
      <c r="G4" s="63">
        <v>0.47460000000000002</v>
      </c>
      <c r="H4" s="44">
        <v>7.9600000000000004E-2</v>
      </c>
      <c r="I4" s="44">
        <v>0</v>
      </c>
      <c r="J4" s="44"/>
      <c r="K4" s="44">
        <v>7.2800000000000004E-2</v>
      </c>
      <c r="L4" s="54">
        <f>H4-K4</f>
        <v>6.8000000000000005E-3</v>
      </c>
      <c r="M4" s="55">
        <f>((L4/H4)*(1+(F4/E4))*100)</f>
        <v>12.663119261227603</v>
      </c>
      <c r="N4" s="56">
        <f t="shared" ref="N4:N23" si="1">(L4/E4)*100</f>
        <v>0.74171029668411881</v>
      </c>
      <c r="O4" s="10">
        <v>0.28539999999999999</v>
      </c>
      <c r="P4" s="91">
        <f>((O4*'area regression'!$J$29+'area regression'!$K$29))</f>
        <v>5.9219399999999997E-3</v>
      </c>
      <c r="Q4" s="6">
        <f t="shared" ref="Q4:Q23" si="2">L4*2</f>
        <v>1.3600000000000001E-2</v>
      </c>
      <c r="R4" s="79">
        <f t="shared" ref="R4:R23" si="3">Q4/P4</f>
        <v>2.2965447133878429</v>
      </c>
      <c r="T4" s="30"/>
      <c r="U4" s="31"/>
      <c r="V4" s="31"/>
      <c r="W4" s="32"/>
      <c r="X4" s="32"/>
      <c r="Y4" s="32"/>
      <c r="Z4" s="32"/>
      <c r="AB4" s="30"/>
      <c r="AC4" s="31"/>
      <c r="AD4" s="31"/>
      <c r="AE4" s="33"/>
      <c r="AF4" s="33"/>
      <c r="AG4" s="33"/>
      <c r="AH4" s="32"/>
    </row>
    <row r="5" spans="1:34" x14ac:dyDescent="0.35">
      <c r="A5" t="s">
        <v>43</v>
      </c>
      <c r="B5" s="49"/>
      <c r="C5" t="s">
        <v>42</v>
      </c>
      <c r="D5" s="20"/>
      <c r="E5" s="64">
        <v>0.92400000000000004</v>
      </c>
      <c r="F5" s="63">
        <f t="shared" ref="F5:F23" si="4">E5-G5</f>
        <v>0.41380000000000006</v>
      </c>
      <c r="G5" s="63">
        <v>0.51019999999999999</v>
      </c>
      <c r="H5" s="44">
        <v>9.2600000000000002E-2</v>
      </c>
      <c r="I5" s="54">
        <v>0</v>
      </c>
      <c r="J5" s="44"/>
      <c r="K5" s="44">
        <v>8.4699999999999998E-2</v>
      </c>
      <c r="L5" s="54">
        <f t="shared" si="0"/>
        <v>7.9000000000000042E-3</v>
      </c>
      <c r="M5" s="55">
        <f t="shared" ref="M5:M23" si="5">((L5/H5)*(1+(F5/E5))*100)</f>
        <v>12.351944311987516</v>
      </c>
      <c r="N5" s="56">
        <f t="shared" si="1"/>
        <v>0.85497835497835539</v>
      </c>
      <c r="O5" s="10">
        <v>0.51649999999999996</v>
      </c>
      <c r="P5" s="91">
        <f>((O5*'area regression'!$J$29+'area regression'!$K$29))</f>
        <v>1.0798149999999999E-2</v>
      </c>
      <c r="Q5" s="6">
        <f t="shared" si="2"/>
        <v>1.5800000000000008E-2</v>
      </c>
      <c r="R5" s="79">
        <f t="shared" si="3"/>
        <v>1.4632136060343679</v>
      </c>
      <c r="T5" s="30"/>
      <c r="U5" s="31"/>
      <c r="V5" s="31"/>
      <c r="W5" s="32"/>
      <c r="X5" s="32"/>
      <c r="Y5" s="32"/>
      <c r="Z5" s="32"/>
      <c r="AB5" s="30"/>
      <c r="AC5" s="31"/>
      <c r="AD5" s="31"/>
      <c r="AE5" s="33"/>
      <c r="AF5" s="33"/>
      <c r="AG5" s="33"/>
      <c r="AH5" s="32"/>
    </row>
    <row r="6" spans="1:34" x14ac:dyDescent="0.35">
      <c r="A6" t="s">
        <v>44</v>
      </c>
      <c r="B6" s="49"/>
      <c r="C6" t="s">
        <v>42</v>
      </c>
      <c r="D6" s="20"/>
      <c r="E6" s="64">
        <v>1.0350999999999999</v>
      </c>
      <c r="F6" s="63">
        <f t="shared" si="4"/>
        <v>0.51609999999999989</v>
      </c>
      <c r="G6" s="63">
        <v>0.51900000000000002</v>
      </c>
      <c r="H6" s="44">
        <v>0.1022</v>
      </c>
      <c r="I6" s="54">
        <v>0</v>
      </c>
      <c r="J6" s="44"/>
      <c r="K6" s="44">
        <v>9.2499999999999999E-2</v>
      </c>
      <c r="L6" s="54">
        <f t="shared" si="0"/>
        <v>9.7000000000000003E-3</v>
      </c>
      <c r="M6" s="55">
        <f t="shared" si="5"/>
        <v>14.223495049780116</v>
      </c>
      <c r="N6" s="56">
        <f t="shared" si="1"/>
        <v>0.9371075258429139</v>
      </c>
      <c r="O6" s="10">
        <v>0.2092</v>
      </c>
      <c r="P6" s="91">
        <f>((O6*'area regression'!$J$29+'area regression'!$K$29))</f>
        <v>4.3141199999999994E-3</v>
      </c>
      <c r="Q6" s="6">
        <f t="shared" si="2"/>
        <v>1.9400000000000001E-2</v>
      </c>
      <c r="R6" s="79">
        <f t="shared" si="3"/>
        <v>4.4968614688511224</v>
      </c>
      <c r="T6" s="24" t="s">
        <v>26</v>
      </c>
      <c r="U6" s="24" t="s">
        <v>27</v>
      </c>
      <c r="V6" s="31" t="s">
        <v>28</v>
      </c>
      <c r="W6" s="32"/>
      <c r="X6" s="32"/>
      <c r="Y6" s="32"/>
      <c r="Z6" s="32"/>
      <c r="AB6" s="30"/>
      <c r="AC6" s="31"/>
      <c r="AD6" s="31"/>
      <c r="AE6" s="33"/>
      <c r="AF6" s="33"/>
      <c r="AG6" s="33"/>
      <c r="AH6" s="32"/>
    </row>
    <row r="7" spans="1:34" x14ac:dyDescent="0.35">
      <c r="A7" t="s">
        <v>45</v>
      </c>
      <c r="B7" s="49"/>
      <c r="C7" t="s">
        <v>42</v>
      </c>
      <c r="D7" s="20"/>
      <c r="E7" s="64">
        <v>1.1748000000000001</v>
      </c>
      <c r="F7" s="63">
        <f t="shared" si="4"/>
        <v>0.5112000000000001</v>
      </c>
      <c r="G7" s="63">
        <v>0.66359999999999997</v>
      </c>
      <c r="H7" s="44">
        <v>0.17460000000000001</v>
      </c>
      <c r="I7" s="54">
        <v>0</v>
      </c>
      <c r="J7" s="44"/>
      <c r="K7" s="44">
        <v>0.15959999999999999</v>
      </c>
      <c r="L7" s="54">
        <f t="shared" si="0"/>
        <v>1.5000000000000013E-2</v>
      </c>
      <c r="M7" s="55">
        <f t="shared" si="5"/>
        <v>12.329363366082941</v>
      </c>
      <c r="N7" s="56">
        <f t="shared" si="1"/>
        <v>1.2768130745658846</v>
      </c>
      <c r="O7" s="10">
        <v>0.33079999999999998</v>
      </c>
      <c r="P7" s="91">
        <f>((O7*'area regression'!$J$29+'area regression'!$K$29))</f>
        <v>6.8798799999999997E-3</v>
      </c>
      <c r="Q7" s="6">
        <f t="shared" si="2"/>
        <v>3.0000000000000027E-2</v>
      </c>
      <c r="R7" s="79">
        <f t="shared" si="3"/>
        <v>4.3605411722297527</v>
      </c>
      <c r="T7" s="24">
        <v>0.12180000000000001</v>
      </c>
      <c r="U7" s="24">
        <f>AVERAGE(T7:T22)</f>
        <v>0.1221</v>
      </c>
      <c r="V7" s="31">
        <f>U7/2</f>
        <v>6.105E-2</v>
      </c>
      <c r="W7" s="32"/>
      <c r="X7" s="32"/>
      <c r="Y7" s="32"/>
      <c r="Z7" s="32"/>
      <c r="AB7" s="30"/>
      <c r="AC7" s="31"/>
      <c r="AD7" s="31"/>
      <c r="AE7" s="33"/>
      <c r="AF7" s="33"/>
      <c r="AG7" s="33"/>
      <c r="AH7" s="32"/>
    </row>
    <row r="8" spans="1:34" x14ac:dyDescent="0.35">
      <c r="A8" t="s">
        <v>46</v>
      </c>
      <c r="B8" s="49"/>
      <c r="C8" t="s">
        <v>42</v>
      </c>
      <c r="D8" s="20"/>
      <c r="E8" s="64">
        <v>0.98070000000000002</v>
      </c>
      <c r="F8" s="63">
        <f t="shared" si="4"/>
        <v>0.41739999999999999</v>
      </c>
      <c r="G8" s="63">
        <v>0.56330000000000002</v>
      </c>
      <c r="H8" s="44">
        <v>9.2700000000000005E-2</v>
      </c>
      <c r="I8" s="54">
        <f>$U$7/2</f>
        <v>6.105E-2</v>
      </c>
      <c r="J8" s="44"/>
      <c r="K8" s="44">
        <v>8.4599999999999995E-2</v>
      </c>
      <c r="L8" s="54">
        <f t="shared" si="0"/>
        <v>8.10000000000001E-3</v>
      </c>
      <c r="M8" s="55">
        <f t="shared" si="5"/>
        <v>12.456824479443567</v>
      </c>
      <c r="N8" s="56">
        <f t="shared" si="1"/>
        <v>0.82594065463444577</v>
      </c>
      <c r="O8" s="10">
        <v>0.1736</v>
      </c>
      <c r="P8" s="91">
        <f>((O8*'area regression'!$J$29+'area regression'!$K$29))</f>
        <v>3.5629600000000004E-3</v>
      </c>
      <c r="Q8" s="6">
        <f t="shared" si="2"/>
        <v>1.620000000000002E-2</v>
      </c>
      <c r="R8" s="79">
        <f t="shared" si="3"/>
        <v>4.5467813278846849</v>
      </c>
      <c r="T8" s="24">
        <v>0.12230000000000001</v>
      </c>
      <c r="U8" s="24"/>
      <c r="V8" s="31"/>
      <c r="W8" s="32"/>
      <c r="X8" s="32"/>
      <c r="Y8" s="32"/>
      <c r="Z8" s="32"/>
      <c r="AB8" s="30"/>
      <c r="AC8" s="31"/>
      <c r="AD8" s="31"/>
      <c r="AE8" s="33"/>
      <c r="AF8" s="33"/>
      <c r="AG8" s="33"/>
      <c r="AH8" s="32"/>
    </row>
    <row r="9" spans="1:34" x14ac:dyDescent="0.35">
      <c r="A9" t="s">
        <v>47</v>
      </c>
      <c r="B9" s="49"/>
      <c r="C9" t="s">
        <v>25</v>
      </c>
      <c r="D9" s="20"/>
      <c r="E9" s="64">
        <v>2.6716000000000002</v>
      </c>
      <c r="F9" s="63">
        <f t="shared" si="4"/>
        <v>1.5533000000000001</v>
      </c>
      <c r="G9" s="63">
        <v>1.1183000000000001</v>
      </c>
      <c r="H9" s="44">
        <v>0.2442</v>
      </c>
      <c r="I9" s="54">
        <v>0</v>
      </c>
      <c r="J9" s="44"/>
      <c r="K9" s="44">
        <v>0.1608</v>
      </c>
      <c r="L9" s="54">
        <f t="shared" si="0"/>
        <v>8.3400000000000002E-2</v>
      </c>
      <c r="M9" s="55">
        <f t="shared" si="5"/>
        <v>54.008907231695069</v>
      </c>
      <c r="N9" s="56">
        <f t="shared" si="1"/>
        <v>3.1217248091031591</v>
      </c>
      <c r="O9" s="10">
        <v>0.73699999999999999</v>
      </c>
      <c r="P9" s="91">
        <f>((O9*'area regression'!$J$29+'area regression'!$K$29))</f>
        <v>1.5450700000000001E-2</v>
      </c>
      <c r="Q9" s="6">
        <f t="shared" si="2"/>
        <v>0.1668</v>
      </c>
      <c r="R9" s="79">
        <f t="shared" si="3"/>
        <v>10.795627382578134</v>
      </c>
      <c r="T9" s="24">
        <v>0.123</v>
      </c>
      <c r="U9" s="24"/>
      <c r="V9" s="31"/>
      <c r="W9" s="32"/>
      <c r="X9" s="32"/>
      <c r="Y9" s="32"/>
      <c r="Z9" s="32"/>
      <c r="AB9" s="30"/>
      <c r="AC9" s="31"/>
      <c r="AD9" s="31"/>
      <c r="AE9" s="33"/>
      <c r="AF9" s="33"/>
      <c r="AG9" s="33"/>
      <c r="AH9" s="32"/>
    </row>
    <row r="10" spans="1:34" x14ac:dyDescent="0.35">
      <c r="A10" t="s">
        <v>48</v>
      </c>
      <c r="B10" s="49"/>
      <c r="C10" t="s">
        <v>25</v>
      </c>
      <c r="D10" s="20"/>
      <c r="E10" s="64">
        <v>0.72070000000000001</v>
      </c>
      <c r="F10" s="63">
        <f t="shared" si="4"/>
        <v>0.3075</v>
      </c>
      <c r="G10" s="63">
        <v>0.41320000000000001</v>
      </c>
      <c r="H10" s="44">
        <v>0.1114</v>
      </c>
      <c r="I10" s="54">
        <v>0</v>
      </c>
      <c r="J10" s="44"/>
      <c r="K10" s="44">
        <v>7.8E-2</v>
      </c>
      <c r="L10" s="54">
        <f t="shared" si="0"/>
        <v>3.3399999999999999E-2</v>
      </c>
      <c r="M10" s="55">
        <f t="shared" si="5"/>
        <v>42.774442063234453</v>
      </c>
      <c r="N10" s="56">
        <f t="shared" si="1"/>
        <v>4.6343832385181072</v>
      </c>
      <c r="O10" s="42">
        <v>0.3856</v>
      </c>
      <c r="P10" s="91">
        <f>((O10*'area regression'!$J$29+'area regression'!$K$29))</f>
        <v>8.0361600000000005E-3</v>
      </c>
      <c r="Q10" s="6">
        <f t="shared" si="2"/>
        <v>6.6799999999999998E-2</v>
      </c>
      <c r="R10" s="79">
        <f t="shared" si="3"/>
        <v>8.3124278262254609</v>
      </c>
      <c r="T10" s="24">
        <v>0.12280000000000001</v>
      </c>
      <c r="U10" s="24"/>
      <c r="V10" s="31"/>
      <c r="W10" s="32"/>
      <c r="X10" s="32"/>
      <c r="Y10" s="32"/>
      <c r="Z10" s="32"/>
      <c r="AB10" s="30"/>
      <c r="AC10" s="31"/>
      <c r="AD10" s="31"/>
      <c r="AE10" s="33"/>
      <c r="AF10" s="33"/>
      <c r="AG10" s="33"/>
      <c r="AH10" s="32"/>
    </row>
    <row r="11" spans="1:34" x14ac:dyDescent="0.35">
      <c r="A11" t="s">
        <v>49</v>
      </c>
      <c r="B11" s="49"/>
      <c r="C11" t="s">
        <v>25</v>
      </c>
      <c r="D11" s="20"/>
      <c r="E11" s="64">
        <v>1.1233</v>
      </c>
      <c r="F11" s="63">
        <f t="shared" si="4"/>
        <v>0.54620000000000002</v>
      </c>
      <c r="G11" s="63">
        <v>0.57709999999999995</v>
      </c>
      <c r="H11" s="44">
        <v>8.9599999999999999E-2</v>
      </c>
      <c r="I11" s="54">
        <v>0</v>
      </c>
      <c r="J11" s="44"/>
      <c r="K11" s="44">
        <v>8.1000000000000003E-2</v>
      </c>
      <c r="L11" s="54">
        <f t="shared" si="0"/>
        <v>8.5999999999999965E-3</v>
      </c>
      <c r="M11" s="55">
        <f t="shared" si="5"/>
        <v>14.265306463099789</v>
      </c>
      <c r="N11" s="56">
        <f t="shared" si="1"/>
        <v>0.76560135315587963</v>
      </c>
      <c r="O11" s="10">
        <v>0.29970000000000002</v>
      </c>
      <c r="P11" s="91">
        <f>((O11*'area regression'!$J$29+'area regression'!$K$29))</f>
        <v>6.2236700000000006E-3</v>
      </c>
      <c r="Q11" s="6">
        <f t="shared" si="2"/>
        <v>1.7199999999999993E-2</v>
      </c>
      <c r="R11" s="79">
        <f t="shared" si="3"/>
        <v>2.7636426738564208</v>
      </c>
      <c r="T11" s="24">
        <v>0.1211</v>
      </c>
      <c r="U11" s="24"/>
      <c r="V11" s="31"/>
      <c r="W11" s="32"/>
      <c r="X11" s="32"/>
      <c r="Y11" s="32"/>
      <c r="Z11" s="32"/>
      <c r="AB11" s="30"/>
      <c r="AC11" s="31"/>
      <c r="AD11" s="31"/>
      <c r="AE11" s="33"/>
      <c r="AF11" s="33"/>
      <c r="AG11" s="33"/>
      <c r="AH11" s="32"/>
    </row>
    <row r="12" spans="1:34" x14ac:dyDescent="0.35">
      <c r="A12" t="s">
        <v>50</v>
      </c>
      <c r="B12" s="49"/>
      <c r="C12" t="s">
        <v>25</v>
      </c>
      <c r="D12" s="20"/>
      <c r="E12" s="50">
        <v>0.93910000000000005</v>
      </c>
      <c r="F12" s="63">
        <f t="shared" si="4"/>
        <v>0.40010000000000001</v>
      </c>
      <c r="G12" s="63">
        <v>0.53900000000000003</v>
      </c>
      <c r="H12" s="44">
        <v>0.111</v>
      </c>
      <c r="I12" s="54">
        <v>0</v>
      </c>
      <c r="J12" s="44"/>
      <c r="K12" s="44">
        <v>0.1016</v>
      </c>
      <c r="L12" s="54">
        <f t="shared" si="0"/>
        <v>9.4000000000000056E-3</v>
      </c>
      <c r="M12" s="55">
        <f t="shared" si="5"/>
        <v>12.076427401738878</v>
      </c>
      <c r="N12" s="56">
        <f t="shared" si="1"/>
        <v>1.000958364391439</v>
      </c>
      <c r="O12" s="10">
        <v>0.28000000000000003</v>
      </c>
      <c r="P12" s="91">
        <f>((O12*'area regression'!$J$29+'area regression'!$K$29))</f>
        <v>5.8080000000000007E-3</v>
      </c>
      <c r="Q12" s="6">
        <f t="shared" si="2"/>
        <v>1.8800000000000011E-2</v>
      </c>
      <c r="R12" s="79">
        <f t="shared" si="3"/>
        <v>3.2369146005509659</v>
      </c>
      <c r="T12" s="24">
        <v>0.1236</v>
      </c>
      <c r="U12" s="24"/>
      <c r="AE12" s="34"/>
      <c r="AF12" s="34"/>
      <c r="AG12" s="34"/>
    </row>
    <row r="13" spans="1:34" x14ac:dyDescent="0.35">
      <c r="A13" t="s">
        <v>51</v>
      </c>
      <c r="B13" s="49"/>
      <c r="C13" t="s">
        <v>25</v>
      </c>
      <c r="D13" s="20"/>
      <c r="E13" s="63">
        <v>3.8993000000000002</v>
      </c>
      <c r="F13" s="63">
        <f t="shared" si="4"/>
        <v>1.0834000000000001</v>
      </c>
      <c r="G13" s="63">
        <v>2.8159000000000001</v>
      </c>
      <c r="H13" s="44">
        <v>0.60170000000000001</v>
      </c>
      <c r="I13" s="54">
        <f>$U$7/2</f>
        <v>6.105E-2</v>
      </c>
      <c r="J13" s="44"/>
      <c r="K13" s="44">
        <v>0.499</v>
      </c>
      <c r="L13" s="54">
        <f t="shared" si="0"/>
        <v>0.10270000000000001</v>
      </c>
      <c r="M13" s="55">
        <f t="shared" si="5"/>
        <v>21.810645660306765</v>
      </c>
      <c r="N13" s="56">
        <f t="shared" si="1"/>
        <v>2.6338060677557515</v>
      </c>
      <c r="O13" s="10">
        <v>0.33950000000000002</v>
      </c>
      <c r="P13" s="91">
        <f>((O13*'area regression'!$J$29+'area regression'!$K$29))</f>
        <v>7.0634500000000006E-3</v>
      </c>
      <c r="Q13" s="21">
        <f t="shared" si="2"/>
        <v>0.20540000000000003</v>
      </c>
      <c r="R13" s="79">
        <f t="shared" si="3"/>
        <v>29.079274292307584</v>
      </c>
      <c r="T13" s="24">
        <v>0.12239999999999999</v>
      </c>
      <c r="U13" s="24"/>
    </row>
    <row r="14" spans="1:34" x14ac:dyDescent="0.35">
      <c r="A14" t="s">
        <v>52</v>
      </c>
      <c r="B14" s="49"/>
      <c r="C14" t="s">
        <v>53</v>
      </c>
      <c r="D14" s="20"/>
      <c r="E14" s="63">
        <v>0.90380000000000005</v>
      </c>
      <c r="F14" s="63">
        <f t="shared" si="4"/>
        <v>0.40260000000000007</v>
      </c>
      <c r="G14" s="63">
        <v>0.50119999999999998</v>
      </c>
      <c r="H14" s="44">
        <v>8.48E-2</v>
      </c>
      <c r="I14" s="54">
        <v>0</v>
      </c>
      <c r="J14" s="44"/>
      <c r="K14" s="44">
        <v>7.6499999999999999E-2</v>
      </c>
      <c r="L14" s="54">
        <f t="shared" si="0"/>
        <v>8.3000000000000018E-3</v>
      </c>
      <c r="M14" s="55">
        <f t="shared" si="5"/>
        <v>14.147707582659383</v>
      </c>
      <c r="N14" s="56">
        <f t="shared" si="1"/>
        <v>0.91834476654127029</v>
      </c>
      <c r="O14" s="10">
        <v>0.12540000000000001</v>
      </c>
      <c r="P14" s="91">
        <f>((O14*'area regression'!$J$29+'area regression'!$K$29))</f>
        <v>2.5459400000000004E-3</v>
      </c>
      <c r="Q14" s="21">
        <f t="shared" si="2"/>
        <v>1.6600000000000004E-2</v>
      </c>
      <c r="R14" s="79">
        <f t="shared" si="3"/>
        <v>6.5201850789885079</v>
      </c>
      <c r="T14" s="24">
        <v>0.12180000000000001</v>
      </c>
      <c r="U14" s="24"/>
    </row>
    <row r="15" spans="1:34" x14ac:dyDescent="0.35">
      <c r="A15" t="s">
        <v>54</v>
      </c>
      <c r="B15" s="49"/>
      <c r="C15" t="s">
        <v>53</v>
      </c>
      <c r="D15" s="20"/>
      <c r="E15" s="63">
        <v>0.98809999999999998</v>
      </c>
      <c r="F15" s="63">
        <f t="shared" si="4"/>
        <v>0.44169999999999998</v>
      </c>
      <c r="G15" s="63">
        <v>0.5464</v>
      </c>
      <c r="H15" s="44">
        <v>0.1067</v>
      </c>
      <c r="I15" s="54">
        <v>0</v>
      </c>
      <c r="J15" s="44"/>
      <c r="K15" s="44">
        <v>9.7199999999999995E-2</v>
      </c>
      <c r="L15" s="54">
        <f t="shared" si="0"/>
        <v>9.5000000000000084E-3</v>
      </c>
      <c r="M15" s="55">
        <f t="shared" si="5"/>
        <v>12.883491619626897</v>
      </c>
      <c r="N15" s="56">
        <f t="shared" si="1"/>
        <v>0.9614411496812072</v>
      </c>
      <c r="O15" s="10">
        <v>1.0079</v>
      </c>
      <c r="P15" s="91">
        <f>((O15*'area regression'!$J$29+'area regression'!$K$29))</f>
        <v>2.1166690000000002E-2</v>
      </c>
      <c r="Q15" s="21">
        <f t="shared" si="2"/>
        <v>1.9000000000000017E-2</v>
      </c>
      <c r="R15" s="79">
        <f t="shared" si="3"/>
        <v>0.89763680575470306</v>
      </c>
      <c r="T15" s="24">
        <v>0.12470000000000001</v>
      </c>
      <c r="U15" s="24"/>
    </row>
    <row r="16" spans="1:34" x14ac:dyDescent="0.35">
      <c r="A16" t="s">
        <v>55</v>
      </c>
      <c r="B16" s="49"/>
      <c r="C16" t="s">
        <v>53</v>
      </c>
      <c r="D16" s="20"/>
      <c r="E16" s="63">
        <v>1.1827000000000001</v>
      </c>
      <c r="F16" s="63">
        <f t="shared" si="4"/>
        <v>0.53980000000000006</v>
      </c>
      <c r="G16" s="63">
        <v>0.64290000000000003</v>
      </c>
      <c r="H16" s="44">
        <v>0.1045</v>
      </c>
      <c r="I16" s="54">
        <v>0</v>
      </c>
      <c r="J16" s="44"/>
      <c r="K16" s="44">
        <v>9.69E-2</v>
      </c>
      <c r="L16" s="54">
        <f t="shared" si="0"/>
        <v>7.5999999999999956E-3</v>
      </c>
      <c r="M16" s="55">
        <f t="shared" si="5"/>
        <v>10.592096666333575</v>
      </c>
      <c r="N16" s="56">
        <f t="shared" si="1"/>
        <v>0.64259744652067263</v>
      </c>
      <c r="O16" s="10">
        <v>0.30430000000000001</v>
      </c>
      <c r="P16" s="91">
        <f>((O16*'area regression'!$J$29+'area regression'!$K$29))</f>
        <v>6.3207300000000001E-3</v>
      </c>
      <c r="Q16" s="21">
        <f t="shared" si="2"/>
        <v>1.5199999999999991E-2</v>
      </c>
      <c r="R16" s="79">
        <f t="shared" si="3"/>
        <v>2.404785523191149</v>
      </c>
      <c r="T16" s="24">
        <v>0.1217</v>
      </c>
      <c r="U16" s="24"/>
    </row>
    <row r="17" spans="1:22" x14ac:dyDescent="0.35">
      <c r="A17" t="s">
        <v>56</v>
      </c>
      <c r="B17" s="49"/>
      <c r="C17" t="s">
        <v>53</v>
      </c>
      <c r="D17" s="20"/>
      <c r="E17" s="63">
        <v>1.1950000000000001</v>
      </c>
      <c r="F17" s="63">
        <f t="shared" si="4"/>
        <v>0.55800000000000005</v>
      </c>
      <c r="G17" s="63">
        <v>0.63700000000000001</v>
      </c>
      <c r="H17" s="44">
        <v>0.1366</v>
      </c>
      <c r="I17" s="54">
        <v>0</v>
      </c>
      <c r="J17" s="44"/>
      <c r="K17" s="44">
        <v>0.12330000000000001</v>
      </c>
      <c r="L17" s="54">
        <f t="shared" si="0"/>
        <v>1.3299999999999992E-2</v>
      </c>
      <c r="M17" s="55">
        <f t="shared" si="5"/>
        <v>14.282852539559038</v>
      </c>
      <c r="N17" s="56">
        <f t="shared" si="1"/>
        <v>1.1129707112970704</v>
      </c>
      <c r="O17" s="10">
        <v>0.2427</v>
      </c>
      <c r="P17" s="91">
        <f>((O17*'area regression'!$J$29+'area regression'!$K$29))</f>
        <v>5.0209699999999996E-3</v>
      </c>
      <c r="Q17" s="21">
        <f t="shared" si="2"/>
        <v>2.6599999999999985E-2</v>
      </c>
      <c r="R17" s="79">
        <f t="shared" si="3"/>
        <v>5.2977811060412607</v>
      </c>
      <c r="T17" s="24">
        <v>0.1205</v>
      </c>
      <c r="U17" s="24"/>
    </row>
    <row r="18" spans="1:22" x14ac:dyDescent="0.35">
      <c r="A18" t="s">
        <v>57</v>
      </c>
      <c r="B18" s="49"/>
      <c r="C18" t="s">
        <v>53</v>
      </c>
      <c r="D18" s="20"/>
      <c r="E18" s="63">
        <v>1.0244</v>
      </c>
      <c r="F18" s="63">
        <f t="shared" si="4"/>
        <v>0.53299999999999992</v>
      </c>
      <c r="G18" s="63">
        <v>0.4914</v>
      </c>
      <c r="H18" s="44">
        <v>8.5099999999999995E-2</v>
      </c>
      <c r="I18" s="54">
        <v>0</v>
      </c>
      <c r="J18" s="44"/>
      <c r="K18" s="44">
        <v>7.8399999999999997E-2</v>
      </c>
      <c r="L18" s="54">
        <f t="shared" si="0"/>
        <v>6.6999999999999976E-3</v>
      </c>
      <c r="M18" s="55">
        <f t="shared" si="5"/>
        <v>11.969495427893129</v>
      </c>
      <c r="N18" s="56">
        <f t="shared" si="1"/>
        <v>0.65404139008199902</v>
      </c>
      <c r="O18" s="10">
        <v>0.41570000000000001</v>
      </c>
      <c r="P18" s="91">
        <f>((O18*'area regression'!$J$29+'area regression'!$K$29))</f>
        <v>8.6712700000000018E-3</v>
      </c>
      <c r="Q18" s="21">
        <f t="shared" si="2"/>
        <v>1.3399999999999995E-2</v>
      </c>
      <c r="R18" s="79">
        <f t="shared" si="3"/>
        <v>1.5453330365678837</v>
      </c>
      <c r="T18" s="24">
        <v>0.1208</v>
      </c>
      <c r="U18" s="24"/>
    </row>
    <row r="19" spans="1:22" x14ac:dyDescent="0.35">
      <c r="A19" t="s">
        <v>58</v>
      </c>
      <c r="B19" s="49"/>
      <c r="C19" t="s">
        <v>59</v>
      </c>
      <c r="D19" s="20"/>
      <c r="E19" s="63">
        <v>18.788</v>
      </c>
      <c r="F19" s="63">
        <f t="shared" si="4"/>
        <v>8.5718999999999994</v>
      </c>
      <c r="G19" s="63">
        <v>10.216100000000001</v>
      </c>
      <c r="H19" s="44">
        <v>1.4603999999999999</v>
      </c>
      <c r="I19" s="54">
        <v>0</v>
      </c>
      <c r="J19" s="44"/>
      <c r="K19" s="44">
        <v>1.1726000000000001</v>
      </c>
      <c r="L19" s="54">
        <f t="shared" si="0"/>
        <v>0.28779999999999983</v>
      </c>
      <c r="M19" s="55">
        <f t="shared" si="5"/>
        <v>28.698085128318692</v>
      </c>
      <c r="N19" s="56">
        <f t="shared" si="1"/>
        <v>1.5318288269107931</v>
      </c>
      <c r="O19" s="10">
        <v>0.41489999999999999</v>
      </c>
      <c r="P19" s="91">
        <f>((O19*'area regression'!$J$29+'area regression'!$K$29))</f>
        <v>8.6543900000000014E-3</v>
      </c>
      <c r="Q19" s="21">
        <f t="shared" si="2"/>
        <v>0.57559999999999967</v>
      </c>
      <c r="R19" s="79">
        <f t="shared" si="3"/>
        <v>66.509598019039998</v>
      </c>
      <c r="T19" s="24">
        <v>0.1215</v>
      </c>
      <c r="U19" s="24"/>
    </row>
    <row r="20" spans="1:22" x14ac:dyDescent="0.35">
      <c r="A20" t="s">
        <v>60</v>
      </c>
      <c r="B20" s="49"/>
      <c r="C20" t="s">
        <v>59</v>
      </c>
      <c r="D20" s="20"/>
      <c r="E20" s="63">
        <v>6.1933999999999996</v>
      </c>
      <c r="F20" s="63">
        <f t="shared" si="4"/>
        <v>2.8921999999999994</v>
      </c>
      <c r="G20" s="63">
        <v>3.3012000000000001</v>
      </c>
      <c r="H20" s="44">
        <v>0.47360000000000002</v>
      </c>
      <c r="I20" s="54">
        <f>$U$7/2</f>
        <v>6.105E-2</v>
      </c>
      <c r="J20" s="44"/>
      <c r="K20" s="44">
        <v>0.3231</v>
      </c>
      <c r="L20" s="54">
        <f t="shared" si="0"/>
        <v>0.15050000000000002</v>
      </c>
      <c r="M20" s="55">
        <f t="shared" si="5"/>
        <v>46.617533245940095</v>
      </c>
      <c r="N20" s="56">
        <f t="shared" si="1"/>
        <v>2.4300061355636648</v>
      </c>
      <c r="O20" s="10">
        <v>0.27960000000000002</v>
      </c>
      <c r="P20" s="91">
        <f>((O20*'area regression'!$J$29+'area regression'!$K$29))</f>
        <v>5.7995600000000005E-3</v>
      </c>
      <c r="Q20" s="21">
        <f t="shared" si="2"/>
        <v>0.30100000000000005</v>
      </c>
      <c r="R20" s="79">
        <f t="shared" si="3"/>
        <v>51.900489002613995</v>
      </c>
      <c r="T20" s="24">
        <v>0.1222</v>
      </c>
      <c r="U20" s="24"/>
    </row>
    <row r="21" spans="1:22" x14ac:dyDescent="0.35">
      <c r="A21" t="s">
        <v>61</v>
      </c>
      <c r="B21" s="49"/>
      <c r="C21" t="s">
        <v>59</v>
      </c>
      <c r="D21" s="20"/>
      <c r="E21" s="63">
        <v>1.2544999999999999</v>
      </c>
      <c r="F21" s="63">
        <f t="shared" si="4"/>
        <v>0.56769999999999998</v>
      </c>
      <c r="G21" s="63">
        <v>0.68679999999999997</v>
      </c>
      <c r="H21" s="44">
        <v>0.1454</v>
      </c>
      <c r="I21" s="54">
        <v>0</v>
      </c>
      <c r="J21" s="44"/>
      <c r="K21" s="44">
        <v>0.1249</v>
      </c>
      <c r="L21" s="54">
        <f t="shared" si="0"/>
        <v>2.0500000000000004E-2</v>
      </c>
      <c r="M21" s="55">
        <f t="shared" si="5"/>
        <v>20.479286946634485</v>
      </c>
      <c r="N21" s="56">
        <f t="shared" si="1"/>
        <v>1.6341171781586294</v>
      </c>
      <c r="O21" s="10">
        <v>0.14499999999999999</v>
      </c>
      <c r="P21" s="91">
        <f>((O21*'area regression'!$J$29+'area regression'!$K$29))</f>
        <v>2.9594999999999999E-3</v>
      </c>
      <c r="Q21" s="21">
        <f t="shared" si="2"/>
        <v>4.1000000000000009E-2</v>
      </c>
      <c r="R21" s="79">
        <f t="shared" si="3"/>
        <v>13.853691501942899</v>
      </c>
      <c r="T21" s="24">
        <v>0.1212</v>
      </c>
      <c r="U21" s="24"/>
    </row>
    <row r="22" spans="1:22" x14ac:dyDescent="0.35">
      <c r="A22" t="s">
        <v>62</v>
      </c>
      <c r="B22" s="49"/>
      <c r="C22" t="s">
        <v>59</v>
      </c>
      <c r="D22" s="20"/>
      <c r="E22" s="63">
        <v>0.91910000000000003</v>
      </c>
      <c r="F22" s="63">
        <f t="shared" si="4"/>
        <v>0.46550000000000002</v>
      </c>
      <c r="G22" s="63">
        <v>0.4536</v>
      </c>
      <c r="H22" s="44">
        <v>8.0600000000000005E-2</v>
      </c>
      <c r="I22" s="44">
        <v>0</v>
      </c>
      <c r="J22" s="44"/>
      <c r="K22" s="44">
        <v>7.4899999999999994E-2</v>
      </c>
      <c r="L22" s="54">
        <f t="shared" si="0"/>
        <v>5.7000000000000106E-3</v>
      </c>
      <c r="M22" s="55">
        <f t="shared" si="5"/>
        <v>10.653722367846651</v>
      </c>
      <c r="N22" s="56">
        <f t="shared" si="1"/>
        <v>0.62017190730062122</v>
      </c>
      <c r="O22" s="10">
        <v>0.38740000000000002</v>
      </c>
      <c r="P22" s="91">
        <f>((O22*'area regression'!$J$29+'area regression'!$K$29))</f>
        <v>8.0741400000000005E-3</v>
      </c>
      <c r="Q22" s="21">
        <f t="shared" si="2"/>
        <v>1.1400000000000021E-2</v>
      </c>
      <c r="R22" s="79">
        <f t="shared" si="3"/>
        <v>1.4119150770236855</v>
      </c>
      <c r="T22" s="24">
        <v>0.1222</v>
      </c>
      <c r="U22" s="24"/>
    </row>
    <row r="23" spans="1:22" x14ac:dyDescent="0.35">
      <c r="A23" t="s">
        <v>63</v>
      </c>
      <c r="B23" s="49"/>
      <c r="C23" t="s">
        <v>59</v>
      </c>
      <c r="D23" s="20"/>
      <c r="E23" s="63">
        <v>1.3602000000000001</v>
      </c>
      <c r="F23" s="63">
        <f t="shared" si="4"/>
        <v>0.59780000000000011</v>
      </c>
      <c r="G23" s="64">
        <v>0.76239999999999997</v>
      </c>
      <c r="H23" s="44">
        <v>0.12540000000000001</v>
      </c>
      <c r="I23" s="44">
        <v>2.2483</v>
      </c>
      <c r="J23" s="44"/>
      <c r="K23" s="44">
        <v>0.1114</v>
      </c>
      <c r="L23" s="54">
        <f t="shared" si="0"/>
        <v>1.4000000000000012E-2</v>
      </c>
      <c r="M23" s="55">
        <f t="shared" si="5"/>
        <v>16.070908044998554</v>
      </c>
      <c r="N23" s="56">
        <f t="shared" si="1"/>
        <v>1.0292604028819299</v>
      </c>
      <c r="O23" s="10">
        <v>0.15820000000000001</v>
      </c>
      <c r="P23" s="91">
        <f>((O23*'area regression'!$J$29+'area regression'!$K$29))</f>
        <v>3.2380200000000003E-3</v>
      </c>
      <c r="Q23" s="21">
        <f t="shared" si="2"/>
        <v>2.8000000000000025E-2</v>
      </c>
      <c r="R23" s="79">
        <f t="shared" si="3"/>
        <v>8.6472597451529083</v>
      </c>
    </row>
    <row r="24" spans="1:22" x14ac:dyDescent="0.35">
      <c r="A24" s="9"/>
      <c r="B24" s="18"/>
      <c r="C24" s="19"/>
      <c r="D24" s="20"/>
      <c r="E24" s="39"/>
      <c r="F24" s="40"/>
      <c r="G24" s="40"/>
      <c r="H24" s="36"/>
      <c r="I24" s="44"/>
      <c r="J24" s="44"/>
      <c r="K24" s="36"/>
      <c r="L24" s="36"/>
      <c r="M24" s="21"/>
      <c r="N24" s="57"/>
      <c r="O24" s="51"/>
      <c r="P24" s="52"/>
      <c r="Q24" s="21"/>
      <c r="R24" s="21"/>
    </row>
    <row r="25" spans="1:22" x14ac:dyDescent="0.35">
      <c r="A25" s="9"/>
      <c r="B25" s="18"/>
      <c r="C25" s="19"/>
      <c r="D25" s="20"/>
      <c r="E25" s="39"/>
      <c r="F25" s="40"/>
      <c r="G25" s="40"/>
      <c r="H25" s="36"/>
      <c r="I25" s="44"/>
      <c r="J25" s="44"/>
      <c r="K25" s="36"/>
      <c r="L25" s="36"/>
      <c r="M25" s="21"/>
      <c r="N25" s="21"/>
      <c r="O25" s="51"/>
      <c r="P25" s="52"/>
      <c r="Q25" s="21"/>
      <c r="R25" s="21"/>
      <c r="T25" s="35"/>
      <c r="U25" s="31"/>
      <c r="V25" s="31"/>
    </row>
    <row r="26" spans="1:22" x14ac:dyDescent="0.35">
      <c r="A26" s="9"/>
      <c r="B26" s="18"/>
      <c r="C26" s="19"/>
      <c r="D26" s="20"/>
      <c r="E26" s="21"/>
      <c r="F26" s="22"/>
      <c r="G26" s="22"/>
      <c r="H26" s="21"/>
      <c r="I26" s="21"/>
      <c r="J26" s="21"/>
      <c r="K26" s="21"/>
      <c r="L26" s="21"/>
      <c r="M26" s="21"/>
      <c r="N26" s="21"/>
      <c r="Q26" s="21"/>
      <c r="R26" s="21"/>
      <c r="T26" s="35"/>
      <c r="U26" s="31"/>
      <c r="V26" s="31"/>
    </row>
    <row r="27" spans="1:22" x14ac:dyDescent="0.35">
      <c r="A27" s="9"/>
      <c r="B27" s="18"/>
      <c r="C27" s="19"/>
      <c r="D27" s="20"/>
      <c r="E27" s="22"/>
      <c r="F27" s="22"/>
      <c r="G27" s="22"/>
      <c r="H27" s="21"/>
      <c r="I27" s="21"/>
      <c r="J27" s="21"/>
      <c r="K27" s="21"/>
      <c r="L27" s="21"/>
      <c r="M27" s="21"/>
      <c r="N27" s="21"/>
      <c r="Q27" s="21"/>
      <c r="R27" s="21"/>
      <c r="T27" s="35"/>
      <c r="U27" s="31"/>
      <c r="V27" s="31"/>
    </row>
    <row r="28" spans="1:22" x14ac:dyDescent="0.35">
      <c r="A28" s="9"/>
      <c r="B28" s="18"/>
      <c r="C28" s="19"/>
      <c r="D28" s="20"/>
      <c r="E28" s="22"/>
      <c r="F28" s="22"/>
      <c r="G28" s="22"/>
      <c r="H28" s="21"/>
      <c r="I28" s="21"/>
      <c r="J28" s="21"/>
      <c r="K28" s="21"/>
      <c r="L28" s="21"/>
      <c r="M28" s="21"/>
      <c r="N28" s="21"/>
      <c r="Q28" s="21"/>
      <c r="R28" s="21"/>
      <c r="T28" s="35"/>
      <c r="U28" s="31"/>
      <c r="V28" s="31"/>
    </row>
    <row r="29" spans="1:22" x14ac:dyDescent="0.35">
      <c r="A29" s="9"/>
      <c r="B29" s="18"/>
      <c r="C29" s="19"/>
      <c r="D29" s="20"/>
      <c r="E29" s="22"/>
      <c r="F29" s="22"/>
      <c r="G29" s="22"/>
      <c r="H29" s="21"/>
      <c r="I29" s="21"/>
      <c r="J29" s="21"/>
      <c r="K29" s="21"/>
      <c r="L29" s="21"/>
      <c r="M29" s="21"/>
      <c r="N29" s="21"/>
      <c r="Q29" s="21"/>
      <c r="R29" s="21"/>
      <c r="T29" s="35"/>
      <c r="U29" s="31"/>
      <c r="V29" s="31"/>
    </row>
    <row r="30" spans="1:22" x14ac:dyDescent="0.35">
      <c r="A30" s="9"/>
      <c r="B30" s="18"/>
      <c r="C30" s="19"/>
      <c r="D30" s="20"/>
      <c r="E30" s="22"/>
      <c r="F30" s="22"/>
      <c r="G30" s="22"/>
      <c r="H30" s="21"/>
      <c r="I30" s="21"/>
      <c r="J30" s="21"/>
      <c r="K30" s="21"/>
      <c r="L30" s="21"/>
      <c r="M30" s="21"/>
      <c r="N30" s="21"/>
      <c r="Q30" s="21"/>
      <c r="R30" s="21"/>
      <c r="T30" s="35"/>
      <c r="U30" s="31"/>
      <c r="V30" s="31"/>
    </row>
    <row r="31" spans="1:22" x14ac:dyDescent="0.35">
      <c r="A31" s="9"/>
      <c r="B31" s="18"/>
      <c r="C31" s="19"/>
      <c r="D31" s="20"/>
      <c r="E31" s="22"/>
      <c r="F31" s="22"/>
      <c r="G31" s="22"/>
      <c r="H31" s="21"/>
      <c r="I31" s="21"/>
      <c r="J31" s="21"/>
      <c r="K31" s="21"/>
      <c r="L31" s="21"/>
      <c r="M31" s="21"/>
      <c r="N31" s="21"/>
      <c r="Q31" s="21"/>
      <c r="R31" s="21"/>
      <c r="T31" s="35"/>
      <c r="U31" s="31"/>
      <c r="V31" s="31"/>
    </row>
    <row r="32" spans="1:22" x14ac:dyDescent="0.35">
      <c r="A32" s="9"/>
      <c r="B32" s="18"/>
      <c r="C32" s="19"/>
      <c r="D32" s="20"/>
      <c r="E32" s="22"/>
      <c r="F32" s="22"/>
      <c r="G32" s="22"/>
      <c r="H32" s="21"/>
      <c r="I32" s="21"/>
      <c r="J32" s="21"/>
      <c r="K32" s="21"/>
      <c r="L32" s="21"/>
      <c r="M32" s="21"/>
      <c r="N32" s="21"/>
      <c r="Q32" s="21"/>
      <c r="R32" s="21"/>
      <c r="T32" s="35"/>
      <c r="U32" s="31"/>
      <c r="V32" s="31"/>
    </row>
    <row r="33" spans="1:22" x14ac:dyDescent="0.35">
      <c r="A33" s="9"/>
      <c r="B33" s="18"/>
      <c r="C33" s="19"/>
      <c r="D33" s="20"/>
      <c r="E33" s="22"/>
      <c r="F33" s="22"/>
      <c r="G33" s="22"/>
      <c r="H33" s="21"/>
      <c r="I33" s="21"/>
      <c r="J33" s="21"/>
      <c r="K33" s="21"/>
      <c r="L33" s="21"/>
      <c r="M33" s="21"/>
      <c r="N33" s="21"/>
      <c r="Q33" s="21"/>
      <c r="R33" s="21"/>
      <c r="T33" s="35"/>
      <c r="U33" s="31"/>
      <c r="V33" s="31"/>
    </row>
    <row r="34" spans="1:22" x14ac:dyDescent="0.35">
      <c r="A34" s="9"/>
      <c r="B34" s="18"/>
      <c r="C34" s="19"/>
      <c r="D34" s="20"/>
      <c r="E34" s="22"/>
      <c r="F34" s="22"/>
      <c r="G34" s="22"/>
      <c r="H34" s="21"/>
      <c r="I34" s="21"/>
      <c r="J34" s="21"/>
      <c r="K34" s="21"/>
      <c r="L34" s="21"/>
      <c r="M34" s="21"/>
      <c r="N34" s="21"/>
      <c r="Q34" s="21"/>
      <c r="R34" s="21"/>
      <c r="T34" s="35"/>
      <c r="U34" s="31"/>
      <c r="V34" s="31"/>
    </row>
    <row r="35" spans="1:22" x14ac:dyDescent="0.35">
      <c r="A35" s="9"/>
      <c r="B35" s="18"/>
      <c r="C35" s="19"/>
      <c r="D35" s="20"/>
      <c r="E35" s="22"/>
      <c r="F35" s="22"/>
      <c r="G35" s="22"/>
      <c r="H35" s="21"/>
      <c r="I35" s="21"/>
      <c r="J35" s="21"/>
      <c r="K35" s="22"/>
      <c r="L35" s="21"/>
      <c r="M35" s="21"/>
      <c r="N35" s="21"/>
      <c r="Q35" s="21"/>
      <c r="R35" s="21"/>
      <c r="T35" s="35"/>
      <c r="U35" s="31"/>
      <c r="V35" s="31"/>
    </row>
    <row r="36" spans="1:22" x14ac:dyDescent="0.35">
      <c r="A36" s="9"/>
      <c r="B36" s="18"/>
      <c r="C36" s="19"/>
      <c r="D36" s="20"/>
      <c r="E36" s="22"/>
      <c r="F36" s="22"/>
      <c r="G36" s="22"/>
      <c r="H36" s="21"/>
      <c r="I36" s="21"/>
      <c r="J36" s="21"/>
      <c r="K36" s="22"/>
      <c r="L36" s="21"/>
      <c r="M36" s="21"/>
      <c r="N36" s="21"/>
      <c r="Q36" s="21"/>
      <c r="R36" s="21"/>
      <c r="T36" s="35"/>
      <c r="U36" s="31"/>
      <c r="V36" s="31"/>
    </row>
    <row r="37" spans="1:22" x14ac:dyDescent="0.35">
      <c r="A37" s="9"/>
      <c r="B37" s="18"/>
      <c r="C37" s="19"/>
      <c r="D37" s="20"/>
      <c r="E37" s="22"/>
      <c r="F37" s="22"/>
      <c r="G37" s="22"/>
      <c r="H37" s="21"/>
      <c r="I37" s="21"/>
      <c r="J37" s="21"/>
      <c r="K37" s="22"/>
      <c r="L37" s="21"/>
      <c r="M37" s="21"/>
      <c r="N37" s="21"/>
      <c r="Q37" s="21"/>
      <c r="R37" s="21"/>
      <c r="T37" s="35"/>
      <c r="U37" s="31"/>
      <c r="V37" s="31"/>
    </row>
    <row r="38" spans="1:22" x14ac:dyDescent="0.35">
      <c r="A38" s="9"/>
      <c r="B38" s="18"/>
      <c r="C38" s="19"/>
      <c r="D38" s="20"/>
      <c r="E38" s="22"/>
      <c r="F38" s="22"/>
      <c r="G38" s="22"/>
      <c r="H38" s="21"/>
      <c r="I38" s="21"/>
      <c r="J38" s="21"/>
      <c r="K38" s="22"/>
      <c r="L38" s="21"/>
      <c r="M38" s="21"/>
      <c r="N38" s="21"/>
      <c r="Q38" s="21"/>
      <c r="R38" s="21"/>
      <c r="T38" s="35"/>
      <c r="U38" s="31"/>
      <c r="V38" s="31"/>
    </row>
    <row r="39" spans="1:22" x14ac:dyDescent="0.35">
      <c r="A39" s="9"/>
      <c r="B39" s="18"/>
      <c r="C39" s="19"/>
      <c r="D39" s="20"/>
      <c r="E39" s="22"/>
      <c r="F39" s="22"/>
      <c r="G39" s="22"/>
      <c r="H39" s="21"/>
      <c r="I39" s="21"/>
      <c r="J39" s="21"/>
      <c r="K39" s="22"/>
      <c r="L39" s="21"/>
      <c r="M39" s="21"/>
      <c r="N39" s="21"/>
      <c r="Q39" s="21"/>
      <c r="R39" s="21"/>
      <c r="T39" s="35"/>
      <c r="U39" s="31"/>
      <c r="V39" s="31"/>
    </row>
    <row r="40" spans="1:22" x14ac:dyDescent="0.35">
      <c r="A40" s="9"/>
      <c r="B40" s="18"/>
      <c r="C40" s="19"/>
      <c r="D40" s="20"/>
      <c r="E40" s="22"/>
      <c r="F40" s="22"/>
      <c r="G40" s="22"/>
      <c r="H40" s="21"/>
      <c r="I40" s="21"/>
      <c r="J40" s="21"/>
      <c r="K40" s="22"/>
      <c r="L40" s="21"/>
      <c r="M40" s="21"/>
      <c r="N40" s="21"/>
      <c r="Q40" s="21"/>
      <c r="R40" s="21"/>
      <c r="T40" s="35"/>
      <c r="U40" s="31"/>
      <c r="V40" s="31"/>
    </row>
    <row r="41" spans="1:22" x14ac:dyDescent="0.35">
      <c r="A41" s="9"/>
      <c r="B41" s="18"/>
      <c r="C41" s="19"/>
      <c r="D41" s="20"/>
      <c r="E41" s="22"/>
      <c r="F41" s="22"/>
      <c r="G41" s="22"/>
      <c r="H41" s="21"/>
      <c r="I41" s="21"/>
      <c r="J41" s="21"/>
      <c r="K41" s="22"/>
      <c r="L41" s="21"/>
      <c r="M41" s="21"/>
      <c r="N41" s="21"/>
      <c r="Q41" s="21"/>
      <c r="R41" s="21"/>
      <c r="U41" s="31"/>
    </row>
    <row r="42" spans="1:22" x14ac:dyDescent="0.35">
      <c r="A42" s="9"/>
      <c r="B42" s="18"/>
      <c r="C42" s="19"/>
      <c r="D42" s="20"/>
      <c r="E42" s="22"/>
      <c r="F42" s="22"/>
      <c r="G42" s="22"/>
      <c r="H42" s="21"/>
      <c r="I42" s="21"/>
      <c r="J42" s="21"/>
      <c r="K42" s="22"/>
      <c r="L42" s="21"/>
      <c r="M42" s="21"/>
      <c r="N42" s="21"/>
      <c r="Q42" s="21"/>
      <c r="R42" s="21"/>
      <c r="U42" s="31"/>
    </row>
    <row r="43" spans="1:22" x14ac:dyDescent="0.35">
      <c r="A43" s="9"/>
      <c r="B43" s="18"/>
      <c r="C43" s="19"/>
      <c r="D43" s="20"/>
      <c r="E43" s="22"/>
      <c r="F43" s="22"/>
      <c r="G43" s="22"/>
      <c r="H43" s="21"/>
      <c r="I43" s="21"/>
      <c r="J43" s="21"/>
      <c r="K43" s="22"/>
      <c r="L43" s="21"/>
      <c r="M43" s="21"/>
      <c r="N43" s="21"/>
      <c r="Q43" s="21"/>
      <c r="R43" s="21"/>
      <c r="U43" s="31"/>
    </row>
    <row r="44" spans="1:22" x14ac:dyDescent="0.35">
      <c r="A44" s="9"/>
      <c r="B44" s="18"/>
      <c r="C44" s="19"/>
      <c r="D44" s="20"/>
      <c r="E44" s="22"/>
      <c r="F44" s="22"/>
      <c r="G44" s="22"/>
      <c r="H44" s="21"/>
      <c r="I44" s="21"/>
      <c r="J44" s="21"/>
      <c r="K44" s="22"/>
      <c r="L44" s="21"/>
      <c r="M44" s="21"/>
      <c r="N44" s="21"/>
      <c r="Q44" s="21"/>
      <c r="R44" s="21"/>
      <c r="U44" s="31"/>
    </row>
    <row r="45" spans="1:22" x14ac:dyDescent="0.35">
      <c r="A45" s="9"/>
      <c r="B45" s="18"/>
      <c r="C45" s="19"/>
      <c r="D45" s="20"/>
      <c r="E45" s="22"/>
      <c r="F45" s="22"/>
      <c r="G45" s="22"/>
      <c r="H45" s="21"/>
      <c r="I45" s="21"/>
      <c r="J45" s="21"/>
      <c r="K45" s="22"/>
      <c r="L45" s="21"/>
      <c r="M45" s="21"/>
      <c r="N45" s="21"/>
      <c r="Q45" s="21"/>
      <c r="R45" s="21"/>
      <c r="U45" s="31"/>
    </row>
    <row r="46" spans="1:22" x14ac:dyDescent="0.35">
      <c r="A46" s="9"/>
      <c r="B46" s="18"/>
      <c r="C46" s="19"/>
      <c r="D46" s="20"/>
      <c r="E46" s="22"/>
      <c r="F46" s="22"/>
      <c r="G46" s="22"/>
      <c r="H46" s="21"/>
      <c r="I46" s="21"/>
      <c r="J46" s="21"/>
      <c r="K46" s="22"/>
      <c r="L46" s="21"/>
      <c r="M46" s="21"/>
      <c r="N46" s="21"/>
      <c r="Q46" s="21"/>
      <c r="R46" s="21"/>
      <c r="U46" s="31"/>
    </row>
    <row r="47" spans="1:22" x14ac:dyDescent="0.35">
      <c r="A47" s="9"/>
      <c r="B47" s="18"/>
      <c r="C47" s="19"/>
      <c r="D47" s="20"/>
      <c r="E47" s="22"/>
      <c r="F47" s="22"/>
      <c r="G47" s="22"/>
      <c r="H47" s="21"/>
      <c r="I47" s="21"/>
      <c r="J47" s="21"/>
      <c r="K47" s="22"/>
      <c r="L47" s="21"/>
      <c r="M47" s="21"/>
      <c r="N47" s="21"/>
      <c r="Q47" s="21"/>
      <c r="R47" s="21"/>
      <c r="U47" s="31"/>
    </row>
    <row r="48" spans="1:22" x14ac:dyDescent="0.35">
      <c r="A48" s="9"/>
      <c r="B48" s="18"/>
      <c r="C48" s="19"/>
      <c r="D48" s="20"/>
      <c r="E48" s="22"/>
      <c r="F48" s="22"/>
      <c r="G48" s="22"/>
      <c r="H48" s="21"/>
      <c r="I48" s="21"/>
      <c r="J48" s="21"/>
      <c r="K48" s="22"/>
      <c r="L48" s="21"/>
      <c r="M48" s="21"/>
      <c r="N48" s="21"/>
      <c r="Q48" s="21"/>
      <c r="R48" s="21"/>
      <c r="U48" s="31"/>
    </row>
    <row r="49" spans="1:22" x14ac:dyDescent="0.35">
      <c r="A49" s="9"/>
      <c r="B49" s="18"/>
      <c r="C49" s="19"/>
      <c r="D49" s="20"/>
      <c r="E49" s="22"/>
      <c r="F49" s="22"/>
      <c r="G49" s="22"/>
      <c r="H49" s="21"/>
      <c r="I49" s="21"/>
      <c r="J49" s="21"/>
      <c r="K49" s="22"/>
      <c r="L49" s="21"/>
      <c r="M49" s="21"/>
      <c r="N49" s="21"/>
      <c r="Q49" s="21"/>
      <c r="R49" s="21"/>
      <c r="U49" s="31"/>
      <c r="V49" s="24"/>
    </row>
    <row r="50" spans="1:22" x14ac:dyDescent="0.35">
      <c r="A50" s="9"/>
      <c r="B50" s="18"/>
      <c r="C50" s="19"/>
      <c r="D50" s="20"/>
      <c r="E50" s="22"/>
      <c r="F50" s="22"/>
      <c r="G50" s="22"/>
      <c r="H50" s="21"/>
      <c r="I50" s="22"/>
      <c r="J50" s="22"/>
      <c r="K50" s="22"/>
      <c r="L50" s="21"/>
      <c r="M50" s="21"/>
      <c r="N50" s="21"/>
      <c r="Q50" s="21"/>
      <c r="R50" s="21"/>
      <c r="U50" s="31"/>
      <c r="V50" s="24"/>
    </row>
    <row r="51" spans="1:22" x14ac:dyDescent="0.35">
      <c r="A51" s="9"/>
      <c r="B51" s="18"/>
      <c r="C51" s="19"/>
      <c r="D51" s="20"/>
      <c r="E51" s="22"/>
      <c r="F51" s="22"/>
      <c r="G51" s="22"/>
      <c r="H51" s="22"/>
      <c r="I51" s="22"/>
      <c r="J51" s="22"/>
      <c r="K51" s="22"/>
      <c r="L51" s="21"/>
      <c r="M51" s="21"/>
      <c r="N51" s="21"/>
      <c r="Q51" s="21"/>
      <c r="R51" s="21"/>
      <c r="U51" s="31"/>
      <c r="V51" s="24"/>
    </row>
    <row r="52" spans="1:22" x14ac:dyDescent="0.35">
      <c r="A52" s="9"/>
      <c r="B52" s="23"/>
      <c r="C52" s="19"/>
      <c r="D52" s="20"/>
      <c r="E52" s="22"/>
      <c r="F52" s="22"/>
      <c r="G52" s="22"/>
      <c r="H52" s="22"/>
      <c r="I52" s="22"/>
      <c r="J52" s="22"/>
      <c r="K52" s="22"/>
      <c r="L52" s="21"/>
      <c r="M52" s="21"/>
      <c r="N52" s="21"/>
      <c r="Q52" s="21"/>
      <c r="R52" s="21"/>
      <c r="U52" s="31"/>
      <c r="V52" s="24"/>
    </row>
    <row r="53" spans="1:22" x14ac:dyDescent="0.35">
      <c r="A53" s="9"/>
      <c r="B53" s="23"/>
      <c r="C53" s="19"/>
      <c r="D53" s="20"/>
      <c r="E53" s="22"/>
      <c r="F53" s="22"/>
      <c r="G53" s="22"/>
      <c r="H53" s="22"/>
      <c r="I53" s="22"/>
      <c r="J53" s="22"/>
      <c r="K53" s="22"/>
      <c r="L53" s="21"/>
      <c r="M53" s="21"/>
      <c r="N53" s="21"/>
      <c r="Q53" s="21"/>
      <c r="R53" s="21"/>
      <c r="U53" s="31"/>
      <c r="V53" s="24"/>
    </row>
    <row r="54" spans="1:22" x14ac:dyDescent="0.35">
      <c r="A54" s="9"/>
      <c r="B54" s="23"/>
      <c r="C54" s="19"/>
      <c r="D54" s="20"/>
      <c r="E54" s="22"/>
      <c r="F54" s="22"/>
      <c r="G54" s="22"/>
      <c r="H54" s="22"/>
      <c r="I54" s="22"/>
      <c r="J54" s="22"/>
      <c r="K54" s="22"/>
      <c r="L54" s="21"/>
      <c r="M54" s="21"/>
      <c r="N54" s="21"/>
      <c r="Q54" s="21"/>
      <c r="R54" s="21"/>
      <c r="V54" s="24"/>
    </row>
    <row r="55" spans="1:22" x14ac:dyDescent="0.35">
      <c r="A55" s="9"/>
      <c r="B55" s="23"/>
      <c r="C55" s="19"/>
      <c r="D55" s="20"/>
      <c r="E55" s="22"/>
      <c r="F55" s="22"/>
      <c r="G55" s="22"/>
      <c r="H55" s="22"/>
      <c r="I55" s="22"/>
      <c r="J55" s="22"/>
      <c r="K55" s="22"/>
      <c r="L55" s="21"/>
      <c r="M55" s="21"/>
      <c r="N55" s="21"/>
      <c r="Q55" s="21"/>
      <c r="R55" s="21"/>
      <c r="V55" s="24"/>
    </row>
    <row r="56" spans="1:22" x14ac:dyDescent="0.35">
      <c r="A56" s="9"/>
      <c r="B56" s="23"/>
      <c r="C56" s="19"/>
      <c r="D56" s="20"/>
      <c r="E56" s="22"/>
      <c r="F56" s="22"/>
      <c r="G56" s="22"/>
      <c r="H56" s="22"/>
      <c r="I56" s="22"/>
      <c r="J56" s="22"/>
      <c r="K56" s="22"/>
      <c r="L56" s="21"/>
      <c r="M56" s="21"/>
      <c r="N56" s="21"/>
      <c r="Q56" s="21"/>
      <c r="R56" s="21"/>
      <c r="V56" s="24"/>
    </row>
    <row r="57" spans="1:22" x14ac:dyDescent="0.35">
      <c r="A57" s="9"/>
      <c r="B57" s="23"/>
      <c r="C57" s="19"/>
      <c r="D57" s="20"/>
      <c r="E57" s="22"/>
      <c r="F57" s="22"/>
      <c r="G57" s="22"/>
      <c r="H57" s="22"/>
      <c r="I57" s="22"/>
      <c r="J57" s="22"/>
      <c r="K57" s="22"/>
      <c r="L57" s="21"/>
      <c r="M57" s="21"/>
      <c r="N57" s="21"/>
      <c r="Q57" s="21"/>
      <c r="R57" s="21"/>
      <c r="V57" s="24"/>
    </row>
    <row r="58" spans="1:22" x14ac:dyDescent="0.35">
      <c r="A58" s="9"/>
      <c r="B58" s="23"/>
      <c r="C58" s="19"/>
      <c r="D58" s="20"/>
      <c r="E58" s="22"/>
      <c r="F58" s="22"/>
      <c r="G58" s="22"/>
      <c r="H58" s="22"/>
      <c r="I58" s="22"/>
      <c r="J58" s="22"/>
      <c r="K58" s="22"/>
      <c r="L58" s="21"/>
      <c r="M58" s="21"/>
      <c r="N58" s="21"/>
      <c r="Q58" s="21"/>
      <c r="R58" s="21"/>
      <c r="V58" s="24"/>
    </row>
    <row r="59" spans="1:22" x14ac:dyDescent="0.35">
      <c r="A59" s="9"/>
      <c r="B59" s="23"/>
      <c r="C59" s="19"/>
      <c r="D59" s="20"/>
      <c r="E59" s="22"/>
      <c r="F59" s="22"/>
      <c r="G59" s="22"/>
      <c r="H59" s="22"/>
      <c r="I59" s="22"/>
      <c r="J59" s="22"/>
      <c r="K59" s="22"/>
      <c r="L59" s="21"/>
      <c r="M59" s="21"/>
      <c r="N59" s="21"/>
      <c r="Q59" s="21"/>
      <c r="R59" s="21"/>
      <c r="V59" s="24"/>
    </row>
    <row r="60" spans="1:22" x14ac:dyDescent="0.35">
      <c r="A60" s="9"/>
      <c r="B60" s="23"/>
      <c r="C60" s="19"/>
      <c r="D60" s="20"/>
      <c r="E60" s="22"/>
      <c r="F60" s="22"/>
      <c r="G60" s="22"/>
      <c r="H60" s="22"/>
      <c r="I60" s="22"/>
      <c r="J60" s="22"/>
      <c r="K60" s="22"/>
      <c r="L60" s="21"/>
      <c r="M60" s="21"/>
      <c r="N60" s="21"/>
      <c r="Q60" s="21"/>
      <c r="R60" s="21"/>
      <c r="V60" s="24"/>
    </row>
    <row r="61" spans="1:22" x14ac:dyDescent="0.35">
      <c r="A61" s="9"/>
      <c r="B61" s="23"/>
      <c r="C61" s="19"/>
      <c r="D61" s="20"/>
      <c r="E61" s="22"/>
      <c r="F61" s="22"/>
      <c r="G61" s="22"/>
      <c r="H61" s="22"/>
      <c r="I61" s="22"/>
      <c r="J61" s="22"/>
      <c r="K61" s="22"/>
      <c r="L61" s="21"/>
      <c r="M61" s="21"/>
      <c r="N61" s="21"/>
      <c r="Q61" s="21"/>
      <c r="R61" s="21"/>
      <c r="V61" s="24"/>
    </row>
    <row r="62" spans="1:22" x14ac:dyDescent="0.35">
      <c r="A62" s="9"/>
      <c r="B62" s="23"/>
      <c r="C62" s="19"/>
      <c r="D62" s="20"/>
      <c r="E62" s="22"/>
      <c r="F62" s="22"/>
      <c r="G62" s="22"/>
      <c r="H62" s="22"/>
      <c r="I62" s="22"/>
      <c r="J62" s="22"/>
      <c r="K62" s="22"/>
      <c r="L62" s="21"/>
      <c r="M62" s="21"/>
      <c r="N62" s="21"/>
      <c r="Q62" s="21"/>
      <c r="R62" s="21"/>
      <c r="V62" s="24"/>
    </row>
    <row r="63" spans="1:22" x14ac:dyDescent="0.35">
      <c r="A63" s="9"/>
      <c r="B63" s="23"/>
      <c r="C63" s="19"/>
      <c r="D63" s="20"/>
      <c r="E63" s="22"/>
      <c r="F63" s="22"/>
      <c r="G63" s="22"/>
      <c r="H63" s="22"/>
      <c r="I63" s="22"/>
      <c r="J63" s="22"/>
      <c r="K63" s="22"/>
      <c r="L63" s="21"/>
      <c r="M63" s="21"/>
      <c r="N63" s="21"/>
      <c r="Q63" s="21"/>
      <c r="R63" s="21"/>
      <c r="V63" s="24"/>
    </row>
    <row r="64" spans="1:22" x14ac:dyDescent="0.35">
      <c r="A64" s="9"/>
      <c r="B64" s="23"/>
      <c r="C64" s="19"/>
      <c r="D64" s="20"/>
      <c r="E64" s="22"/>
      <c r="F64" s="22"/>
      <c r="G64" s="22"/>
      <c r="H64" s="22"/>
      <c r="I64" s="22"/>
      <c r="J64" s="22"/>
      <c r="K64" s="22"/>
      <c r="L64" s="21"/>
      <c r="M64" s="21"/>
      <c r="N64" s="21"/>
      <c r="Q64" s="21"/>
      <c r="R64" s="21"/>
      <c r="V64" s="24"/>
    </row>
    <row r="65" spans="1:22" x14ac:dyDescent="0.35">
      <c r="A65" s="9"/>
      <c r="B65" s="23"/>
      <c r="C65" s="19"/>
      <c r="D65" s="20"/>
      <c r="E65" s="22"/>
      <c r="F65" s="22"/>
      <c r="G65" s="22"/>
      <c r="H65" s="22"/>
      <c r="I65" s="22"/>
      <c r="J65" s="22"/>
      <c r="K65" s="22"/>
      <c r="L65" s="21"/>
      <c r="M65" s="21"/>
      <c r="N65" s="21"/>
      <c r="Q65" s="21"/>
      <c r="R65" s="21"/>
      <c r="U65" s="24"/>
      <c r="V65" s="24"/>
    </row>
    <row r="66" spans="1:22" x14ac:dyDescent="0.35">
      <c r="A66" s="9"/>
      <c r="B66" s="23"/>
      <c r="C66" s="19"/>
      <c r="D66" s="20"/>
      <c r="E66" s="22"/>
      <c r="F66" s="22"/>
      <c r="G66" s="22"/>
      <c r="H66" s="22"/>
      <c r="I66" s="22"/>
      <c r="J66" s="22"/>
      <c r="K66" s="22"/>
      <c r="L66" s="21"/>
      <c r="M66" s="21"/>
      <c r="N66" s="21"/>
      <c r="Q66" s="21"/>
      <c r="R66" s="21"/>
      <c r="U66" s="24"/>
      <c r="V66" s="24"/>
    </row>
    <row r="67" spans="1:22" x14ac:dyDescent="0.35">
      <c r="A67" s="9"/>
      <c r="B67" s="23"/>
      <c r="C67" s="19"/>
      <c r="D67" s="20"/>
      <c r="E67" s="9"/>
      <c r="F67" s="9"/>
      <c r="G67" s="9"/>
      <c r="H67" s="22"/>
      <c r="I67" s="22"/>
      <c r="J67" s="22"/>
      <c r="K67" s="22"/>
      <c r="L67" s="21"/>
      <c r="M67" s="21"/>
      <c r="N67" s="21"/>
      <c r="Q67" s="21"/>
      <c r="R67" s="21"/>
      <c r="U67" s="24"/>
      <c r="V67" s="24"/>
    </row>
    <row r="68" spans="1:22" x14ac:dyDescent="0.35">
      <c r="A68" s="9"/>
      <c r="B68" s="18"/>
      <c r="C68" s="19"/>
      <c r="D68" s="20"/>
      <c r="E68" s="9"/>
      <c r="F68" s="9"/>
      <c r="G68" s="9"/>
      <c r="H68" s="22"/>
      <c r="I68" s="22"/>
      <c r="J68" s="22"/>
      <c r="K68" s="22"/>
      <c r="L68" s="21"/>
      <c r="M68" s="21"/>
      <c r="N68" s="21"/>
      <c r="Q68" s="21"/>
      <c r="R68" s="21"/>
      <c r="U68" s="24"/>
      <c r="V68" s="24"/>
    </row>
    <row r="69" spans="1:22" x14ac:dyDescent="0.35">
      <c r="A69" s="9"/>
      <c r="B69" s="18"/>
      <c r="C69" s="19"/>
      <c r="D69" s="20"/>
      <c r="E69" s="9"/>
      <c r="F69" s="9"/>
      <c r="G69" s="9"/>
      <c r="H69" s="22"/>
      <c r="I69" s="22"/>
      <c r="J69" s="22"/>
      <c r="K69" s="22"/>
      <c r="L69" s="21"/>
      <c r="M69" s="21"/>
      <c r="N69" s="21"/>
      <c r="Q69" s="21"/>
      <c r="R69" s="21"/>
      <c r="U69" s="24"/>
      <c r="V69" s="24"/>
    </row>
    <row r="70" spans="1:22" x14ac:dyDescent="0.35">
      <c r="A70" s="9"/>
      <c r="B70" s="18"/>
      <c r="C70" s="19"/>
      <c r="D70" s="20"/>
      <c r="E70" s="9"/>
      <c r="F70" s="9"/>
      <c r="G70" s="9"/>
      <c r="H70" s="22"/>
      <c r="I70" s="22"/>
      <c r="J70" s="22"/>
      <c r="K70" s="22"/>
      <c r="L70" s="21"/>
      <c r="M70" s="21"/>
      <c r="N70" s="21"/>
      <c r="Q70" s="21"/>
      <c r="R70" s="21"/>
    </row>
    <row r="71" spans="1:22" x14ac:dyDescent="0.35">
      <c r="A71" s="9"/>
      <c r="B71" s="18"/>
      <c r="C71" s="19"/>
      <c r="D71" s="20"/>
      <c r="E71" s="9"/>
      <c r="F71" s="9"/>
      <c r="G71" s="9"/>
      <c r="H71" s="22"/>
      <c r="I71" s="21"/>
      <c r="J71" s="21"/>
      <c r="K71" s="19"/>
      <c r="L71" s="21"/>
      <c r="M71" s="21"/>
      <c r="N71" s="21"/>
      <c r="Q71" s="21"/>
      <c r="R71" s="21"/>
    </row>
    <row r="72" spans="1:22" x14ac:dyDescent="0.35">
      <c r="A72" s="9"/>
      <c r="B72" s="18"/>
      <c r="C72" s="19"/>
      <c r="D72" s="20"/>
      <c r="E72" s="21"/>
      <c r="F72" s="21"/>
      <c r="G72" s="21"/>
      <c r="H72" s="21"/>
      <c r="I72" s="21"/>
      <c r="J72" s="21"/>
      <c r="K72" s="22"/>
      <c r="L72" s="21"/>
      <c r="M72" s="21"/>
      <c r="N72" s="21"/>
      <c r="Q72" s="21"/>
      <c r="R72" s="21"/>
    </row>
    <row r="73" spans="1:22" x14ac:dyDescent="0.35">
      <c r="A73" s="9"/>
      <c r="B73" s="18"/>
      <c r="C73" s="19"/>
      <c r="D73" s="20"/>
      <c r="E73" s="21"/>
      <c r="F73" s="21"/>
      <c r="G73" s="21"/>
      <c r="H73" s="21"/>
      <c r="I73" s="21"/>
      <c r="J73" s="21"/>
      <c r="K73" s="22"/>
      <c r="L73" s="21"/>
      <c r="M73" s="21"/>
      <c r="N73" s="21"/>
      <c r="Q73" s="21"/>
      <c r="R73" s="21"/>
    </row>
    <row r="74" spans="1:22" x14ac:dyDescent="0.35">
      <c r="A74" s="9"/>
      <c r="B74" s="18"/>
      <c r="C74" s="19"/>
      <c r="D74" s="20"/>
      <c r="E74" s="21"/>
      <c r="F74" s="21"/>
      <c r="G74" s="21"/>
      <c r="H74" s="21"/>
      <c r="I74" s="21"/>
      <c r="J74" s="21"/>
      <c r="K74" s="22"/>
      <c r="L74" s="21"/>
      <c r="M74" s="21"/>
      <c r="N74" s="21"/>
      <c r="Q74" s="21"/>
      <c r="R74" s="21"/>
    </row>
    <row r="75" spans="1:22" x14ac:dyDescent="0.35">
      <c r="A75" s="9"/>
      <c r="B75" s="18"/>
      <c r="C75" s="19"/>
      <c r="D75" s="20"/>
      <c r="E75" s="21"/>
      <c r="F75" s="21"/>
      <c r="G75" s="21"/>
      <c r="H75" s="21"/>
      <c r="I75" s="21"/>
      <c r="J75" s="21"/>
      <c r="K75" s="22"/>
      <c r="L75" s="21"/>
      <c r="M75" s="21"/>
      <c r="N75" s="21"/>
      <c r="Q75" s="21"/>
      <c r="R75" s="21"/>
    </row>
    <row r="76" spans="1:22" x14ac:dyDescent="0.35">
      <c r="A76" s="9"/>
      <c r="B76" s="18"/>
      <c r="C76" s="19"/>
      <c r="D76" s="20"/>
      <c r="E76" s="21"/>
      <c r="F76" s="21"/>
      <c r="G76" s="21"/>
      <c r="H76" s="21"/>
      <c r="I76" s="21"/>
      <c r="J76" s="21"/>
      <c r="K76" s="22"/>
      <c r="L76" s="21"/>
      <c r="M76" s="21"/>
      <c r="N76" s="21"/>
      <c r="Q76" s="21"/>
      <c r="R76" s="21"/>
    </row>
    <row r="77" spans="1:22" x14ac:dyDescent="0.35">
      <c r="A77" s="9"/>
      <c r="B77" s="18"/>
      <c r="C77" s="19"/>
      <c r="D77" s="20"/>
      <c r="E77" s="21"/>
      <c r="F77" s="21"/>
      <c r="G77" s="21"/>
      <c r="H77" s="21"/>
      <c r="I77" s="21"/>
      <c r="J77" s="21"/>
      <c r="K77" s="22"/>
      <c r="L77" s="21"/>
      <c r="M77" s="21"/>
      <c r="N77" s="21"/>
      <c r="Q77" s="21"/>
      <c r="R77" s="21"/>
    </row>
    <row r="78" spans="1:22" x14ac:dyDescent="0.35">
      <c r="A78" s="9"/>
      <c r="B78" s="18"/>
      <c r="C78" s="19"/>
      <c r="D78" s="20"/>
      <c r="E78" s="21"/>
      <c r="F78" s="21"/>
      <c r="G78" s="21"/>
      <c r="H78" s="21"/>
      <c r="I78" s="21"/>
      <c r="J78" s="21"/>
      <c r="K78" s="22"/>
      <c r="L78" s="21"/>
      <c r="M78" s="21"/>
      <c r="N78" s="21"/>
      <c r="Q78" s="21"/>
      <c r="R78" s="21"/>
    </row>
    <row r="79" spans="1:22" x14ac:dyDescent="0.35">
      <c r="A79" s="9"/>
      <c r="B79" s="18"/>
      <c r="C79" s="19"/>
      <c r="D79" s="20"/>
      <c r="E79" s="21"/>
      <c r="F79" s="21"/>
      <c r="G79" s="21"/>
      <c r="H79" s="21"/>
      <c r="K79" s="9"/>
      <c r="L79" s="9"/>
      <c r="M79" s="9"/>
      <c r="N79" s="9"/>
      <c r="Q79" s="9"/>
    </row>
    <row r="80" spans="1:22" x14ac:dyDescent="0.35">
      <c r="A80" s="9"/>
      <c r="B80" s="9"/>
      <c r="C80" s="9"/>
      <c r="D80" s="9"/>
    </row>
  </sheetData>
  <mergeCells count="2">
    <mergeCell ref="T2:Z2"/>
    <mergeCell ref="AB2:AH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9"/>
  <sheetViews>
    <sheetView workbookViewId="0">
      <selection activeCell="L29" sqref="L29"/>
    </sheetView>
  </sheetViews>
  <sheetFormatPr defaultColWidth="9.1796875" defaultRowHeight="14" x14ac:dyDescent="0.3"/>
  <cols>
    <col min="1" max="2" width="9.1796875" style="5"/>
    <col min="3" max="3" width="14" style="5" bestFit="1" customWidth="1"/>
    <col min="4" max="16384" width="9.1796875" style="5"/>
  </cols>
  <sheetData>
    <row r="4" spans="3:12" ht="14.5" x14ac:dyDescent="0.35">
      <c r="C4" t="s">
        <v>23</v>
      </c>
      <c r="D4" t="s">
        <v>24</v>
      </c>
      <c r="K4" t="s">
        <v>24</v>
      </c>
      <c r="L4" t="s">
        <v>72</v>
      </c>
    </row>
    <row r="5" spans="3:12" ht="14.5" x14ac:dyDescent="0.35">
      <c r="C5">
        <v>1</v>
      </c>
      <c r="D5">
        <v>6.1000000000000004E-3</v>
      </c>
      <c r="K5">
        <v>6.1000000000000004E-3</v>
      </c>
      <c r="L5">
        <f>1/10000</f>
        <v>1E-4</v>
      </c>
    </row>
    <row r="6" spans="3:12" ht="14.5" x14ac:dyDescent="0.35">
      <c r="C6">
        <v>4</v>
      </c>
      <c r="D6">
        <v>2.01E-2</v>
      </c>
      <c r="K6">
        <v>2.01E-2</v>
      </c>
      <c r="L6">
        <f>4/10000</f>
        <v>4.0000000000000002E-4</v>
      </c>
    </row>
    <row r="7" spans="3:12" ht="14.5" x14ac:dyDescent="0.35">
      <c r="C7">
        <v>25</v>
      </c>
      <c r="D7">
        <v>0.12130000000000001</v>
      </c>
      <c r="K7">
        <v>0.12130000000000001</v>
      </c>
      <c r="L7">
        <f>25/10000</f>
        <v>2.5000000000000001E-3</v>
      </c>
    </row>
    <row r="8" spans="3:12" ht="14.5" x14ac:dyDescent="0.35">
      <c r="C8">
        <v>100</v>
      </c>
      <c r="D8">
        <v>0.498</v>
      </c>
      <c r="K8">
        <v>0.498</v>
      </c>
      <c r="L8">
        <f>100/10000</f>
        <v>0.01</v>
      </c>
    </row>
    <row r="9" spans="3:12" ht="14.5" x14ac:dyDescent="0.35">
      <c r="C9">
        <f>15*15</f>
        <v>225</v>
      </c>
      <c r="D9">
        <v>1.0633999999999999</v>
      </c>
      <c r="K9">
        <v>1.0633999999999999</v>
      </c>
      <c r="L9">
        <f>225/10000</f>
        <v>2.2499999999999999E-2</v>
      </c>
    </row>
    <row r="28" spans="10:11" x14ac:dyDescent="0.3">
      <c r="J28" s="5" t="s">
        <v>74</v>
      </c>
      <c r="K28" s="5" t="s">
        <v>73</v>
      </c>
    </row>
    <row r="29" spans="10:11" x14ac:dyDescent="0.3">
      <c r="J29" s="5">
        <v>2.1100000000000001E-2</v>
      </c>
      <c r="K29" s="5">
        <v>-1E-4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chl-a</vt:lpstr>
      <vt:lpstr>AFDM</vt:lpstr>
      <vt:lpstr>area regression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2019-03-15T17:43:52Z</dcterms:modified>
  <cp:category/>
  <cp:contentStatus/>
</cp:coreProperties>
</file>