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040" windowHeight="9195"/>
  </bookViews>
  <sheets>
    <sheet name="chl-a" sheetId="2" r:id="rId1"/>
    <sheet name="AFDM" sheetId="6" r:id="rId2"/>
    <sheet name="area regression" sheetId="3" r:id="rId3"/>
  </sheets>
  <definedNames>
    <definedName name="_xlnm._FilterDatabase" localSheetId="0" hidden="1">'chl-a'!$A$1:$AA$7</definedName>
  </definedNames>
  <calcPr calcId="162913"/>
</workbook>
</file>

<file path=xl/calcChain.xml><?xml version="1.0" encoding="utf-8"?>
<calcChain xmlns="http://schemas.openxmlformats.org/spreadsheetml/2006/main">
  <c r="Y4" i="2" l="1"/>
  <c r="X4" i="2"/>
  <c r="W4" i="2"/>
  <c r="X18" i="2" l="1"/>
  <c r="X19" i="2"/>
  <c r="X20" i="2"/>
  <c r="X21" i="2"/>
  <c r="X22" i="2"/>
  <c r="X23" i="2"/>
  <c r="U18" i="2"/>
  <c r="U19" i="2"/>
  <c r="U20" i="2"/>
  <c r="U21" i="2"/>
  <c r="U22" i="2"/>
  <c r="U23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6" i="2"/>
  <c r="R4" i="6"/>
  <c r="S4" i="6" s="1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4" i="6"/>
  <c r="O4" i="6"/>
  <c r="M4" i="6"/>
  <c r="M5" i="6"/>
  <c r="R5" i="6" s="1"/>
  <c r="S5" i="6" s="1"/>
  <c r="K5" i="6"/>
  <c r="K4" i="6"/>
  <c r="K5" i="2"/>
  <c r="O5" i="6" l="1"/>
  <c r="N4" i="6"/>
  <c r="N5" i="6"/>
  <c r="K4" i="2"/>
  <c r="Q3" i="6" l="1"/>
  <c r="J3" i="2"/>
  <c r="K3" i="2" s="1"/>
  <c r="F5" i="6" l="1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4" i="6"/>
  <c r="X14" i="2" l="1"/>
  <c r="T4" i="2"/>
  <c r="U4" i="2"/>
  <c r="AA4" i="2"/>
  <c r="T5" i="2"/>
  <c r="U5" i="2"/>
  <c r="X5" i="2"/>
  <c r="AA5" i="2"/>
  <c r="T6" i="2"/>
  <c r="U6" i="2"/>
  <c r="X6" i="2"/>
  <c r="AA6" i="2"/>
  <c r="T7" i="2"/>
  <c r="U7" i="2"/>
  <c r="X7" i="2"/>
  <c r="AA7" i="2"/>
  <c r="T8" i="2"/>
  <c r="U8" i="2"/>
  <c r="X8" i="2"/>
  <c r="AA8" i="2"/>
  <c r="T9" i="2"/>
  <c r="U9" i="2"/>
  <c r="X9" i="2"/>
  <c r="AA9" i="2"/>
  <c r="T10" i="2"/>
  <c r="U10" i="2"/>
  <c r="X10" i="2"/>
  <c r="AA10" i="2"/>
  <c r="T11" i="2"/>
  <c r="U11" i="2"/>
  <c r="X11" i="2"/>
  <c r="AA11" i="2"/>
  <c r="T12" i="2"/>
  <c r="U12" i="2"/>
  <c r="X12" i="2"/>
  <c r="AA12" i="2"/>
  <c r="T13" i="2"/>
  <c r="U13" i="2"/>
  <c r="X13" i="2"/>
  <c r="AA13" i="2"/>
  <c r="T14" i="2"/>
  <c r="U14" i="2"/>
  <c r="AA14" i="2"/>
  <c r="T15" i="2"/>
  <c r="U15" i="2"/>
  <c r="X15" i="2"/>
  <c r="AA15" i="2"/>
  <c r="T16" i="2"/>
  <c r="U16" i="2"/>
  <c r="X16" i="2"/>
  <c r="AA16" i="2"/>
  <c r="T17" i="2"/>
  <c r="U17" i="2"/>
  <c r="X17" i="2"/>
  <c r="AA17" i="2"/>
  <c r="T18" i="2"/>
  <c r="AA18" i="2"/>
  <c r="T19" i="2"/>
  <c r="AA19" i="2"/>
  <c r="T20" i="2"/>
  <c r="AA20" i="2"/>
  <c r="T21" i="2"/>
  <c r="AA21" i="2"/>
  <c r="T22" i="2"/>
  <c r="AA22" i="2"/>
  <c r="T23" i="2"/>
  <c r="AA23" i="2"/>
  <c r="M3" i="6"/>
  <c r="N3" i="6" s="1"/>
  <c r="W5" i="2" l="1"/>
  <c r="Y5" i="2" s="1"/>
  <c r="O3" i="6"/>
  <c r="W23" i="2"/>
  <c r="Y23" i="2" s="1"/>
  <c r="W22" i="2"/>
  <c r="Y22" i="2" s="1"/>
  <c r="W19" i="2"/>
  <c r="Y19" i="2" s="1"/>
  <c r="W18" i="2"/>
  <c r="Y18" i="2" s="1"/>
  <c r="W15" i="2"/>
  <c r="Y15" i="2" s="1"/>
  <c r="Z13" i="2"/>
  <c r="W11" i="2"/>
  <c r="Y11" i="2" s="1"/>
  <c r="W10" i="2"/>
  <c r="Y10" i="2" s="1"/>
  <c r="W9" i="2"/>
  <c r="Y9" i="2" s="1"/>
  <c r="W7" i="2"/>
  <c r="Y7" i="2" s="1"/>
  <c r="W6" i="2"/>
  <c r="Y6" i="2" s="1"/>
  <c r="Z5" i="2"/>
  <c r="Z10" i="2"/>
  <c r="Z21" i="2"/>
  <c r="W20" i="2"/>
  <c r="Y20" i="2" s="1"/>
  <c r="W16" i="2"/>
  <c r="Y16" i="2" s="1"/>
  <c r="W14" i="2"/>
  <c r="W12" i="2"/>
  <c r="Y12" i="2" s="1"/>
  <c r="W21" i="2"/>
  <c r="Y21" i="2" s="1"/>
  <c r="W8" i="2"/>
  <c r="Y8" i="2" s="1"/>
  <c r="Z23" i="2"/>
  <c r="W17" i="2"/>
  <c r="Y17" i="2" s="1"/>
  <c r="W13" i="2"/>
  <c r="Y13" i="2" s="1"/>
  <c r="Z12" i="2"/>
  <c r="Z8" i="2"/>
  <c r="Z6" i="2"/>
  <c r="Z20" i="2"/>
  <c r="Z18" i="2"/>
  <c r="Z19" i="2"/>
  <c r="Z9" i="2"/>
  <c r="Z7" i="2"/>
  <c r="Z22" i="2"/>
  <c r="Z16" i="2"/>
  <c r="Z17" i="2"/>
  <c r="Z15" i="2"/>
  <c r="Z11" i="2"/>
  <c r="X3" i="2" l="1"/>
  <c r="L9" i="3" l="1"/>
  <c r="L8" i="3"/>
  <c r="L7" i="3"/>
  <c r="L6" i="3"/>
  <c r="L5" i="3"/>
  <c r="R3" i="6"/>
  <c r="V7" i="6"/>
  <c r="H9" i="6" l="1"/>
  <c r="H17" i="6"/>
  <c r="H6" i="6"/>
  <c r="H10" i="6"/>
  <c r="H18" i="6"/>
  <c r="H11" i="6"/>
  <c r="H19" i="6"/>
  <c r="H12" i="6"/>
  <c r="H20" i="6"/>
  <c r="H13" i="6"/>
  <c r="H21" i="6"/>
  <c r="H14" i="6"/>
  <c r="H22" i="6"/>
  <c r="H15" i="6"/>
  <c r="H23" i="6"/>
  <c r="H16" i="6"/>
  <c r="H7" i="6"/>
  <c r="Z4" i="2"/>
  <c r="H8" i="6"/>
  <c r="W7" i="6"/>
  <c r="H3" i="6"/>
  <c r="C9" i="3"/>
  <c r="T3" i="2"/>
  <c r="U3" i="2"/>
  <c r="AA3" i="2"/>
  <c r="W3" i="2" l="1"/>
  <c r="Y3" i="2" s="1"/>
  <c r="M13" i="6"/>
  <c r="K13" i="6"/>
  <c r="M17" i="6"/>
  <c r="K17" i="6"/>
  <c r="M7" i="6"/>
  <c r="K7" i="6"/>
  <c r="K20" i="6"/>
  <c r="M20" i="6"/>
  <c r="K9" i="6"/>
  <c r="M9" i="6"/>
  <c r="M16" i="6"/>
  <c r="K16" i="6"/>
  <c r="K12" i="6"/>
  <c r="M12" i="6"/>
  <c r="M23" i="6"/>
  <c r="K23" i="6"/>
  <c r="K19" i="6"/>
  <c r="M19" i="6"/>
  <c r="M15" i="6"/>
  <c r="K15" i="6"/>
  <c r="K11" i="6"/>
  <c r="M11" i="6"/>
  <c r="M8" i="6"/>
  <c r="K8" i="6"/>
  <c r="M22" i="6"/>
  <c r="K22" i="6"/>
  <c r="K18" i="6"/>
  <c r="M18" i="6"/>
  <c r="M14" i="6"/>
  <c r="K14" i="6"/>
  <c r="N14" i="6" s="1"/>
  <c r="K10" i="6"/>
  <c r="M10" i="6"/>
  <c r="M21" i="6"/>
  <c r="K21" i="6"/>
  <c r="M6" i="6"/>
  <c r="K6" i="6"/>
  <c r="Z3" i="2"/>
  <c r="R8" i="6" l="1"/>
  <c r="S8" i="6" s="1"/>
  <c r="O8" i="6"/>
  <c r="N11" i="6"/>
  <c r="R11" i="6"/>
  <c r="S11" i="6" s="1"/>
  <c r="O11" i="6"/>
  <c r="N12" i="6"/>
  <c r="R12" i="6"/>
  <c r="S12" i="6" s="1"/>
  <c r="O12" i="6"/>
  <c r="R14" i="6"/>
  <c r="S14" i="6" s="1"/>
  <c r="O14" i="6"/>
  <c r="R15" i="6"/>
  <c r="S15" i="6" s="1"/>
  <c r="O15" i="6"/>
  <c r="N9" i="6"/>
  <c r="R9" i="6"/>
  <c r="S9" i="6" s="1"/>
  <c r="O9" i="6"/>
  <c r="R23" i="6"/>
  <c r="S23" i="6" s="1"/>
  <c r="O23" i="6"/>
  <c r="R13" i="6"/>
  <c r="S13" i="6" s="1"/>
  <c r="O13" i="6"/>
  <c r="O7" i="6"/>
  <c r="R7" i="6"/>
  <c r="S7" i="6" s="1"/>
  <c r="R18" i="6"/>
  <c r="S18" i="6" s="1"/>
  <c r="O18" i="6"/>
  <c r="R6" i="6"/>
  <c r="S6" i="6" s="1"/>
  <c r="O6" i="6"/>
  <c r="R16" i="6"/>
  <c r="S16" i="6" s="1"/>
  <c r="O16" i="6"/>
  <c r="R17" i="6"/>
  <c r="S17" i="6" s="1"/>
  <c r="O17" i="6"/>
  <c r="N19" i="6"/>
  <c r="R19" i="6"/>
  <c r="S19" i="6" s="1"/>
  <c r="O19" i="6"/>
  <c r="R21" i="6"/>
  <c r="S21" i="6" s="1"/>
  <c r="O21" i="6"/>
  <c r="R22" i="6"/>
  <c r="S22" i="6" s="1"/>
  <c r="O22" i="6"/>
  <c r="R10" i="6"/>
  <c r="S10" i="6" s="1"/>
  <c r="O10" i="6"/>
  <c r="R20" i="6"/>
  <c r="S20" i="6" s="1"/>
  <c r="O20" i="6"/>
  <c r="N10" i="6"/>
  <c r="N8" i="6"/>
  <c r="N20" i="6"/>
  <c r="N18" i="6"/>
  <c r="N17" i="6"/>
  <c r="N21" i="6"/>
  <c r="N22" i="6"/>
  <c r="N13" i="6"/>
  <c r="N23" i="6"/>
  <c r="N7" i="6"/>
  <c r="N6" i="6"/>
  <c r="N15" i="6"/>
  <c r="N16" i="6"/>
  <c r="S3" i="6"/>
  <c r="Z14" i="2" l="1"/>
  <c r="Y14" i="2"/>
</calcChain>
</file>

<file path=xl/comments1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drag equation to match method (i.e. total vol:filtered vol or total wet:subsample wet</t>
        </r>
      </text>
    </comment>
    <comment ref="Y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select correct method (i.e. total vol:filtered vol or total wet:subsample wet</t>
        </r>
      </text>
    </comment>
  </commentList>
</comments>
</file>

<file path=xl/sharedStrings.xml><?xml version="1.0" encoding="utf-8"?>
<sst xmlns="http://schemas.openxmlformats.org/spreadsheetml/2006/main" count="140" uniqueCount="76">
  <si>
    <t>Foil weight (g)</t>
  </si>
  <si>
    <t>Total area scrubbed (m2)</t>
  </si>
  <si>
    <t>Carotenoids estimation</t>
  </si>
  <si>
    <t>Pre Acid</t>
  </si>
  <si>
    <t>absorbance before acidification</t>
  </si>
  <si>
    <t>Post Acid</t>
  </si>
  <si>
    <t>absorbance after acidification</t>
  </si>
  <si>
    <t>corrected before</t>
  </si>
  <si>
    <t>corrected after</t>
  </si>
  <si>
    <t>Volume acetone used (L)</t>
  </si>
  <si>
    <t>mg Chla in extract (numerator)</t>
  </si>
  <si>
    <t>mg Pheophytin in extract (numerator)</t>
  </si>
  <si>
    <t xml:space="preserve">mg chl/m2 </t>
  </si>
  <si>
    <t xml:space="preserve">mg pheo/m2 </t>
  </si>
  <si>
    <t>D430/D665</t>
  </si>
  <si>
    <t>sample ID</t>
  </si>
  <si>
    <t>Date</t>
  </si>
  <si>
    <t>site</t>
  </si>
  <si>
    <t>type</t>
  </si>
  <si>
    <t xml:space="preserve">Total AFDM </t>
  </si>
  <si>
    <t xml:space="preserve">AFDM per unit area </t>
  </si>
  <si>
    <t>g</t>
  </si>
  <si>
    <t xml:space="preserve">g/m2 </t>
  </si>
  <si>
    <t>area (cm2)</t>
  </si>
  <si>
    <t>mass (g)</t>
  </si>
  <si>
    <t>Deer Lodge</t>
  </si>
  <si>
    <t>filter weights</t>
  </si>
  <si>
    <t>average</t>
  </si>
  <si>
    <t>half filters</t>
  </si>
  <si>
    <t>Area scrubbed (m2)</t>
  </si>
  <si>
    <t>whole rock</t>
  </si>
  <si>
    <t>halved filter</t>
  </si>
  <si>
    <t>% AFDM of wet weight</t>
  </si>
  <si>
    <t>% AFDM of dry mass</t>
  </si>
  <si>
    <t>AFDM weight (g)</t>
  </si>
  <si>
    <t>example 1</t>
  </si>
  <si>
    <t>uranus</t>
  </si>
  <si>
    <t>Total Scrubbings Volume (mL)</t>
  </si>
  <si>
    <t>Filtered Subsample volume (mL)</t>
  </si>
  <si>
    <t>Subsampled scrubbed area (m2)</t>
  </si>
  <si>
    <t>3(1)</t>
  </si>
  <si>
    <t>Galen Road</t>
  </si>
  <si>
    <t>3(2)</t>
  </si>
  <si>
    <t>3(3)</t>
  </si>
  <si>
    <t>3(4)</t>
  </si>
  <si>
    <t>3(5)</t>
  </si>
  <si>
    <t>6(1)</t>
  </si>
  <si>
    <t>6(2)</t>
  </si>
  <si>
    <t>6(3)</t>
  </si>
  <si>
    <t>6(4)</t>
  </si>
  <si>
    <t>6(5)</t>
  </si>
  <si>
    <t>8(1)</t>
  </si>
  <si>
    <t xml:space="preserve">Garrison </t>
  </si>
  <si>
    <t>8(2)</t>
  </si>
  <si>
    <t>8(3)</t>
  </si>
  <si>
    <t>8(4)</t>
  </si>
  <si>
    <t>8(5)</t>
  </si>
  <si>
    <t>11(1)</t>
  </si>
  <si>
    <t xml:space="preserve">Bonita </t>
  </si>
  <si>
    <t>11(2)</t>
  </si>
  <si>
    <t>11(3)</t>
  </si>
  <si>
    <t>11(4)</t>
  </si>
  <si>
    <t>11(5)</t>
  </si>
  <si>
    <t>Total wet weight (g)</t>
  </si>
  <si>
    <t>Filter weight dry (g)</t>
  </si>
  <si>
    <t>Weigh boat dry (g)</t>
  </si>
  <si>
    <t>Chl a subsample wet weight (g)</t>
  </si>
  <si>
    <t>Total Wet Weight (g)</t>
  </si>
  <si>
    <t>Subsample Wet Weight (g)</t>
  </si>
  <si>
    <t>AFDM wet wt (g)</t>
  </si>
  <si>
    <t>area (m2)</t>
  </si>
  <si>
    <t>y int</t>
  </si>
  <si>
    <t>x</t>
  </si>
  <si>
    <t>Dry weight (g) w/ tin</t>
  </si>
  <si>
    <t>Dry Wt (g) w/out tin</t>
  </si>
  <si>
    <t>Ashed weight (g) w/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</si>
</sst>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0000"/>
  </numFmts>
  <fonts count="15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164" fontId="3" fillId="0" borderId="0" xfId="0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 vertic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/>
    <xf numFmtId="164" fontId="3" fillId="0" borderId="0" xfId="0" applyNumberFormat="1" applyFont="1" applyFill="1" applyBorder="1"/>
    <xf numFmtId="164" fontId="3" fillId="2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0" fillId="2" borderId="0" xfId="0" applyFill="1"/>
    <xf numFmtId="0" fontId="3" fillId="3" borderId="0" xfId="0" applyFont="1" applyFill="1"/>
    <xf numFmtId="165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165" fontId="6" fillId="2" borderId="0" xfId="0" applyNumberFormat="1" applyFont="1" applyFill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165" fontId="10" fillId="2" borderId="0" xfId="0" applyNumberFormat="1" applyFont="1" applyFill="1" applyAlignment="1">
      <alignment horizontal="center" vertical="center"/>
    </xf>
    <xf numFmtId="165" fontId="10" fillId="0" borderId="0" xfId="0" applyNumberFormat="1" applyFont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10" fillId="2" borderId="0" xfId="0" applyFont="1" applyFill="1"/>
    <xf numFmtId="164" fontId="10" fillId="0" borderId="0" xfId="0" applyNumberFormat="1" applyFont="1"/>
    <xf numFmtId="165" fontId="3" fillId="3" borderId="0" xfId="0" applyNumberFormat="1" applyFont="1" applyFill="1" applyAlignment="1">
      <alignment horizontal="center" vertical="center"/>
    </xf>
    <xf numFmtId="165" fontId="3" fillId="3" borderId="0" xfId="0" applyNumberFormat="1" applyFont="1" applyFill="1" applyAlignment="1">
      <alignment horizontal="center"/>
    </xf>
    <xf numFmtId="165" fontId="3" fillId="4" borderId="0" xfId="0" applyNumberFormat="1" applyFont="1" applyFill="1"/>
    <xf numFmtId="165" fontId="3" fillId="4" borderId="0" xfId="0" applyNumberFormat="1" applyFont="1" applyFill="1" applyAlignment="1">
      <alignment horizontal="center"/>
    </xf>
    <xf numFmtId="2" fontId="3" fillId="4" borderId="0" xfId="0" applyNumberFormat="1" applyFont="1" applyFill="1"/>
    <xf numFmtId="0" fontId="10" fillId="4" borderId="0" xfId="0" applyFont="1" applyFill="1"/>
    <xf numFmtId="14" fontId="10" fillId="4" borderId="0" xfId="0" applyNumberFormat="1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165" fontId="10" fillId="4" borderId="0" xfId="0" applyNumberFormat="1" applyFont="1" applyFill="1"/>
    <xf numFmtId="165" fontId="10" fillId="4" borderId="0" xfId="0" applyNumberFormat="1" applyFont="1" applyFill="1" applyAlignment="1">
      <alignment horizontal="center"/>
    </xf>
    <xf numFmtId="0" fontId="8" fillId="4" borderId="0" xfId="0" applyFont="1" applyFill="1"/>
    <xf numFmtId="2" fontId="10" fillId="4" borderId="0" xfId="0" applyNumberFormat="1" applyFont="1" applyFill="1"/>
    <xf numFmtId="165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/>
    <xf numFmtId="0" fontId="6" fillId="3" borderId="0" xfId="0" applyFont="1" applyFill="1" applyAlignment="1">
      <alignment horizontal="right" vertical="center"/>
    </xf>
    <xf numFmtId="164" fontId="11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14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165" fontId="2" fillId="4" borderId="0" xfId="0" applyNumberFormat="1" applyFont="1" applyFill="1"/>
    <xf numFmtId="0" fontId="9" fillId="0" borderId="0" xfId="0" applyFont="1"/>
    <xf numFmtId="165" fontId="11" fillId="4" borderId="0" xfId="0" applyNumberFormat="1" applyFont="1" applyFill="1"/>
    <xf numFmtId="166" fontId="10" fillId="4" borderId="0" xfId="0" applyNumberFormat="1" applyFont="1" applyFill="1"/>
    <xf numFmtId="166" fontId="6" fillId="4" borderId="0" xfId="0" applyNumberFormat="1" applyFont="1" applyFill="1"/>
    <xf numFmtId="0" fontId="11" fillId="3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8" fillId="0" borderId="0" xfId="0" applyFont="1"/>
    <xf numFmtId="165" fontId="3" fillId="2" borderId="0" xfId="0" applyNumberFormat="1" applyFont="1" applyFill="1"/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regression'!$D$4</c:f>
              <c:strCache>
                <c:ptCount val="1"/>
                <c:pt idx="0">
                  <c:v>mass (g)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'area regression'!$C$5:$C$9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25</c:v>
                </c:pt>
                <c:pt idx="3">
                  <c:v>100</c:v>
                </c:pt>
                <c:pt idx="4">
                  <c:v>225</c:v>
                </c:pt>
              </c:numCache>
            </c:numRef>
          </c:xVal>
          <c:yVal>
            <c:numRef>
              <c:f>'area regression'!$D$5:$D$9</c:f>
              <c:numCache>
                <c:formatCode>General</c:formatCode>
                <c:ptCount val="5"/>
                <c:pt idx="0">
                  <c:v>6.1000000000000004E-3</c:v>
                </c:pt>
                <c:pt idx="1">
                  <c:v>2.01E-2</c:v>
                </c:pt>
                <c:pt idx="2">
                  <c:v>0.12130000000000001</c:v>
                </c:pt>
                <c:pt idx="3">
                  <c:v>0.498</c:v>
                </c:pt>
                <c:pt idx="4">
                  <c:v>1.0633999999999999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5-48A7-87F0-D351538D9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52416"/>
        <c:axId val="247854208"/>
      </c:scatterChart>
      <c:valAx>
        <c:axId val="2478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54208"/>
        <c:crosses val="autoZero"/>
        <c:crossBetween val="midCat"/>
      </c:valAx>
      <c:valAx>
        <c:axId val="24785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5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'area regression'!$L$4</c:f>
              <c:strCache>
                <c:ptCount val="1"/>
                <c:pt idx="0">
                  <c:v>area (m2)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759186351706034"/>
                  <c:y val="3.66203703703703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'area regression'!$K$5:$K$9</c:f>
              <c:numCache>
                <c:formatCode>General</c:formatCode>
                <c:ptCount val="5"/>
                <c:pt idx="0">
                  <c:v>6.1000000000000004E-3</c:v>
                </c:pt>
                <c:pt idx="1">
                  <c:v>2.01E-2</c:v>
                </c:pt>
                <c:pt idx="2">
                  <c:v>0.12130000000000001</c:v>
                </c:pt>
                <c:pt idx="3">
                  <c:v>0.498</c:v>
                </c:pt>
                <c:pt idx="4">
                  <c:v>1.0633999999999999</c:v>
                </c:pt>
              </c:numCache>
            </c:numRef>
          </c:xVal>
          <c:yVal>
            <c:numRef>
              <c:f>'area regression'!$L$5:$L$9</c:f>
              <c:numCache>
                <c:formatCode>General</c:formatCode>
                <c:ptCount val="5"/>
                <c:pt idx="0">
                  <c:v>1E-4</c:v>
                </c:pt>
                <c:pt idx="1">
                  <c:v>4.0000000000000002E-4</c:v>
                </c:pt>
                <c:pt idx="2">
                  <c:v>2.5000000000000001E-3</c:v>
                </c:pt>
                <c:pt idx="3">
                  <c:v>0.01</c:v>
                </c:pt>
                <c:pt idx="4">
                  <c:v>2.2499999999999999E-2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DF-4417-BF7C-14D6C48CE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149888"/>
        <c:axId val="248151424"/>
      </c:scatterChart>
      <c:valAx>
        <c:axId val="24814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51424"/>
        <c:crosses val="autoZero"/>
        <c:crossBetween val="midCat"/>
      </c:valAx>
      <c:valAx>
        <c:axId val="2481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4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293370</xdr:colOff>
      <xdr:row>10</xdr:row>
      <xdr:rowOff>49530</xdr:rowOff>
    </xdr:from>
    <xdr:to>
      <xdr:col>7</xdr:col>
      <xdr:colOff>175260</xdr:colOff>
      <xdr:row>26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</xdr:colOff>
      <xdr:row>10</xdr:row>
      <xdr:rowOff>80010</xdr:rowOff>
    </xdr:from>
    <xdr:to>
      <xdr:col>15</xdr:col>
      <xdr:colOff>232410</xdr:colOff>
      <xdr:row>26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4"/>
  <sheetViews>
    <sheetView tabSelected="1" topLeftCell="F1" zoomScaleNormal="100" workbookViewId="0">
      <selection activeCell="Y4" sqref="Y4"/>
    </sheetView>
  </sheetViews>
  <sheetFormatPr defaultRowHeight="15" x14ac:dyDescent="0.25"/>
  <cols>
    <col min="1" max="1" width="13.5703125" customWidth="1"/>
    <col min="2" max="2" width="11.5703125" bestFit="1" customWidth="1"/>
    <col min="3" max="3" width="11" bestFit="1" customWidth="1"/>
    <col min="4" max="4" width="13.85546875" bestFit="1" customWidth="1"/>
    <col min="5" max="5" width="12.5703125" bestFit="1" customWidth="1"/>
    <col min="6" max="6" width="12.42578125" customWidth="1"/>
    <col min="7" max="8" width="14.5703125" customWidth="1"/>
    <col min="9" max="9" width="12.5703125" customWidth="1"/>
    <col min="10" max="10" width="9.5703125" bestFit="1" customWidth="1"/>
    <col min="11" max="11" width="13.85546875" customWidth="1"/>
    <col min="12" max="12" width="13.140625" customWidth="1"/>
    <col min="13" max="13" width="13.42578125" customWidth="1"/>
    <col min="14" max="15" width="7.42578125" customWidth="1"/>
    <col min="16" max="16" width="13" customWidth="1"/>
    <col min="17" max="18" width="7.5703125" customWidth="1"/>
    <col min="20" max="20" width="10.5703125" customWidth="1"/>
    <col min="21" max="21" width="11.140625" customWidth="1"/>
    <col min="23" max="23" width="12" customWidth="1"/>
    <col min="24" max="24" width="16.42578125" customWidth="1"/>
    <col min="25" max="25" width="11.5703125" bestFit="1" customWidth="1"/>
    <col min="26" max="26" width="10.5703125" customWidth="1"/>
    <col min="27" max="27" width="9.42578125" customWidth="1"/>
  </cols>
  <sheetData>
    <row r="1" spans="1:34" ht="68.25" customHeight="1" x14ac:dyDescent="0.25">
      <c r="E1" s="1" t="s">
        <v>37</v>
      </c>
      <c r="F1" s="1" t="s">
        <v>67</v>
      </c>
      <c r="G1" s="1" t="s">
        <v>38</v>
      </c>
      <c r="H1" s="1" t="s">
        <v>68</v>
      </c>
      <c r="I1" s="1" t="s">
        <v>0</v>
      </c>
      <c r="J1" s="1" t="s">
        <v>1</v>
      </c>
      <c r="K1" s="1" t="s">
        <v>39</v>
      </c>
      <c r="L1" s="1" t="s">
        <v>2</v>
      </c>
      <c r="M1" s="1" t="s">
        <v>4</v>
      </c>
      <c r="N1" s="1" t="s">
        <v>3</v>
      </c>
      <c r="O1" s="1" t="s">
        <v>3</v>
      </c>
      <c r="P1" s="1" t="s">
        <v>6</v>
      </c>
      <c r="Q1" s="1" t="s">
        <v>5</v>
      </c>
      <c r="R1" s="1" t="s">
        <v>5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11</v>
      </c>
      <c r="Y1" s="80" t="s">
        <v>12</v>
      </c>
      <c r="Z1" s="47" t="s">
        <v>13</v>
      </c>
      <c r="AA1" s="48" t="s">
        <v>14</v>
      </c>
    </row>
    <row r="2" spans="1:34" x14ac:dyDescent="0.25">
      <c r="A2" s="2" t="s">
        <v>15</v>
      </c>
      <c r="B2" s="2" t="s">
        <v>16</v>
      </c>
      <c r="C2" s="3" t="s">
        <v>17</v>
      </c>
      <c r="D2" s="3" t="s">
        <v>18</v>
      </c>
      <c r="E2" s="8"/>
      <c r="F2" s="8"/>
      <c r="G2" s="20"/>
      <c r="H2" s="20"/>
      <c r="I2" s="9"/>
      <c r="J2" s="8"/>
      <c r="K2" s="8"/>
      <c r="L2" s="8">
        <v>430</v>
      </c>
      <c r="M2" s="8">
        <v>750</v>
      </c>
      <c r="N2" s="8">
        <v>664</v>
      </c>
      <c r="O2" s="8">
        <v>665</v>
      </c>
      <c r="P2" s="8">
        <v>750</v>
      </c>
      <c r="Q2" s="8">
        <v>664</v>
      </c>
      <c r="R2" s="8">
        <v>665</v>
      </c>
      <c r="S2" s="7"/>
      <c r="T2" s="8"/>
      <c r="U2" s="8"/>
      <c r="V2" s="8"/>
      <c r="W2" s="8"/>
      <c r="X2" s="8"/>
      <c r="Y2" s="81"/>
      <c r="Z2" s="8"/>
      <c r="AA2" s="8"/>
      <c r="AB2" s="7"/>
      <c r="AC2" s="7"/>
      <c r="AD2" s="7"/>
      <c r="AE2" s="7"/>
      <c r="AF2" s="7"/>
      <c r="AG2" s="7"/>
      <c r="AH2" s="7"/>
    </row>
    <row r="3" spans="1:34" s="89" customFormat="1" x14ac:dyDescent="0.25">
      <c r="A3" s="67" t="s">
        <v>35</v>
      </c>
      <c r="B3" s="68">
        <v>43034</v>
      </c>
      <c r="C3" s="69" t="s">
        <v>36</v>
      </c>
      <c r="D3" s="69"/>
      <c r="E3" s="87">
        <v>75</v>
      </c>
      <c r="F3" s="87">
        <v>0.5</v>
      </c>
      <c r="G3" s="88">
        <v>50</v>
      </c>
      <c r="H3" s="88">
        <v>0.25</v>
      </c>
      <c r="I3" s="60">
        <v>1</v>
      </c>
      <c r="J3" s="85">
        <f>I3*'area regression'!$J$29+'area regression'!$K$29</f>
        <v>2.1000000000000001E-2</v>
      </c>
      <c r="K3" s="70">
        <f>J3*(H3/F3)</f>
        <v>1.0500000000000001E-2</v>
      </c>
      <c r="L3" s="74">
        <v>1.2589999999999999</v>
      </c>
      <c r="M3" s="74">
        <v>2E-3</v>
      </c>
      <c r="N3" s="74">
        <v>0.50700000000000001</v>
      </c>
      <c r="O3" s="74">
        <v>0.498</v>
      </c>
      <c r="P3" s="74">
        <v>0.03</v>
      </c>
      <c r="Q3" s="74">
        <v>0.371</v>
      </c>
      <c r="R3" s="74">
        <v>0.375</v>
      </c>
      <c r="S3" s="72"/>
      <c r="T3" s="71">
        <f t="shared" ref="T3:T23" si="0">N3-M3</f>
        <v>0.505</v>
      </c>
      <c r="U3" s="71">
        <f t="shared" ref="U3:U17" si="1">R3-P3</f>
        <v>0.34499999999999997</v>
      </c>
      <c r="V3" s="75">
        <v>0.01</v>
      </c>
      <c r="W3" s="73">
        <f>26.7*(T3-U3)*V3</f>
        <v>4.2720000000000015E-2</v>
      </c>
      <c r="X3" s="73">
        <f t="shared" ref="X3:X17" si="2">26.7*(1.72*(R3-P3)-(O3-M3))*0.01</f>
        <v>2.6005799999999982E-2</v>
      </c>
      <c r="Y3" s="84">
        <f>((W3)*E3/G3)/J3</f>
        <v>3.0514285714285725</v>
      </c>
      <c r="Z3" s="73">
        <f t="shared" ref="Z3:Z23" si="3">X3/K3</f>
        <v>2.4767428571428551</v>
      </c>
      <c r="AA3" s="73">
        <f t="shared" ref="AA3:AA23" si="4">L3/N3</f>
        <v>2.4832347140039444</v>
      </c>
    </row>
    <row r="4" spans="1:34" x14ac:dyDescent="0.25">
      <c r="A4" t="s">
        <v>40</v>
      </c>
      <c r="B4" s="49">
        <v>43370</v>
      </c>
      <c r="C4" t="s">
        <v>41</v>
      </c>
      <c r="D4" s="20"/>
      <c r="E4" s="79"/>
      <c r="F4" s="76">
        <v>3.8024</v>
      </c>
      <c r="G4" s="11"/>
      <c r="H4" s="11">
        <v>2.2568000000000001</v>
      </c>
      <c r="I4" s="10"/>
      <c r="J4" s="86">
        <v>1.2600000000000001E-3</v>
      </c>
      <c r="K4" s="64">
        <f>J4*(H4/F4)</f>
        <v>7.478350515463918E-4</v>
      </c>
      <c r="L4" s="41">
        <v>3</v>
      </c>
      <c r="M4" s="41">
        <v>0.01</v>
      </c>
      <c r="N4" s="41">
        <v>1.95</v>
      </c>
      <c r="O4" s="41">
        <v>1.9239999999999999</v>
      </c>
      <c r="P4" s="41">
        <v>1.7000000000000001E-2</v>
      </c>
      <c r="Q4" s="41">
        <v>1.36</v>
      </c>
      <c r="R4" s="41">
        <v>1.369</v>
      </c>
      <c r="T4" s="65">
        <f t="shared" si="0"/>
        <v>1.94</v>
      </c>
      <c r="U4" s="65">
        <f t="shared" si="1"/>
        <v>1.3520000000000001</v>
      </c>
      <c r="V4" s="13">
        <v>0.01</v>
      </c>
      <c r="W4" s="66">
        <f>26.7*(T4-U4)*V4</f>
        <v>0.15699599999999994</v>
      </c>
      <c r="X4" s="66">
        <f>26.7*(1.72*(R4-P4)-(O4-M4))*0.01</f>
        <v>0.10985448</v>
      </c>
      <c r="Y4" s="82">
        <f>((W4)*F4/H4)/J4</f>
        <v>209.93399503722071</v>
      </c>
      <c r="Z4" s="66">
        <f t="shared" si="3"/>
        <v>146.89667162944582</v>
      </c>
      <c r="AA4" s="66">
        <f t="shared" si="4"/>
        <v>1.5384615384615385</v>
      </c>
    </row>
    <row r="5" spans="1:34" x14ac:dyDescent="0.25">
      <c r="A5" t="s">
        <v>42</v>
      </c>
      <c r="B5" s="49">
        <v>43370</v>
      </c>
      <c r="C5" t="s">
        <v>41</v>
      </c>
      <c r="D5" s="20"/>
      <c r="E5" s="79"/>
      <c r="F5" s="76">
        <v>1.7356</v>
      </c>
      <c r="G5" s="11"/>
      <c r="H5" s="11">
        <v>0.90700000000000003</v>
      </c>
      <c r="I5" s="10"/>
      <c r="J5" s="86">
        <v>1.2600000000000001E-3</v>
      </c>
      <c r="K5" s="64">
        <f>J5*(H5/F5)</f>
        <v>6.5845817008527313E-4</v>
      </c>
      <c r="L5" s="41">
        <v>2.0059999999999998</v>
      </c>
      <c r="M5" s="41">
        <v>1E-3</v>
      </c>
      <c r="N5" s="41">
        <v>0.86099999999999999</v>
      </c>
      <c r="O5" s="41">
        <v>0.84399999999999997</v>
      </c>
      <c r="P5" s="41">
        <v>7.0000000000000001E-3</v>
      </c>
      <c r="Q5" s="41">
        <v>0.54600000000000004</v>
      </c>
      <c r="R5" s="41">
        <v>0.55200000000000005</v>
      </c>
      <c r="T5" s="65">
        <f t="shared" si="0"/>
        <v>0.86</v>
      </c>
      <c r="U5" s="65">
        <f t="shared" si="1"/>
        <v>0.54500000000000004</v>
      </c>
      <c r="V5" s="13">
        <v>0.01</v>
      </c>
      <c r="W5" s="66">
        <f t="shared" ref="W4:W23" si="5">26.7*(T5-U5)*V5</f>
        <v>8.4104999999999985E-2</v>
      </c>
      <c r="X5" s="66">
        <f t="shared" si="2"/>
        <v>2.520480000000001E-2</v>
      </c>
      <c r="Y5" s="82">
        <f t="shared" ref="Y4:Y23" si="6">((W5)*F5/H5)/J5</f>
        <v>127.73020948180815</v>
      </c>
      <c r="Z5" s="66">
        <f t="shared" si="3"/>
        <v>38.278513571691093</v>
      </c>
      <c r="AA5" s="66">
        <f t="shared" si="4"/>
        <v>2.329849012775842</v>
      </c>
    </row>
    <row r="6" spans="1:34" x14ac:dyDescent="0.25">
      <c r="A6" t="s">
        <v>43</v>
      </c>
      <c r="B6" s="49">
        <v>43370</v>
      </c>
      <c r="C6" t="s">
        <v>41</v>
      </c>
      <c r="D6" s="20"/>
      <c r="E6" s="79">
        <v>44</v>
      </c>
      <c r="F6" s="76">
        <v>0.91410000000000002</v>
      </c>
      <c r="G6" s="11">
        <v>22</v>
      </c>
      <c r="H6" s="11">
        <v>0.4708</v>
      </c>
      <c r="I6" s="10"/>
      <c r="J6" s="86">
        <v>1.2600000000000001E-3</v>
      </c>
      <c r="K6" s="64">
        <f>J6/2</f>
        <v>6.3000000000000003E-4</v>
      </c>
      <c r="L6" s="41">
        <v>0.33100000000000002</v>
      </c>
      <c r="M6" s="41">
        <v>0</v>
      </c>
      <c r="N6" s="41">
        <v>0.159</v>
      </c>
      <c r="O6" s="41">
        <v>0.156</v>
      </c>
      <c r="P6" s="41">
        <v>1E-3</v>
      </c>
      <c r="Q6" s="41">
        <v>9.9000000000000005E-2</v>
      </c>
      <c r="R6" s="41">
        <v>0.1</v>
      </c>
      <c r="T6" s="65">
        <f t="shared" si="0"/>
        <v>0.159</v>
      </c>
      <c r="U6" s="65">
        <f t="shared" si="1"/>
        <v>9.9000000000000005E-2</v>
      </c>
      <c r="V6" s="13">
        <v>0.01</v>
      </c>
      <c r="W6" s="66">
        <f t="shared" si="5"/>
        <v>1.602E-2</v>
      </c>
      <c r="X6" s="66">
        <f t="shared" si="2"/>
        <v>3.812760000000004E-3</v>
      </c>
      <c r="Y6" s="82">
        <f t="shared" si="6"/>
        <v>24.685914552736982</v>
      </c>
      <c r="Z6" s="66">
        <f t="shared" si="3"/>
        <v>6.0520000000000058</v>
      </c>
      <c r="AA6" s="66">
        <f t="shared" si="4"/>
        <v>2.0817610062893084</v>
      </c>
    </row>
    <row r="7" spans="1:34" x14ac:dyDescent="0.25">
      <c r="A7" t="s">
        <v>44</v>
      </c>
      <c r="B7" s="49">
        <v>43370</v>
      </c>
      <c r="C7" t="s">
        <v>41</v>
      </c>
      <c r="D7" s="20"/>
      <c r="E7" s="79">
        <v>46</v>
      </c>
      <c r="F7" s="76">
        <v>1.6091</v>
      </c>
      <c r="G7" s="11">
        <v>23</v>
      </c>
      <c r="H7" s="11">
        <v>0.89200000000000002</v>
      </c>
      <c r="I7" s="10"/>
      <c r="J7" s="86">
        <v>1.2600000000000001E-3</v>
      </c>
      <c r="K7" s="64">
        <f t="shared" ref="K7:K23" si="7">J7/2</f>
        <v>6.3000000000000003E-4</v>
      </c>
      <c r="L7" s="41">
        <v>1.718</v>
      </c>
      <c r="M7" s="41">
        <v>3.0000000000000001E-3</v>
      </c>
      <c r="N7" s="41">
        <v>0.79800000000000004</v>
      </c>
      <c r="O7" s="41">
        <v>0.77900000000000003</v>
      </c>
      <c r="P7" s="41">
        <v>5.0000000000000001E-3</v>
      </c>
      <c r="Q7" s="41">
        <v>0.495</v>
      </c>
      <c r="R7" s="41">
        <v>0.5</v>
      </c>
      <c r="T7" s="65">
        <f t="shared" si="0"/>
        <v>0.79500000000000004</v>
      </c>
      <c r="U7" s="65">
        <f t="shared" si="1"/>
        <v>0.495</v>
      </c>
      <c r="V7" s="13">
        <v>0.01</v>
      </c>
      <c r="W7" s="66">
        <f t="shared" si="5"/>
        <v>8.0100000000000018E-2</v>
      </c>
      <c r="X7" s="66">
        <f t="shared" si="2"/>
        <v>2.0131799999999974E-2</v>
      </c>
      <c r="Y7" s="82">
        <f t="shared" si="6"/>
        <v>114.67801089045484</v>
      </c>
      <c r="Z7" s="66">
        <f t="shared" si="3"/>
        <v>31.955238095238052</v>
      </c>
      <c r="AA7" s="66">
        <f t="shared" si="4"/>
        <v>2.1528822055137842</v>
      </c>
    </row>
    <row r="8" spans="1:34" x14ac:dyDescent="0.25">
      <c r="A8" t="s">
        <v>45</v>
      </c>
      <c r="B8" s="49">
        <v>43370</v>
      </c>
      <c r="C8" t="s">
        <v>41</v>
      </c>
      <c r="D8" s="20"/>
      <c r="E8" s="79">
        <v>46</v>
      </c>
      <c r="F8" s="76">
        <v>1.454</v>
      </c>
      <c r="G8" s="11">
        <v>18</v>
      </c>
      <c r="H8" s="11">
        <v>0.73439999999999994</v>
      </c>
      <c r="I8" s="10"/>
      <c r="J8" s="86">
        <v>1.2600000000000001E-3</v>
      </c>
      <c r="K8" s="64">
        <f t="shared" si="7"/>
        <v>6.3000000000000003E-4</v>
      </c>
      <c r="L8" s="41">
        <v>1.0069999999999999</v>
      </c>
      <c r="M8" s="41">
        <v>2E-3</v>
      </c>
      <c r="N8" s="41">
        <v>0.48199999999999998</v>
      </c>
      <c r="O8" s="41">
        <v>0.47199999999999998</v>
      </c>
      <c r="P8" s="41">
        <v>3.0000000000000001E-3</v>
      </c>
      <c r="Q8" s="41">
        <v>0.29899999999999999</v>
      </c>
      <c r="R8" s="41">
        <v>0.30199999999999999</v>
      </c>
      <c r="T8" s="65">
        <f t="shared" si="0"/>
        <v>0.48</v>
      </c>
      <c r="U8" s="65">
        <f t="shared" si="1"/>
        <v>0.29899999999999999</v>
      </c>
      <c r="V8" s="13">
        <v>0.01</v>
      </c>
      <c r="W8" s="66">
        <f t="shared" si="5"/>
        <v>4.8327000000000002E-2</v>
      </c>
      <c r="X8" s="66">
        <f t="shared" si="2"/>
        <v>1.1822759999999996E-2</v>
      </c>
      <c r="Y8" s="82">
        <f t="shared" si="6"/>
        <v>75.936579261334174</v>
      </c>
      <c r="Z8" s="66">
        <f t="shared" si="3"/>
        <v>18.766285714285708</v>
      </c>
      <c r="AA8" s="66">
        <f t="shared" si="4"/>
        <v>2.0892116182572611</v>
      </c>
    </row>
    <row r="9" spans="1:34" x14ac:dyDescent="0.25">
      <c r="A9" t="s">
        <v>46</v>
      </c>
      <c r="B9" s="49">
        <v>43370</v>
      </c>
      <c r="C9" t="s">
        <v>25</v>
      </c>
      <c r="D9" s="20"/>
      <c r="E9" s="79">
        <v>30</v>
      </c>
      <c r="F9" s="76">
        <v>2.1137999999999999</v>
      </c>
      <c r="G9" s="11">
        <v>15</v>
      </c>
      <c r="H9" s="11">
        <v>1.0991</v>
      </c>
      <c r="I9" s="10"/>
      <c r="J9" s="86">
        <v>1.2600000000000001E-3</v>
      </c>
      <c r="K9" s="64">
        <f t="shared" si="7"/>
        <v>6.3000000000000003E-4</v>
      </c>
      <c r="L9" s="41">
        <v>1.2949999999999999</v>
      </c>
      <c r="M9" s="41">
        <v>2E-3</v>
      </c>
      <c r="N9" s="41">
        <v>0.61</v>
      </c>
      <c r="O9" s="41">
        <v>0.59699999999999998</v>
      </c>
      <c r="P9" s="41">
        <v>4.0000000000000001E-3</v>
      </c>
      <c r="Q9" s="41">
        <v>0.38600000000000001</v>
      </c>
      <c r="R9" s="41">
        <v>0.38800000000000001</v>
      </c>
      <c r="T9" s="65">
        <f t="shared" si="0"/>
        <v>0.60799999999999998</v>
      </c>
      <c r="U9" s="65">
        <f t="shared" si="1"/>
        <v>0.38400000000000001</v>
      </c>
      <c r="V9" s="13">
        <v>0.01</v>
      </c>
      <c r="W9" s="66">
        <f t="shared" si="5"/>
        <v>5.9807999999999993E-2</v>
      </c>
      <c r="X9" s="66">
        <f t="shared" si="2"/>
        <v>1.7483159999999994E-2</v>
      </c>
      <c r="Y9" s="82">
        <f t="shared" si="6"/>
        <v>91.28836320625966</v>
      </c>
      <c r="Z9" s="66">
        <f t="shared" si="3"/>
        <v>27.751047619047608</v>
      </c>
      <c r="AA9" s="66">
        <f t="shared" si="4"/>
        <v>2.122950819672131</v>
      </c>
    </row>
    <row r="10" spans="1:34" x14ac:dyDescent="0.25">
      <c r="A10" t="s">
        <v>47</v>
      </c>
      <c r="B10" s="49">
        <v>43370</v>
      </c>
      <c r="C10" t="s">
        <v>25</v>
      </c>
      <c r="D10" s="20"/>
      <c r="E10" s="79">
        <v>35</v>
      </c>
      <c r="F10" s="76">
        <v>1.746</v>
      </c>
      <c r="G10" s="11">
        <v>17.5</v>
      </c>
      <c r="H10" s="11">
        <v>1.0485</v>
      </c>
      <c r="I10" s="42"/>
      <c r="J10" s="86">
        <v>1.2600000000000001E-3</v>
      </c>
      <c r="K10" s="64">
        <f t="shared" si="7"/>
        <v>6.3000000000000003E-4</v>
      </c>
      <c r="L10" s="41">
        <v>1.4430000000000001</v>
      </c>
      <c r="M10" s="41">
        <v>3.0000000000000001E-3</v>
      </c>
      <c r="N10" s="41">
        <v>0.68100000000000005</v>
      </c>
      <c r="O10" s="41">
        <v>0.66700000000000004</v>
      </c>
      <c r="P10" s="41">
        <v>6.0000000000000001E-3</v>
      </c>
      <c r="Q10" s="41">
        <v>0.43</v>
      </c>
      <c r="R10" s="41">
        <v>0.432</v>
      </c>
      <c r="T10" s="65">
        <f t="shared" si="0"/>
        <v>0.67800000000000005</v>
      </c>
      <c r="U10" s="65">
        <f t="shared" si="1"/>
        <v>0.42599999999999999</v>
      </c>
      <c r="V10" s="13">
        <v>0.01</v>
      </c>
      <c r="W10" s="66">
        <f t="shared" si="5"/>
        <v>6.728400000000001E-2</v>
      </c>
      <c r="X10" s="66">
        <f t="shared" si="2"/>
        <v>1.8348239999999971E-2</v>
      </c>
      <c r="Y10" s="82">
        <f t="shared" si="6"/>
        <v>88.923605150214598</v>
      </c>
      <c r="Z10" s="66">
        <f t="shared" si="3"/>
        <v>29.124190476190428</v>
      </c>
      <c r="AA10" s="66">
        <f t="shared" si="4"/>
        <v>2.1189427312775329</v>
      </c>
    </row>
    <row r="11" spans="1:34" x14ac:dyDescent="0.25">
      <c r="A11" t="s">
        <v>48</v>
      </c>
      <c r="B11" s="49">
        <v>43370</v>
      </c>
      <c r="C11" t="s">
        <v>25</v>
      </c>
      <c r="D11" s="20"/>
      <c r="E11" s="79">
        <v>44</v>
      </c>
      <c r="F11" s="76">
        <v>1.0486</v>
      </c>
      <c r="G11" s="11">
        <v>22</v>
      </c>
      <c r="H11" s="11">
        <v>0.56999999999999995</v>
      </c>
      <c r="I11" s="10"/>
      <c r="J11" s="86">
        <v>1.2600000000000001E-3</v>
      </c>
      <c r="K11" s="64">
        <f t="shared" si="7"/>
        <v>6.3000000000000003E-4</v>
      </c>
      <c r="L11" s="41">
        <v>0.314</v>
      </c>
      <c r="M11" s="41">
        <v>0</v>
      </c>
      <c r="N11" s="41">
        <v>0.14699999999999999</v>
      </c>
      <c r="O11" s="41">
        <v>0.14299999999999999</v>
      </c>
      <c r="P11" s="41">
        <v>1E-3</v>
      </c>
      <c r="Q11" s="41">
        <v>9.0999999999999998E-2</v>
      </c>
      <c r="R11" s="41">
        <v>9.0999999999999998E-2</v>
      </c>
      <c r="T11" s="65">
        <f t="shared" si="0"/>
        <v>0.14699999999999999</v>
      </c>
      <c r="U11" s="65">
        <f t="shared" si="1"/>
        <v>0.09</v>
      </c>
      <c r="V11" s="13">
        <v>0.01</v>
      </c>
      <c r="W11" s="66">
        <f t="shared" si="5"/>
        <v>1.5218999999999998E-2</v>
      </c>
      <c r="X11" s="66">
        <f t="shared" si="2"/>
        <v>3.1506000000000012E-3</v>
      </c>
      <c r="Y11" s="82">
        <f t="shared" si="6"/>
        <v>22.220333333333329</v>
      </c>
      <c r="Z11" s="66">
        <f t="shared" si="3"/>
        <v>5.0009523809523824</v>
      </c>
      <c r="AA11" s="66">
        <f t="shared" si="4"/>
        <v>2.1360544217687076</v>
      </c>
    </row>
    <row r="12" spans="1:34" x14ac:dyDescent="0.25">
      <c r="A12" t="s">
        <v>49</v>
      </c>
      <c r="B12" s="49">
        <v>43370</v>
      </c>
      <c r="C12" t="s">
        <v>25</v>
      </c>
      <c r="D12" s="20"/>
      <c r="E12" s="79">
        <v>34</v>
      </c>
      <c r="F12" s="76">
        <v>1.0186999999999999</v>
      </c>
      <c r="G12" s="11">
        <v>17</v>
      </c>
      <c r="H12" s="11">
        <v>0.49389999999999989</v>
      </c>
      <c r="I12" s="10"/>
      <c r="J12" s="86">
        <v>1.2600000000000001E-3</v>
      </c>
      <c r="K12" s="64">
        <f t="shared" si="7"/>
        <v>6.3000000000000003E-4</v>
      </c>
      <c r="L12" s="41">
        <v>0.26400000000000001</v>
      </c>
      <c r="M12" s="41">
        <v>1E-3</v>
      </c>
      <c r="N12" s="41">
        <v>0.14199999999999999</v>
      </c>
      <c r="O12" s="41">
        <v>1.4E-2</v>
      </c>
      <c r="P12" s="41">
        <v>2E-3</v>
      </c>
      <c r="Q12" s="41">
        <v>8.7999999999999995E-2</v>
      </c>
      <c r="R12" s="41">
        <v>8.7999999999999995E-2</v>
      </c>
      <c r="T12" s="65">
        <f t="shared" si="0"/>
        <v>0.14099999999999999</v>
      </c>
      <c r="U12" s="65">
        <f t="shared" si="1"/>
        <v>8.5999999999999993E-2</v>
      </c>
      <c r="V12" s="13">
        <v>0.01</v>
      </c>
      <c r="W12" s="66">
        <f t="shared" si="5"/>
        <v>1.4684999999999997E-2</v>
      </c>
      <c r="X12" s="66">
        <f t="shared" si="2"/>
        <v>3.6023639999999996E-2</v>
      </c>
      <c r="Y12" s="82">
        <f t="shared" si="6"/>
        <v>24.038683847703886</v>
      </c>
      <c r="Z12" s="66">
        <f t="shared" si="3"/>
        <v>57.180380952380943</v>
      </c>
      <c r="AA12" s="66">
        <f t="shared" si="4"/>
        <v>1.859154929577465</v>
      </c>
    </row>
    <row r="13" spans="1:34" x14ac:dyDescent="0.25">
      <c r="A13" t="s">
        <v>50</v>
      </c>
      <c r="B13" s="49">
        <v>43370</v>
      </c>
      <c r="C13" t="s">
        <v>25</v>
      </c>
      <c r="D13" s="20"/>
      <c r="E13" s="79">
        <v>48</v>
      </c>
      <c r="F13" s="76">
        <v>1.8801000000000001</v>
      </c>
      <c r="G13" s="11">
        <v>17</v>
      </c>
      <c r="H13" s="11">
        <v>0.89080000000000015</v>
      </c>
      <c r="I13" s="10"/>
      <c r="J13" s="86">
        <v>1.2600000000000001E-3</v>
      </c>
      <c r="K13" s="64">
        <f t="shared" si="7"/>
        <v>6.3000000000000003E-4</v>
      </c>
      <c r="L13" s="41">
        <v>1.248</v>
      </c>
      <c r="M13" s="41">
        <v>3.0000000000000001E-3</v>
      </c>
      <c r="N13" s="41">
        <v>0.64500000000000002</v>
      </c>
      <c r="O13" s="41">
        <v>0.63200000000000001</v>
      </c>
      <c r="P13" s="41">
        <v>4.0000000000000001E-3</v>
      </c>
      <c r="Q13" s="41">
        <v>0.39900000000000002</v>
      </c>
      <c r="R13" s="41">
        <v>0.4</v>
      </c>
      <c r="T13" s="65">
        <f t="shared" si="0"/>
        <v>0.64200000000000002</v>
      </c>
      <c r="U13" s="65">
        <f t="shared" si="1"/>
        <v>0.39600000000000002</v>
      </c>
      <c r="V13" s="13">
        <v>0.01</v>
      </c>
      <c r="W13" s="66">
        <f t="shared" si="5"/>
        <v>6.5682000000000004E-2</v>
      </c>
      <c r="X13" s="66">
        <f t="shared" si="2"/>
        <v>1.3916040000000015E-2</v>
      </c>
      <c r="Y13" s="82">
        <f t="shared" si="6"/>
        <v>110.02124735390339</v>
      </c>
      <c r="Z13" s="66">
        <f t="shared" si="3"/>
        <v>22.088952380952403</v>
      </c>
      <c r="AA13" s="66">
        <f t="shared" si="4"/>
        <v>1.9348837209302325</v>
      </c>
    </row>
    <row r="14" spans="1:34" x14ac:dyDescent="0.25">
      <c r="A14" t="s">
        <v>51</v>
      </c>
      <c r="B14" s="49">
        <v>43370</v>
      </c>
      <c r="C14" t="s">
        <v>52</v>
      </c>
      <c r="D14" s="20"/>
      <c r="E14" s="79">
        <v>46</v>
      </c>
      <c r="F14" s="76">
        <v>2.0465</v>
      </c>
      <c r="G14" s="11">
        <v>23</v>
      </c>
      <c r="H14" s="11">
        <v>1.1374</v>
      </c>
      <c r="I14" s="10"/>
      <c r="J14" s="86">
        <v>1.2600000000000001E-3</v>
      </c>
      <c r="K14" s="64">
        <f t="shared" si="7"/>
        <v>6.3000000000000003E-4</v>
      </c>
      <c r="L14" s="41">
        <v>3</v>
      </c>
      <c r="M14" s="41">
        <v>8.0000000000000002E-3</v>
      </c>
      <c r="N14" s="41">
        <v>2.032</v>
      </c>
      <c r="O14" s="41">
        <v>1.9970000000000001</v>
      </c>
      <c r="P14" s="41">
        <v>2.7E-2</v>
      </c>
      <c r="Q14" s="41">
        <v>1.39</v>
      </c>
      <c r="R14" s="41">
        <v>1.4059999999999999</v>
      </c>
      <c r="T14" s="65">
        <f t="shared" si="0"/>
        <v>2.024</v>
      </c>
      <c r="U14" s="65">
        <f t="shared" si="1"/>
        <v>1.379</v>
      </c>
      <c r="V14" s="13">
        <v>0.01</v>
      </c>
      <c r="W14" s="66">
        <f t="shared" si="5"/>
        <v>0.17221499999999998</v>
      </c>
      <c r="X14" s="66">
        <f t="shared" si="2"/>
        <v>0.10222895999999997</v>
      </c>
      <c r="Y14" s="82">
        <f t="shared" si="6"/>
        <v>245.92289118038633</v>
      </c>
      <c r="Z14" s="66">
        <f t="shared" si="3"/>
        <v>162.26819047619043</v>
      </c>
      <c r="AA14" s="66">
        <f t="shared" si="4"/>
        <v>1.4763779527559056</v>
      </c>
    </row>
    <row r="15" spans="1:34" x14ac:dyDescent="0.25">
      <c r="A15" t="s">
        <v>53</v>
      </c>
      <c r="B15" s="49">
        <v>43370</v>
      </c>
      <c r="C15" t="s">
        <v>52</v>
      </c>
      <c r="D15" s="20"/>
      <c r="E15" s="79">
        <v>26</v>
      </c>
      <c r="F15" s="76">
        <v>1.8998999999999999</v>
      </c>
      <c r="G15" s="11">
        <v>13</v>
      </c>
      <c r="H15" s="11">
        <v>1.0351999999999999</v>
      </c>
      <c r="I15" s="10"/>
      <c r="J15" s="86">
        <v>1.2600000000000001E-3</v>
      </c>
      <c r="K15" s="64">
        <f t="shared" si="7"/>
        <v>6.3000000000000003E-4</v>
      </c>
      <c r="L15" s="12">
        <v>2.694</v>
      </c>
      <c r="M15" s="12">
        <v>5.0000000000000001E-3</v>
      </c>
      <c r="N15" s="12">
        <v>1.2210000000000001</v>
      </c>
      <c r="O15" s="12">
        <v>1.1970000000000001</v>
      </c>
      <c r="P15" s="12">
        <v>8.0000000000000002E-3</v>
      </c>
      <c r="Q15" s="12">
        <v>0.77600000000000002</v>
      </c>
      <c r="R15" s="12">
        <v>0.78400000000000003</v>
      </c>
      <c r="T15" s="65">
        <f t="shared" si="0"/>
        <v>1.2160000000000002</v>
      </c>
      <c r="U15" s="65">
        <f t="shared" si="1"/>
        <v>0.77600000000000002</v>
      </c>
      <c r="V15" s="13">
        <v>0.01</v>
      </c>
      <c r="W15" s="66">
        <f t="shared" si="5"/>
        <v>0.11748000000000004</v>
      </c>
      <c r="X15" s="66">
        <f t="shared" si="2"/>
        <v>3.8106239999999993E-2</v>
      </c>
      <c r="Y15" s="82">
        <f t="shared" si="6"/>
        <v>171.1196456171341</v>
      </c>
      <c r="Z15" s="66">
        <f t="shared" si="3"/>
        <v>60.486095238095224</v>
      </c>
      <c r="AA15" s="66">
        <f t="shared" si="4"/>
        <v>2.2063882063882061</v>
      </c>
    </row>
    <row r="16" spans="1:34" x14ac:dyDescent="0.25">
      <c r="A16" t="s">
        <v>54</v>
      </c>
      <c r="B16" s="49">
        <v>43370</v>
      </c>
      <c r="C16" t="s">
        <v>52</v>
      </c>
      <c r="D16" s="20"/>
      <c r="E16" s="79">
        <v>34</v>
      </c>
      <c r="F16" s="76">
        <v>1.9714</v>
      </c>
      <c r="G16" s="11">
        <v>17</v>
      </c>
      <c r="H16" s="11">
        <v>1.0615999999999999</v>
      </c>
      <c r="I16" s="10"/>
      <c r="J16" s="86">
        <v>1.2600000000000001E-3</v>
      </c>
      <c r="K16" s="64">
        <f t="shared" si="7"/>
        <v>6.3000000000000003E-4</v>
      </c>
      <c r="L16" s="12">
        <v>3</v>
      </c>
      <c r="M16" s="12">
        <v>8.9999999999999993E-3</v>
      </c>
      <c r="N16" s="12">
        <v>2.2200000000000002</v>
      </c>
      <c r="O16" s="12">
        <v>2.1890000000000001</v>
      </c>
      <c r="P16" s="12">
        <v>3.3000000000000002E-2</v>
      </c>
      <c r="Q16" s="12">
        <v>1.5980000000000001</v>
      </c>
      <c r="R16" s="12">
        <v>1.6140000000000001</v>
      </c>
      <c r="T16" s="65">
        <f t="shared" si="0"/>
        <v>2.2110000000000003</v>
      </c>
      <c r="U16" s="65">
        <f t="shared" si="1"/>
        <v>1.5810000000000002</v>
      </c>
      <c r="V16" s="13">
        <v>0.01</v>
      </c>
      <c r="W16" s="66">
        <f t="shared" si="5"/>
        <v>0.16821000000000003</v>
      </c>
      <c r="X16" s="66">
        <f t="shared" si="2"/>
        <v>0.14399844000000001</v>
      </c>
      <c r="Y16" s="82">
        <f t="shared" si="6"/>
        <v>247.91060663149969</v>
      </c>
      <c r="Z16" s="66">
        <f t="shared" si="3"/>
        <v>228.56895238095237</v>
      </c>
      <c r="AA16" s="66">
        <f t="shared" si="4"/>
        <v>1.3513513513513513</v>
      </c>
    </row>
    <row r="17" spans="1:27" x14ac:dyDescent="0.25">
      <c r="A17" t="s">
        <v>55</v>
      </c>
      <c r="B17" s="49">
        <v>43370</v>
      </c>
      <c r="C17" t="s">
        <v>52</v>
      </c>
      <c r="D17" s="20"/>
      <c r="E17" s="79">
        <v>48</v>
      </c>
      <c r="F17" s="76">
        <v>1.5645</v>
      </c>
      <c r="G17" s="11">
        <v>24</v>
      </c>
      <c r="H17" s="11">
        <v>0.82699999999999996</v>
      </c>
      <c r="I17" s="10"/>
      <c r="J17" s="86">
        <v>1.2600000000000001E-3</v>
      </c>
      <c r="K17" s="64">
        <f t="shared" si="7"/>
        <v>6.3000000000000003E-4</v>
      </c>
      <c r="L17" s="12">
        <v>1.8660000000000001</v>
      </c>
      <c r="M17" s="12">
        <v>2E-3</v>
      </c>
      <c r="N17" s="12">
        <v>0.86</v>
      </c>
      <c r="O17" s="12">
        <v>0.84299999999999997</v>
      </c>
      <c r="P17" s="12">
        <v>4.0000000000000001E-3</v>
      </c>
      <c r="Q17" s="12">
        <v>0.52800000000000002</v>
      </c>
      <c r="R17" s="12">
        <v>0.53400000000000003</v>
      </c>
      <c r="T17" s="65">
        <f t="shared" si="0"/>
        <v>0.85799999999999998</v>
      </c>
      <c r="U17" s="65">
        <f t="shared" si="1"/>
        <v>0.53</v>
      </c>
      <c r="V17" s="13">
        <v>0.01</v>
      </c>
      <c r="W17" s="66">
        <f t="shared" si="5"/>
        <v>8.7575999999999987E-2</v>
      </c>
      <c r="X17" s="66">
        <f t="shared" si="2"/>
        <v>1.8850200000000029E-2</v>
      </c>
      <c r="Y17" s="82">
        <f t="shared" si="6"/>
        <v>131.48754534461909</v>
      </c>
      <c r="Z17" s="66">
        <f t="shared" si="3"/>
        <v>29.920952380952425</v>
      </c>
      <c r="AA17" s="66">
        <f t="shared" si="4"/>
        <v>2.1697674418604653</v>
      </c>
    </row>
    <row r="18" spans="1:27" x14ac:dyDescent="0.25">
      <c r="A18" t="s">
        <v>56</v>
      </c>
      <c r="B18" s="49">
        <v>43370</v>
      </c>
      <c r="C18" t="s">
        <v>52</v>
      </c>
      <c r="D18" s="20"/>
      <c r="E18" s="79">
        <v>38</v>
      </c>
      <c r="F18" s="76">
        <v>1.9802999999999999</v>
      </c>
      <c r="G18" s="11">
        <v>19</v>
      </c>
      <c r="H18" s="11">
        <v>1.0038</v>
      </c>
      <c r="I18" s="10"/>
      <c r="J18" s="86">
        <v>1.2600000000000001E-3</v>
      </c>
      <c r="K18" s="64">
        <f t="shared" si="7"/>
        <v>6.3000000000000003E-4</v>
      </c>
      <c r="L18" s="12">
        <v>3</v>
      </c>
      <c r="M18" s="12">
        <v>8.0000000000000002E-3</v>
      </c>
      <c r="N18" s="12">
        <v>1.5409999999999999</v>
      </c>
      <c r="O18" s="12">
        <v>1.514</v>
      </c>
      <c r="P18" s="12">
        <v>2.5000000000000001E-2</v>
      </c>
      <c r="Q18" s="12">
        <v>1.008</v>
      </c>
      <c r="R18" s="12">
        <v>1.0209999999999999</v>
      </c>
      <c r="T18" s="65">
        <f t="shared" si="0"/>
        <v>1.5329999999999999</v>
      </c>
      <c r="U18" s="65">
        <f t="shared" ref="U18:U23" si="8">R18-P18</f>
        <v>0.99599999999999989</v>
      </c>
      <c r="V18" s="13">
        <v>0.01</v>
      </c>
      <c r="W18" s="66">
        <f t="shared" si="5"/>
        <v>0.14337900000000001</v>
      </c>
      <c r="X18" s="66">
        <f t="shared" ref="X18:X23" si="9">26.7*(1.72*(R18-P18)-(O18-M18))*0.01</f>
        <v>5.5301039999999933E-2</v>
      </c>
      <c r="Y18" s="82">
        <f t="shared" si="6"/>
        <v>224.49092946802153</v>
      </c>
      <c r="Z18" s="66">
        <f t="shared" si="3"/>
        <v>87.779428571428468</v>
      </c>
      <c r="AA18" s="66">
        <f t="shared" si="4"/>
        <v>1.946787800129786</v>
      </c>
    </row>
    <row r="19" spans="1:27" x14ac:dyDescent="0.25">
      <c r="A19" t="s">
        <v>57</v>
      </c>
      <c r="B19" s="49">
        <v>43370</v>
      </c>
      <c r="C19" t="s">
        <v>58</v>
      </c>
      <c r="D19" s="20"/>
      <c r="E19" s="79">
        <v>46</v>
      </c>
      <c r="F19" s="76">
        <v>1.3626</v>
      </c>
      <c r="G19" s="11">
        <v>23</v>
      </c>
      <c r="H19" s="11">
        <v>0.71220000000000006</v>
      </c>
      <c r="I19" s="10"/>
      <c r="J19" s="86">
        <v>1.2600000000000001E-3</v>
      </c>
      <c r="K19" s="64">
        <f t="shared" si="7"/>
        <v>6.3000000000000003E-4</v>
      </c>
      <c r="L19" s="12">
        <v>2.081</v>
      </c>
      <c r="M19" s="12">
        <v>4.0000000000000001E-3</v>
      </c>
      <c r="N19" s="12">
        <v>0.82199999999999995</v>
      </c>
      <c r="O19" s="12">
        <v>0.81599999999999995</v>
      </c>
      <c r="P19" s="12">
        <v>8.7999999999999995E-2</v>
      </c>
      <c r="Q19" s="12">
        <v>0.64900000000000002</v>
      </c>
      <c r="R19" s="12">
        <v>0.66100000000000003</v>
      </c>
      <c r="T19" s="65">
        <f t="shared" si="0"/>
        <v>0.81799999999999995</v>
      </c>
      <c r="U19" s="65">
        <f t="shared" si="8"/>
        <v>0.57300000000000006</v>
      </c>
      <c r="V19" s="13">
        <v>0.01</v>
      </c>
      <c r="W19" s="66">
        <f t="shared" si="5"/>
        <v>6.5414999999999973E-2</v>
      </c>
      <c r="X19" s="66">
        <f t="shared" si="9"/>
        <v>4.6340520000000045E-2</v>
      </c>
      <c r="Y19" s="82">
        <f t="shared" si="6"/>
        <v>99.328348778432968</v>
      </c>
      <c r="Z19" s="66">
        <f t="shared" si="3"/>
        <v>73.556380952381019</v>
      </c>
      <c r="AA19" s="66">
        <f t="shared" si="4"/>
        <v>2.5316301703163018</v>
      </c>
    </row>
    <row r="20" spans="1:27" x14ac:dyDescent="0.25">
      <c r="A20" t="s">
        <v>59</v>
      </c>
      <c r="B20" s="49">
        <v>43370</v>
      </c>
      <c r="C20" t="s">
        <v>58</v>
      </c>
      <c r="D20" s="20"/>
      <c r="E20" s="79">
        <v>46</v>
      </c>
      <c r="F20" s="76">
        <v>2.0859000000000001</v>
      </c>
      <c r="G20" s="11">
        <v>23</v>
      </c>
      <c r="H20" s="11">
        <v>1.02</v>
      </c>
      <c r="I20" s="10"/>
      <c r="J20" s="86">
        <v>1.2600000000000001E-3</v>
      </c>
      <c r="K20" s="64">
        <f t="shared" si="7"/>
        <v>6.3000000000000003E-4</v>
      </c>
      <c r="L20" s="12">
        <v>3</v>
      </c>
      <c r="M20" s="12">
        <v>8.9999999999999993E-3</v>
      </c>
      <c r="N20" s="12">
        <v>1.6160000000000001</v>
      </c>
      <c r="O20" s="12">
        <v>1.607</v>
      </c>
      <c r="P20" s="12">
        <v>0.24099999999999999</v>
      </c>
      <c r="Q20" s="12">
        <v>1.409</v>
      </c>
      <c r="R20" s="12">
        <v>1.4359999999999999</v>
      </c>
      <c r="T20" s="65">
        <f t="shared" si="0"/>
        <v>1.6070000000000002</v>
      </c>
      <c r="U20" s="65">
        <f t="shared" si="8"/>
        <v>1.1949999999999998</v>
      </c>
      <c r="V20" s="13">
        <v>0.01</v>
      </c>
      <c r="W20" s="66">
        <f t="shared" si="5"/>
        <v>0.1100040000000001</v>
      </c>
      <c r="X20" s="66">
        <f t="shared" si="9"/>
        <v>0.12212579999999988</v>
      </c>
      <c r="Y20" s="82">
        <f t="shared" si="6"/>
        <v>178.53823809523826</v>
      </c>
      <c r="Z20" s="66">
        <f t="shared" si="3"/>
        <v>193.850476190476</v>
      </c>
      <c r="AA20" s="66">
        <f t="shared" si="4"/>
        <v>1.8564356435643563</v>
      </c>
    </row>
    <row r="21" spans="1:27" x14ac:dyDescent="0.25">
      <c r="A21" t="s">
        <v>60</v>
      </c>
      <c r="B21" s="49">
        <v>43370</v>
      </c>
      <c r="C21" t="s">
        <v>58</v>
      </c>
      <c r="D21" s="20"/>
      <c r="E21" s="79">
        <v>34</v>
      </c>
      <c r="F21" s="76">
        <v>1.6194999999999999</v>
      </c>
      <c r="G21" s="11">
        <v>17</v>
      </c>
      <c r="H21" s="11">
        <v>0.85319999999999996</v>
      </c>
      <c r="I21" s="10"/>
      <c r="J21" s="86">
        <v>1.2600000000000001E-3</v>
      </c>
      <c r="K21" s="64">
        <f t="shared" si="7"/>
        <v>6.3000000000000003E-4</v>
      </c>
      <c r="L21" s="12">
        <v>2.351</v>
      </c>
      <c r="M21" s="12">
        <v>5.0000000000000001E-3</v>
      </c>
      <c r="N21" s="12">
        <v>0.95</v>
      </c>
      <c r="O21" s="12">
        <v>0.94299999999999995</v>
      </c>
      <c r="P21" s="12">
        <v>8.7999999999999995E-2</v>
      </c>
      <c r="Q21" s="12">
        <v>0.72899999999999998</v>
      </c>
      <c r="R21" s="12">
        <v>0.74299999999999999</v>
      </c>
      <c r="T21" s="65">
        <f t="shared" si="0"/>
        <v>0.94499999999999995</v>
      </c>
      <c r="U21" s="65">
        <f t="shared" si="8"/>
        <v>0.65500000000000003</v>
      </c>
      <c r="V21" s="13">
        <v>0.01</v>
      </c>
      <c r="W21" s="66">
        <f t="shared" si="5"/>
        <v>7.7429999999999985E-2</v>
      </c>
      <c r="X21" s="66">
        <f t="shared" si="9"/>
        <v>5.0356200000000025E-2</v>
      </c>
      <c r="Y21" s="82">
        <f t="shared" si="6"/>
        <v>116.6457231040564</v>
      </c>
      <c r="Z21" s="66">
        <f t="shared" si="3"/>
        <v>79.930476190476227</v>
      </c>
      <c r="AA21" s="66">
        <f t="shared" si="4"/>
        <v>2.4747368421052633</v>
      </c>
    </row>
    <row r="22" spans="1:27" x14ac:dyDescent="0.25">
      <c r="A22" t="s">
        <v>61</v>
      </c>
      <c r="B22" s="49">
        <v>43370</v>
      </c>
      <c r="C22" t="s">
        <v>58</v>
      </c>
      <c r="D22" s="20"/>
      <c r="E22" s="79">
        <v>56</v>
      </c>
      <c r="F22" s="76">
        <v>3.5047999999999999</v>
      </c>
      <c r="G22" s="11">
        <v>28</v>
      </c>
      <c r="H22" s="11">
        <v>1.8823999999999999</v>
      </c>
      <c r="I22" s="10"/>
      <c r="J22" s="86">
        <v>1.2600000000000001E-3</v>
      </c>
      <c r="K22" s="64">
        <f t="shared" si="7"/>
        <v>6.3000000000000003E-4</v>
      </c>
      <c r="L22" s="12">
        <v>3</v>
      </c>
      <c r="M22" s="12">
        <v>2.7E-2</v>
      </c>
      <c r="N22" s="12">
        <v>2.5259999999999998</v>
      </c>
      <c r="O22" s="12">
        <v>2.5089999999999999</v>
      </c>
      <c r="P22" s="12">
        <v>0.30299999999999999</v>
      </c>
      <c r="Q22" s="12">
        <v>2.427</v>
      </c>
      <c r="R22" s="12">
        <v>2.452</v>
      </c>
      <c r="T22" s="65">
        <f t="shared" si="0"/>
        <v>2.4989999999999997</v>
      </c>
      <c r="U22" s="65">
        <f t="shared" si="8"/>
        <v>2.149</v>
      </c>
      <c r="V22" s="13">
        <v>0.01</v>
      </c>
      <c r="W22" s="66">
        <f t="shared" si="5"/>
        <v>9.3449999999999908E-2</v>
      </c>
      <c r="X22" s="66">
        <f t="shared" si="9"/>
        <v>0.32421275999999999</v>
      </c>
      <c r="Y22" s="82">
        <f t="shared" si="6"/>
        <v>138.08931860036819</v>
      </c>
      <c r="Z22" s="66">
        <f t="shared" si="3"/>
        <v>514.62342857142858</v>
      </c>
      <c r="AA22" s="66">
        <f t="shared" si="4"/>
        <v>1.1876484560570073</v>
      </c>
    </row>
    <row r="23" spans="1:27" x14ac:dyDescent="0.25">
      <c r="A23" t="s">
        <v>62</v>
      </c>
      <c r="B23" s="49">
        <v>43370</v>
      </c>
      <c r="C23" t="s">
        <v>58</v>
      </c>
      <c r="D23" s="20"/>
      <c r="E23" s="79">
        <v>34</v>
      </c>
      <c r="F23" s="76">
        <v>1.1738</v>
      </c>
      <c r="G23" s="11">
        <v>15</v>
      </c>
      <c r="H23" s="11">
        <v>0.63119999999999998</v>
      </c>
      <c r="I23" s="10"/>
      <c r="J23" s="86">
        <v>1.2600000000000001E-3</v>
      </c>
      <c r="K23" s="64">
        <f t="shared" si="7"/>
        <v>6.3000000000000003E-4</v>
      </c>
      <c r="L23" s="12">
        <v>0.54800000000000004</v>
      </c>
      <c r="M23" s="12">
        <v>0</v>
      </c>
      <c r="N23" s="12">
        <v>0.23200000000000001</v>
      </c>
      <c r="O23" s="12">
        <v>0.22900000000000001</v>
      </c>
      <c r="P23" s="12">
        <v>1.2E-2</v>
      </c>
      <c r="Q23" s="12">
        <v>0.16400000000000001</v>
      </c>
      <c r="R23" s="12">
        <v>0.16700000000000001</v>
      </c>
      <c r="T23" s="65">
        <f t="shared" si="0"/>
        <v>0.23200000000000001</v>
      </c>
      <c r="U23" s="65">
        <f t="shared" si="8"/>
        <v>0.155</v>
      </c>
      <c r="V23" s="13">
        <v>0.01</v>
      </c>
      <c r="W23" s="66">
        <f t="shared" si="5"/>
        <v>2.0559000000000004E-2</v>
      </c>
      <c r="X23" s="66">
        <f t="shared" si="9"/>
        <v>1.00392E-2</v>
      </c>
      <c r="Y23" s="82">
        <f t="shared" si="6"/>
        <v>30.343002746092107</v>
      </c>
      <c r="Z23" s="66">
        <f t="shared" si="3"/>
        <v>15.935238095238095</v>
      </c>
      <c r="AA23" s="66">
        <f t="shared" si="4"/>
        <v>2.3620689655172415</v>
      </c>
    </row>
    <row r="24" spans="1:27" x14ac:dyDescent="0.25">
      <c r="Y24" s="83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0"/>
  <sheetViews>
    <sheetView zoomScale="80" zoomScaleNormal="80" workbookViewId="0">
      <selection activeCell="B4" sqref="B4:B23"/>
    </sheetView>
  </sheetViews>
  <sheetFormatPr defaultColWidth="9.140625" defaultRowHeight="15" x14ac:dyDescent="0.25"/>
  <cols>
    <col min="1" max="1" width="9.140625" style="4"/>
    <col min="2" max="2" width="10.5703125" style="4" customWidth="1"/>
    <col min="3" max="3" width="12.7109375" style="4" bestFit="1" customWidth="1"/>
    <col min="4" max="4" width="13.85546875" style="4" bestFit="1" customWidth="1"/>
    <col min="5" max="5" width="9" style="4" bestFit="1" customWidth="1"/>
    <col min="6" max="7" width="12" style="4" customWidth="1"/>
    <col min="8" max="8" width="10.140625" style="4" bestFit="1" customWidth="1"/>
    <col min="9" max="9" width="10.140625" style="4" customWidth="1"/>
    <col min="10" max="10" width="10.140625" style="4" bestFit="1" customWidth="1"/>
    <col min="11" max="11" width="10.7109375" style="4" bestFit="1" customWidth="1"/>
    <col min="12" max="12" width="12.85546875" style="4" customWidth="1"/>
    <col min="13" max="13" width="11.7109375" style="4" customWidth="1"/>
    <col min="14" max="14" width="11.85546875" style="4" customWidth="1"/>
    <col min="15" max="15" width="9.85546875" style="4" customWidth="1"/>
    <col min="16" max="16" width="12.5703125" customWidth="1"/>
    <col min="17" max="17" width="10.5703125" customWidth="1"/>
    <col min="18" max="18" width="11.5703125" style="4" customWidth="1"/>
    <col min="19" max="19" width="16.42578125" style="9" customWidth="1"/>
    <col min="20" max="20" width="11.5703125" style="4" customWidth="1"/>
    <col min="21" max="21" width="15" style="24" customWidth="1"/>
    <col min="22" max="23" width="9.140625" style="25"/>
    <col min="24" max="25" width="10.5703125" style="24" customWidth="1"/>
    <col min="26" max="26" width="11" style="24" customWidth="1"/>
    <col min="27" max="27" width="12.42578125" style="24" customWidth="1"/>
    <col min="28" max="28" width="5.5703125" style="24" customWidth="1"/>
    <col min="29" max="29" width="11.5703125" style="24" customWidth="1"/>
    <col min="30" max="31" width="9.140625" style="24"/>
    <col min="32" max="34" width="9.85546875" style="24" customWidth="1"/>
    <col min="35" max="35" width="10.42578125" style="24" customWidth="1"/>
    <col min="36" max="44" width="9.140625" style="24"/>
    <col min="45" max="16384" width="9.140625" style="4"/>
  </cols>
  <sheetData>
    <row r="1" spans="1:35" ht="51" x14ac:dyDescent="0.2">
      <c r="A1" s="1"/>
      <c r="B1" s="1"/>
      <c r="C1" s="1"/>
      <c r="D1" s="1"/>
      <c r="E1" s="52" t="s">
        <v>63</v>
      </c>
      <c r="F1" s="52" t="s">
        <v>66</v>
      </c>
      <c r="G1" s="52" t="s">
        <v>69</v>
      </c>
      <c r="H1" s="16" t="s">
        <v>64</v>
      </c>
      <c r="I1" s="16" t="s">
        <v>65</v>
      </c>
      <c r="J1" s="16" t="s">
        <v>73</v>
      </c>
      <c r="K1" s="16" t="s">
        <v>74</v>
      </c>
      <c r="L1" s="16" t="s">
        <v>75</v>
      </c>
      <c r="M1" s="16" t="s">
        <v>34</v>
      </c>
      <c r="N1" s="16" t="s">
        <v>33</v>
      </c>
      <c r="O1" s="16" t="s">
        <v>32</v>
      </c>
      <c r="P1" s="52" t="s">
        <v>0</v>
      </c>
      <c r="Q1" s="52" t="s">
        <v>29</v>
      </c>
      <c r="R1" s="37" t="s">
        <v>19</v>
      </c>
      <c r="S1" s="38" t="s">
        <v>20</v>
      </c>
    </row>
    <row r="2" spans="1:35" ht="15" customHeight="1" x14ac:dyDescent="0.2">
      <c r="A2" s="14" t="s">
        <v>15</v>
      </c>
      <c r="B2" s="14" t="s">
        <v>16</v>
      </c>
      <c r="C2" s="15" t="s">
        <v>17</v>
      </c>
      <c r="D2" s="15" t="s">
        <v>18</v>
      </c>
      <c r="E2" s="14"/>
      <c r="F2" s="14"/>
      <c r="G2" s="14"/>
      <c r="H2" s="46"/>
      <c r="I2" s="46"/>
      <c r="J2" s="46"/>
      <c r="K2" s="46"/>
      <c r="L2" s="46"/>
      <c r="M2" s="46"/>
      <c r="N2" s="16"/>
      <c r="O2" s="16"/>
      <c r="P2" s="45" t="s">
        <v>30</v>
      </c>
      <c r="Q2" s="45" t="s">
        <v>31</v>
      </c>
      <c r="R2" s="16" t="s">
        <v>21</v>
      </c>
      <c r="S2" s="17" t="s">
        <v>22</v>
      </c>
      <c r="U2" s="91"/>
      <c r="V2" s="91"/>
      <c r="W2" s="91"/>
      <c r="X2" s="91"/>
      <c r="Y2" s="91"/>
      <c r="Z2" s="91"/>
      <c r="AA2" s="91"/>
      <c r="AC2" s="91"/>
      <c r="AD2" s="91"/>
      <c r="AE2" s="91"/>
      <c r="AF2" s="91"/>
      <c r="AG2" s="91"/>
      <c r="AH2" s="91"/>
      <c r="AI2" s="91"/>
    </row>
    <row r="3" spans="1:35" ht="12.75" x14ac:dyDescent="0.2">
      <c r="A3" s="14"/>
      <c r="B3" s="14"/>
      <c r="C3" s="15"/>
      <c r="D3" s="15"/>
      <c r="E3" s="43">
        <v>10</v>
      </c>
      <c r="F3" s="39">
        <v>1</v>
      </c>
      <c r="G3" s="39"/>
      <c r="H3" s="57">
        <f>$V$7/2</f>
        <v>6.105E-2</v>
      </c>
      <c r="I3" s="57">
        <v>0</v>
      </c>
      <c r="J3" s="57">
        <v>0.15820000000000001</v>
      </c>
      <c r="K3" s="57"/>
      <c r="L3" s="57">
        <v>0.14399999999999999</v>
      </c>
      <c r="M3" s="57">
        <f>J3-L3</f>
        <v>1.4200000000000018E-2</v>
      </c>
      <c r="N3" s="58">
        <f>((M3/J3)*(1+(F3/E3))*100)</f>
        <v>9.8735777496839567</v>
      </c>
      <c r="O3" s="59">
        <f>(M3/E3)*100</f>
        <v>0.14200000000000018</v>
      </c>
      <c r="P3" s="60">
        <v>0.1103</v>
      </c>
      <c r="Q3" s="61">
        <f>((P3*'area regression'!$J$29+'area regression'!$K$29))</f>
        <v>2.22733E-3</v>
      </c>
      <c r="R3" s="59">
        <f>M3*2</f>
        <v>2.8400000000000036E-2</v>
      </c>
      <c r="S3" s="77">
        <f>R3/Q3</f>
        <v>12.750692533212428</v>
      </c>
      <c r="U3" s="26"/>
      <c r="V3" s="27"/>
      <c r="W3" s="27"/>
      <c r="X3" s="28"/>
      <c r="Y3" s="28"/>
      <c r="Z3" s="28"/>
      <c r="AA3" s="29"/>
      <c r="AB3" s="29"/>
      <c r="AC3" s="26"/>
      <c r="AD3" s="27"/>
      <c r="AE3" s="27"/>
      <c r="AF3" s="28"/>
      <c r="AG3" s="28"/>
      <c r="AH3" s="28"/>
      <c r="AI3" s="29"/>
    </row>
    <row r="4" spans="1:35" x14ac:dyDescent="0.25">
      <c r="A4" t="s">
        <v>40</v>
      </c>
      <c r="B4" s="49">
        <v>43370</v>
      </c>
      <c r="C4" t="s">
        <v>41</v>
      </c>
      <c r="D4" s="20"/>
      <c r="E4" s="76">
        <v>3.8024</v>
      </c>
      <c r="F4" s="62">
        <f>E4-G4</f>
        <v>2.2568000000000001</v>
      </c>
      <c r="G4" s="62">
        <v>1.5456000000000001</v>
      </c>
      <c r="H4" s="44">
        <v>0</v>
      </c>
      <c r="I4" s="44">
        <v>1.6480999999999999</v>
      </c>
      <c r="J4" s="44">
        <v>2.1800000000000002</v>
      </c>
      <c r="K4" s="53">
        <f t="shared" ref="K4:K23" si="0">J4-H4-I4</f>
        <v>0.53190000000000026</v>
      </c>
      <c r="L4" s="53">
        <v>2.0846</v>
      </c>
      <c r="M4" s="90">
        <f t="shared" ref="M4:M23" si="1">L4-H4-I4</f>
        <v>0.43650000000000011</v>
      </c>
      <c r="N4" s="54">
        <f t="shared" ref="N4:N23" si="2">(M4/K4)*100</f>
        <v>82.064297800338394</v>
      </c>
      <c r="O4" s="55">
        <f>(M4/G4)*100</f>
        <v>28.241459627329196</v>
      </c>
      <c r="P4" s="10"/>
      <c r="Q4" s="86">
        <f>0.00126/2</f>
        <v>6.3000000000000003E-4</v>
      </c>
      <c r="R4" s="6">
        <f>M4*2</f>
        <v>0.87300000000000022</v>
      </c>
      <c r="S4" s="78">
        <f>R4/Q4</f>
        <v>1385.714285714286</v>
      </c>
      <c r="U4" s="30"/>
      <c r="V4" s="31"/>
      <c r="W4" s="31"/>
      <c r="X4" s="32"/>
      <c r="Y4" s="32"/>
      <c r="Z4" s="32"/>
      <c r="AA4" s="32"/>
      <c r="AC4" s="30"/>
      <c r="AD4" s="31"/>
      <c r="AE4" s="31"/>
      <c r="AF4" s="33"/>
      <c r="AG4" s="33"/>
      <c r="AH4" s="33"/>
      <c r="AI4" s="32"/>
    </row>
    <row r="5" spans="1:35" x14ac:dyDescent="0.25">
      <c r="A5" t="s">
        <v>42</v>
      </c>
      <c r="B5" s="49">
        <v>43370</v>
      </c>
      <c r="C5" t="s">
        <v>41</v>
      </c>
      <c r="D5" s="20"/>
      <c r="E5" s="76">
        <v>1.7356</v>
      </c>
      <c r="F5" s="62">
        <f t="shared" ref="F5:F23" si="3">E5-G5</f>
        <v>0.90700000000000003</v>
      </c>
      <c r="G5" s="62">
        <v>0.8286</v>
      </c>
      <c r="H5" s="53">
        <v>0</v>
      </c>
      <c r="I5" s="44">
        <v>1.6431</v>
      </c>
      <c r="J5" s="44">
        <v>2.1113</v>
      </c>
      <c r="K5" s="53">
        <f t="shared" si="0"/>
        <v>0.46819999999999995</v>
      </c>
      <c r="L5" s="53">
        <v>2.0895000000000001</v>
      </c>
      <c r="M5" s="90">
        <f t="shared" si="1"/>
        <v>0.44640000000000013</v>
      </c>
      <c r="N5" s="54">
        <f t="shared" si="2"/>
        <v>95.343870140965436</v>
      </c>
      <c r="O5" s="55">
        <f t="shared" ref="O5:O23" si="4">(M5/G5)*100</f>
        <v>53.874004344677786</v>
      </c>
      <c r="P5" s="10"/>
      <c r="Q5" s="86">
        <f t="shared" ref="Q5:Q23" si="5">0.00126/2</f>
        <v>6.3000000000000003E-4</v>
      </c>
      <c r="R5" s="6">
        <f t="shared" ref="R5:R23" si="6">M5*2</f>
        <v>0.89280000000000026</v>
      </c>
      <c r="S5" s="78">
        <f t="shared" ref="S5:S23" si="7">R5/Q5</f>
        <v>1417.1428571428576</v>
      </c>
      <c r="U5" s="30"/>
      <c r="V5" s="31"/>
      <c r="W5" s="31"/>
      <c r="X5" s="32"/>
      <c r="Y5" s="32"/>
      <c r="Z5" s="32"/>
      <c r="AA5" s="32"/>
      <c r="AC5" s="30"/>
      <c r="AD5" s="31"/>
      <c r="AE5" s="31"/>
      <c r="AF5" s="33"/>
      <c r="AG5" s="33"/>
      <c r="AH5" s="33"/>
      <c r="AI5" s="32"/>
    </row>
    <row r="6" spans="1:35" x14ac:dyDescent="0.25">
      <c r="A6" t="s">
        <v>43</v>
      </c>
      <c r="B6" s="49">
        <v>43370</v>
      </c>
      <c r="C6" t="s">
        <v>41</v>
      </c>
      <c r="D6" s="20"/>
      <c r="E6" s="76">
        <v>0.91410000000000002</v>
      </c>
      <c r="F6" s="62">
        <f t="shared" si="3"/>
        <v>0.4708</v>
      </c>
      <c r="G6" s="62">
        <v>0.44330000000000003</v>
      </c>
      <c r="H6" s="53">
        <f t="shared" ref="H6:H23" si="8">$V$7/2</f>
        <v>6.105E-2</v>
      </c>
      <c r="I6" s="44">
        <v>1.639</v>
      </c>
      <c r="J6" s="44">
        <v>1.7153</v>
      </c>
      <c r="K6" s="53">
        <f t="shared" si="0"/>
        <v>1.5249999999999986E-2</v>
      </c>
      <c r="L6" s="53">
        <v>1.7101</v>
      </c>
      <c r="M6" s="90">
        <f t="shared" si="1"/>
        <v>1.0049999999999892E-2</v>
      </c>
      <c r="N6" s="54">
        <f t="shared" si="2"/>
        <v>65.901639344261653</v>
      </c>
      <c r="O6" s="55">
        <f t="shared" si="4"/>
        <v>2.267087750958694</v>
      </c>
      <c r="P6" s="10"/>
      <c r="Q6" s="86">
        <f t="shared" si="5"/>
        <v>6.3000000000000003E-4</v>
      </c>
      <c r="R6" s="6">
        <f t="shared" si="6"/>
        <v>2.0099999999999785E-2</v>
      </c>
      <c r="S6" s="78">
        <f t="shared" si="7"/>
        <v>31.90476190476156</v>
      </c>
      <c r="U6" s="24" t="s">
        <v>26</v>
      </c>
      <c r="V6" s="24" t="s">
        <v>27</v>
      </c>
      <c r="W6" s="31" t="s">
        <v>28</v>
      </c>
      <c r="X6" s="32"/>
      <c r="Y6" s="32"/>
      <c r="Z6" s="32"/>
      <c r="AA6" s="32"/>
      <c r="AC6" s="30"/>
      <c r="AD6" s="31"/>
      <c r="AE6" s="31"/>
      <c r="AF6" s="33"/>
      <c r="AG6" s="33"/>
      <c r="AH6" s="33"/>
      <c r="AI6" s="32"/>
    </row>
    <row r="7" spans="1:35" x14ac:dyDescent="0.25">
      <c r="A7" t="s">
        <v>44</v>
      </c>
      <c r="B7" s="49">
        <v>43370</v>
      </c>
      <c r="C7" t="s">
        <v>41</v>
      </c>
      <c r="D7" s="20"/>
      <c r="E7" s="76">
        <v>1.6091</v>
      </c>
      <c r="F7" s="62">
        <f t="shared" si="3"/>
        <v>0.89200000000000002</v>
      </c>
      <c r="G7" s="62">
        <v>0.71709999999999996</v>
      </c>
      <c r="H7" s="53">
        <f t="shared" si="8"/>
        <v>6.105E-2</v>
      </c>
      <c r="I7" s="44">
        <v>1.6516999999999999</v>
      </c>
      <c r="J7" s="44">
        <v>1.9246000000000001</v>
      </c>
      <c r="K7" s="53">
        <f t="shared" si="0"/>
        <v>0.21185000000000009</v>
      </c>
      <c r="L7" s="53">
        <v>1.907</v>
      </c>
      <c r="M7" s="90">
        <f t="shared" si="1"/>
        <v>0.19425000000000003</v>
      </c>
      <c r="N7" s="54">
        <f t="shared" si="2"/>
        <v>91.692235071984868</v>
      </c>
      <c r="O7" s="55">
        <f t="shared" si="4"/>
        <v>27.088272207502445</v>
      </c>
      <c r="P7" s="10"/>
      <c r="Q7" s="86">
        <f t="shared" si="5"/>
        <v>6.3000000000000003E-4</v>
      </c>
      <c r="R7" s="6">
        <f t="shared" si="6"/>
        <v>0.38850000000000007</v>
      </c>
      <c r="S7" s="78">
        <f t="shared" si="7"/>
        <v>616.66666666666674</v>
      </c>
      <c r="U7" s="24">
        <v>0.12180000000000001</v>
      </c>
      <c r="V7" s="24">
        <f>AVERAGE(U7:U22)</f>
        <v>0.1221</v>
      </c>
      <c r="W7" s="31">
        <f>V7/2</f>
        <v>6.105E-2</v>
      </c>
      <c r="X7" s="32"/>
      <c r="Y7" s="32"/>
      <c r="Z7" s="32"/>
      <c r="AA7" s="32"/>
      <c r="AC7" s="30"/>
      <c r="AD7" s="31"/>
      <c r="AE7" s="31"/>
      <c r="AF7" s="33"/>
      <c r="AG7" s="33"/>
      <c r="AH7" s="33"/>
      <c r="AI7" s="32"/>
    </row>
    <row r="8" spans="1:35" x14ac:dyDescent="0.25">
      <c r="A8" t="s">
        <v>45</v>
      </c>
      <c r="B8" s="49">
        <v>43370</v>
      </c>
      <c r="C8" t="s">
        <v>41</v>
      </c>
      <c r="D8" s="20"/>
      <c r="E8" s="76">
        <v>1.454</v>
      </c>
      <c r="F8" s="62">
        <f t="shared" si="3"/>
        <v>0.73439999999999994</v>
      </c>
      <c r="G8" s="62">
        <v>0.71960000000000002</v>
      </c>
      <c r="H8" s="53">
        <f t="shared" si="8"/>
        <v>6.105E-2</v>
      </c>
      <c r="I8" s="44">
        <v>1.6138999999999999</v>
      </c>
      <c r="J8" s="44">
        <v>1.909</v>
      </c>
      <c r="K8" s="53">
        <f t="shared" si="0"/>
        <v>0.23405000000000009</v>
      </c>
      <c r="L8" s="53">
        <v>1.8973</v>
      </c>
      <c r="M8" s="90">
        <f t="shared" si="1"/>
        <v>0.22235000000000005</v>
      </c>
      <c r="N8" s="54">
        <f t="shared" si="2"/>
        <v>95.001068147831646</v>
      </c>
      <c r="O8" s="55">
        <f t="shared" si="4"/>
        <v>30.899110617009455</v>
      </c>
      <c r="P8" s="10"/>
      <c r="Q8" s="86">
        <f t="shared" si="5"/>
        <v>6.3000000000000003E-4</v>
      </c>
      <c r="R8" s="6">
        <f t="shared" si="6"/>
        <v>0.4447000000000001</v>
      </c>
      <c r="S8" s="78">
        <f t="shared" si="7"/>
        <v>705.87301587301602</v>
      </c>
      <c r="U8" s="24">
        <v>0.12230000000000001</v>
      </c>
      <c r="V8" s="24"/>
      <c r="W8" s="31"/>
      <c r="X8" s="32"/>
      <c r="Y8" s="32"/>
      <c r="Z8" s="32"/>
      <c r="AA8" s="32"/>
      <c r="AC8" s="30"/>
      <c r="AD8" s="31"/>
      <c r="AE8" s="31"/>
      <c r="AF8" s="33"/>
      <c r="AG8" s="33"/>
      <c r="AH8" s="33"/>
      <c r="AI8" s="32"/>
    </row>
    <row r="9" spans="1:35" x14ac:dyDescent="0.25">
      <c r="A9" t="s">
        <v>46</v>
      </c>
      <c r="B9" s="49">
        <v>43370</v>
      </c>
      <c r="C9" t="s">
        <v>25</v>
      </c>
      <c r="D9" s="20"/>
      <c r="E9" s="76">
        <v>2.1137999999999999</v>
      </c>
      <c r="F9" s="62">
        <f t="shared" si="3"/>
        <v>1.0991</v>
      </c>
      <c r="G9" s="62">
        <v>1.0146999999999999</v>
      </c>
      <c r="H9" s="53">
        <f t="shared" si="8"/>
        <v>6.105E-2</v>
      </c>
      <c r="I9" s="44">
        <v>1.6265000000000001</v>
      </c>
      <c r="J9" s="44">
        <v>1.9142999999999999</v>
      </c>
      <c r="K9" s="53">
        <f t="shared" si="0"/>
        <v>0.22674999999999979</v>
      </c>
      <c r="L9" s="53">
        <v>1.8858999999999999</v>
      </c>
      <c r="M9" s="90">
        <f t="shared" si="1"/>
        <v>0.1983499999999998</v>
      </c>
      <c r="N9" s="54">
        <f t="shared" si="2"/>
        <v>87.475192943770679</v>
      </c>
      <c r="O9" s="55">
        <f t="shared" si="4"/>
        <v>19.547649551591586</v>
      </c>
      <c r="P9" s="10"/>
      <c r="Q9" s="86">
        <f t="shared" si="5"/>
        <v>6.3000000000000003E-4</v>
      </c>
      <c r="R9" s="6">
        <f t="shared" si="6"/>
        <v>0.39669999999999961</v>
      </c>
      <c r="S9" s="78">
        <f t="shared" si="7"/>
        <v>629.68253968253907</v>
      </c>
      <c r="U9" s="24">
        <v>0.123</v>
      </c>
      <c r="V9" s="24"/>
      <c r="W9" s="31"/>
      <c r="X9" s="32"/>
      <c r="Y9" s="32"/>
      <c r="Z9" s="32"/>
      <c r="AA9" s="32"/>
      <c r="AC9" s="30"/>
      <c r="AD9" s="31"/>
      <c r="AE9" s="31"/>
      <c r="AF9" s="33"/>
      <c r="AG9" s="33"/>
      <c r="AH9" s="33"/>
      <c r="AI9" s="32"/>
    </row>
    <row r="10" spans="1:35" x14ac:dyDescent="0.25">
      <c r="A10" t="s">
        <v>47</v>
      </c>
      <c r="B10" s="49">
        <v>43370</v>
      </c>
      <c r="C10" t="s">
        <v>25</v>
      </c>
      <c r="D10" s="20"/>
      <c r="E10" s="76">
        <v>1.746</v>
      </c>
      <c r="F10" s="62">
        <f t="shared" si="3"/>
        <v>1.0485</v>
      </c>
      <c r="G10" s="62">
        <v>0.69750000000000001</v>
      </c>
      <c r="H10" s="53">
        <f t="shared" si="8"/>
        <v>6.105E-2</v>
      </c>
      <c r="I10" s="44">
        <v>1.6513</v>
      </c>
      <c r="J10" s="44">
        <v>1.8156000000000001</v>
      </c>
      <c r="K10" s="53">
        <f t="shared" si="0"/>
        <v>0.10325000000000006</v>
      </c>
      <c r="L10" s="53">
        <v>1.8019000000000001</v>
      </c>
      <c r="M10" s="90">
        <f t="shared" si="1"/>
        <v>8.9550000000000018E-2</v>
      </c>
      <c r="N10" s="54">
        <f t="shared" si="2"/>
        <v>86.731234866828061</v>
      </c>
      <c r="O10" s="55">
        <f t="shared" si="4"/>
        <v>12.838709677419358</v>
      </c>
      <c r="P10" s="42"/>
      <c r="Q10" s="86">
        <f t="shared" si="5"/>
        <v>6.3000000000000003E-4</v>
      </c>
      <c r="R10" s="6">
        <f t="shared" si="6"/>
        <v>0.17910000000000004</v>
      </c>
      <c r="S10" s="78">
        <f t="shared" si="7"/>
        <v>284.28571428571433</v>
      </c>
      <c r="U10" s="24">
        <v>0.12280000000000001</v>
      </c>
      <c r="V10" s="24"/>
      <c r="W10" s="31"/>
      <c r="X10" s="32"/>
      <c r="Y10" s="32"/>
      <c r="Z10" s="32"/>
      <c r="AA10" s="32"/>
      <c r="AC10" s="30"/>
      <c r="AD10" s="31"/>
      <c r="AE10" s="31"/>
      <c r="AF10" s="33"/>
      <c r="AG10" s="33"/>
      <c r="AH10" s="33"/>
      <c r="AI10" s="32"/>
    </row>
    <row r="11" spans="1:35" x14ac:dyDescent="0.25">
      <c r="A11" t="s">
        <v>48</v>
      </c>
      <c r="B11" s="49">
        <v>43370</v>
      </c>
      <c r="C11" t="s">
        <v>25</v>
      </c>
      <c r="D11" s="20"/>
      <c r="E11" s="76">
        <v>1.0486</v>
      </c>
      <c r="F11" s="62">
        <f t="shared" si="3"/>
        <v>0.56999999999999995</v>
      </c>
      <c r="G11" s="62">
        <v>0.47860000000000003</v>
      </c>
      <c r="H11" s="53">
        <f t="shared" si="8"/>
        <v>6.105E-2</v>
      </c>
      <c r="I11" s="44">
        <v>1.6573</v>
      </c>
      <c r="J11" s="44">
        <v>1.7282999999999999</v>
      </c>
      <c r="K11" s="53">
        <f t="shared" si="0"/>
        <v>9.9499999999999034E-3</v>
      </c>
      <c r="L11" s="53">
        <v>1.7244999999999999</v>
      </c>
      <c r="M11" s="90">
        <f t="shared" si="1"/>
        <v>6.1499999999998778E-3</v>
      </c>
      <c r="N11" s="54">
        <f t="shared" si="2"/>
        <v>61.809045226130024</v>
      </c>
      <c r="O11" s="55">
        <f t="shared" si="4"/>
        <v>1.2849979105724776</v>
      </c>
      <c r="P11" s="10"/>
      <c r="Q11" s="86">
        <f t="shared" si="5"/>
        <v>6.3000000000000003E-4</v>
      </c>
      <c r="R11" s="6">
        <f t="shared" si="6"/>
        <v>1.2299999999999756E-2</v>
      </c>
      <c r="S11" s="78">
        <f t="shared" si="7"/>
        <v>19.523809523809135</v>
      </c>
      <c r="U11" s="24">
        <v>0.1211</v>
      </c>
      <c r="V11" s="24"/>
      <c r="W11" s="31"/>
      <c r="X11" s="32"/>
      <c r="Y11" s="32"/>
      <c r="Z11" s="32"/>
      <c r="AA11" s="32"/>
      <c r="AC11" s="30"/>
      <c r="AD11" s="31"/>
      <c r="AE11" s="31"/>
      <c r="AF11" s="33"/>
      <c r="AG11" s="33"/>
      <c r="AH11" s="33"/>
      <c r="AI11" s="32"/>
    </row>
    <row r="12" spans="1:35" x14ac:dyDescent="0.25">
      <c r="A12" t="s">
        <v>49</v>
      </c>
      <c r="B12" s="49">
        <v>43370</v>
      </c>
      <c r="C12" t="s">
        <v>25</v>
      </c>
      <c r="D12" s="20"/>
      <c r="E12" s="76">
        <v>1.0186999999999999</v>
      </c>
      <c r="F12" s="62">
        <f t="shared" si="3"/>
        <v>0.49389999999999989</v>
      </c>
      <c r="G12" s="62">
        <v>0.52480000000000004</v>
      </c>
      <c r="H12" s="53">
        <f t="shared" si="8"/>
        <v>6.105E-2</v>
      </c>
      <c r="I12" s="44">
        <v>1.653</v>
      </c>
      <c r="J12" s="44">
        <v>1.7387999999999999</v>
      </c>
      <c r="K12" s="53">
        <f t="shared" si="0"/>
        <v>2.4749999999999828E-2</v>
      </c>
      <c r="L12" s="53">
        <v>1.7344999999999999</v>
      </c>
      <c r="M12" s="90">
        <f t="shared" si="1"/>
        <v>2.0449999999999857E-2</v>
      </c>
      <c r="N12" s="54">
        <f t="shared" si="2"/>
        <v>82.62626262626263</v>
      </c>
      <c r="O12" s="55">
        <f t="shared" si="4"/>
        <v>3.8967225609755825</v>
      </c>
      <c r="P12" s="10"/>
      <c r="Q12" s="86">
        <f t="shared" si="5"/>
        <v>6.3000000000000003E-4</v>
      </c>
      <c r="R12" s="6">
        <f t="shared" si="6"/>
        <v>4.0899999999999714E-2</v>
      </c>
      <c r="S12" s="78">
        <f t="shared" si="7"/>
        <v>64.92063492063447</v>
      </c>
      <c r="U12" s="24">
        <v>0.1236</v>
      </c>
      <c r="V12" s="24"/>
      <c r="AF12" s="34"/>
      <c r="AG12" s="34"/>
      <c r="AH12" s="34"/>
    </row>
    <row r="13" spans="1:35" x14ac:dyDescent="0.25">
      <c r="A13" t="s">
        <v>50</v>
      </c>
      <c r="B13" s="49">
        <v>43370</v>
      </c>
      <c r="C13" t="s">
        <v>25</v>
      </c>
      <c r="D13" s="20"/>
      <c r="E13" s="76">
        <v>1.8801000000000001</v>
      </c>
      <c r="F13" s="62">
        <f t="shared" si="3"/>
        <v>0.89080000000000015</v>
      </c>
      <c r="G13" s="62">
        <v>0.98929999999999996</v>
      </c>
      <c r="H13" s="53">
        <f t="shared" si="8"/>
        <v>6.105E-2</v>
      </c>
      <c r="I13" s="44">
        <v>1.5995999999999999</v>
      </c>
      <c r="J13" s="44">
        <v>1.7173</v>
      </c>
      <c r="K13" s="53">
        <f t="shared" si="0"/>
        <v>5.6650000000000089E-2</v>
      </c>
      <c r="L13" s="53">
        <v>1.6934</v>
      </c>
      <c r="M13" s="90">
        <f t="shared" si="1"/>
        <v>3.2750000000000057E-2</v>
      </c>
      <c r="N13" s="54">
        <f t="shared" si="2"/>
        <v>57.811120917917044</v>
      </c>
      <c r="O13" s="55">
        <f t="shared" si="4"/>
        <v>3.3104215101587036</v>
      </c>
      <c r="P13" s="10"/>
      <c r="Q13" s="86">
        <f t="shared" si="5"/>
        <v>6.3000000000000003E-4</v>
      </c>
      <c r="R13" s="6">
        <f t="shared" si="6"/>
        <v>6.5500000000000114E-2</v>
      </c>
      <c r="S13" s="78">
        <f t="shared" si="7"/>
        <v>103.96825396825415</v>
      </c>
      <c r="U13" s="24">
        <v>0.12239999999999999</v>
      </c>
      <c r="V13" s="24"/>
    </row>
    <row r="14" spans="1:35" x14ac:dyDescent="0.25">
      <c r="A14" t="s">
        <v>51</v>
      </c>
      <c r="B14" s="49">
        <v>43370</v>
      </c>
      <c r="C14" t="s">
        <v>52</v>
      </c>
      <c r="D14" s="20"/>
      <c r="E14" s="76">
        <v>2.0465</v>
      </c>
      <c r="F14" s="62">
        <f t="shared" si="3"/>
        <v>1.1374</v>
      </c>
      <c r="G14" s="62">
        <v>0.90910000000000002</v>
      </c>
      <c r="H14" s="53">
        <f t="shared" si="8"/>
        <v>6.105E-2</v>
      </c>
      <c r="I14" s="44">
        <v>1.6437999999999999</v>
      </c>
      <c r="J14" s="44">
        <v>1.8451</v>
      </c>
      <c r="K14" s="53">
        <f t="shared" si="0"/>
        <v>0.14024999999999999</v>
      </c>
      <c r="L14" s="53">
        <v>1.8127</v>
      </c>
      <c r="M14" s="90">
        <f t="shared" si="1"/>
        <v>0.10785</v>
      </c>
      <c r="N14" s="54">
        <f t="shared" si="2"/>
        <v>76.898395721925141</v>
      </c>
      <c r="O14" s="55">
        <f t="shared" si="4"/>
        <v>11.863381366186337</v>
      </c>
      <c r="P14" s="10"/>
      <c r="Q14" s="86">
        <f t="shared" si="5"/>
        <v>6.3000000000000003E-4</v>
      </c>
      <c r="R14" s="6">
        <f t="shared" si="6"/>
        <v>0.2157</v>
      </c>
      <c r="S14" s="78">
        <f t="shared" si="7"/>
        <v>342.38095238095235</v>
      </c>
      <c r="U14" s="24">
        <v>0.12180000000000001</v>
      </c>
      <c r="V14" s="24"/>
    </row>
    <row r="15" spans="1:35" x14ac:dyDescent="0.25">
      <c r="A15" t="s">
        <v>53</v>
      </c>
      <c r="B15" s="49">
        <v>43370</v>
      </c>
      <c r="C15" t="s">
        <v>52</v>
      </c>
      <c r="D15" s="20"/>
      <c r="E15" s="76">
        <v>1.8998999999999999</v>
      </c>
      <c r="F15" s="62">
        <f t="shared" si="3"/>
        <v>1.0351999999999999</v>
      </c>
      <c r="G15" s="62">
        <v>0.86470000000000002</v>
      </c>
      <c r="H15" s="53">
        <f t="shared" si="8"/>
        <v>6.105E-2</v>
      </c>
      <c r="I15" s="44">
        <v>1.6515</v>
      </c>
      <c r="J15" s="44">
        <v>1.8927</v>
      </c>
      <c r="K15" s="53">
        <f t="shared" si="0"/>
        <v>0.18015000000000003</v>
      </c>
      <c r="L15" s="53">
        <v>1.8662000000000001</v>
      </c>
      <c r="M15" s="90">
        <f t="shared" si="1"/>
        <v>0.15365000000000006</v>
      </c>
      <c r="N15" s="54">
        <f t="shared" si="2"/>
        <v>85.290036081043596</v>
      </c>
      <c r="O15" s="55">
        <f t="shared" si="4"/>
        <v>17.769168497744889</v>
      </c>
      <c r="P15" s="10"/>
      <c r="Q15" s="86">
        <f t="shared" si="5"/>
        <v>6.3000000000000003E-4</v>
      </c>
      <c r="R15" s="6">
        <f t="shared" si="6"/>
        <v>0.30730000000000013</v>
      </c>
      <c r="S15" s="78">
        <f t="shared" si="7"/>
        <v>487.77777777777794</v>
      </c>
      <c r="U15" s="24">
        <v>0.12470000000000001</v>
      </c>
      <c r="V15" s="24"/>
    </row>
    <row r="16" spans="1:35" x14ac:dyDescent="0.25">
      <c r="A16" t="s">
        <v>54</v>
      </c>
      <c r="B16" s="49">
        <v>43370</v>
      </c>
      <c r="C16" t="s">
        <v>52</v>
      </c>
      <c r="D16" s="20"/>
      <c r="E16" s="76">
        <v>1.9714</v>
      </c>
      <c r="F16" s="62">
        <f t="shared" si="3"/>
        <v>1.0615999999999999</v>
      </c>
      <c r="G16" s="62">
        <v>0.90980000000000005</v>
      </c>
      <c r="H16" s="53">
        <f t="shared" si="8"/>
        <v>6.105E-2</v>
      </c>
      <c r="I16" s="44">
        <v>1.6351</v>
      </c>
      <c r="J16" s="44">
        <v>1.9195</v>
      </c>
      <c r="K16" s="53">
        <f t="shared" si="0"/>
        <v>0.22334999999999994</v>
      </c>
      <c r="L16" s="53">
        <v>1.8748</v>
      </c>
      <c r="M16" s="90">
        <f t="shared" si="1"/>
        <v>0.17864999999999998</v>
      </c>
      <c r="N16" s="54">
        <f t="shared" si="2"/>
        <v>79.986568166554747</v>
      </c>
      <c r="O16" s="55">
        <f t="shared" si="4"/>
        <v>19.636183776654207</v>
      </c>
      <c r="P16" s="10"/>
      <c r="Q16" s="86">
        <f t="shared" si="5"/>
        <v>6.3000000000000003E-4</v>
      </c>
      <c r="R16" s="6">
        <f t="shared" si="6"/>
        <v>0.35729999999999995</v>
      </c>
      <c r="S16" s="78">
        <f t="shared" si="7"/>
        <v>567.142857142857</v>
      </c>
      <c r="U16" s="24">
        <v>0.1217</v>
      </c>
      <c r="V16" s="24"/>
    </row>
    <row r="17" spans="1:23" x14ac:dyDescent="0.25">
      <c r="A17" t="s">
        <v>55</v>
      </c>
      <c r="B17" s="49">
        <v>43370</v>
      </c>
      <c r="C17" t="s">
        <v>52</v>
      </c>
      <c r="D17" s="20"/>
      <c r="E17" s="76">
        <v>1.5645</v>
      </c>
      <c r="F17" s="62">
        <f t="shared" si="3"/>
        <v>0.82699999999999996</v>
      </c>
      <c r="G17" s="62">
        <v>0.73750000000000004</v>
      </c>
      <c r="H17" s="53">
        <f t="shared" si="8"/>
        <v>6.105E-2</v>
      </c>
      <c r="I17" s="44">
        <v>1.6833</v>
      </c>
      <c r="J17" s="44">
        <v>1.8</v>
      </c>
      <c r="K17" s="53">
        <f t="shared" si="0"/>
        <v>5.5649999999999977E-2</v>
      </c>
      <c r="L17" s="53">
        <v>1.7827999999999999</v>
      </c>
      <c r="M17" s="90">
        <f t="shared" si="1"/>
        <v>3.8449999999999873E-2</v>
      </c>
      <c r="N17" s="54">
        <f t="shared" si="2"/>
        <v>69.092542677448137</v>
      </c>
      <c r="O17" s="55">
        <f t="shared" si="4"/>
        <v>5.2135593220338814</v>
      </c>
      <c r="P17" s="10"/>
      <c r="Q17" s="86">
        <f t="shared" si="5"/>
        <v>6.3000000000000003E-4</v>
      </c>
      <c r="R17" s="6">
        <f t="shared" si="6"/>
        <v>7.6899999999999746E-2</v>
      </c>
      <c r="S17" s="78">
        <f t="shared" si="7"/>
        <v>122.06349206349165</v>
      </c>
      <c r="U17" s="24">
        <v>0.1205</v>
      </c>
      <c r="V17" s="24"/>
    </row>
    <row r="18" spans="1:23" x14ac:dyDescent="0.25">
      <c r="A18" t="s">
        <v>56</v>
      </c>
      <c r="B18" s="49">
        <v>43370</v>
      </c>
      <c r="C18" t="s">
        <v>52</v>
      </c>
      <c r="D18" s="20"/>
      <c r="E18" s="76">
        <v>1.9802999999999999</v>
      </c>
      <c r="F18" s="62">
        <f t="shared" si="3"/>
        <v>1.0038</v>
      </c>
      <c r="G18" s="62">
        <v>0.97650000000000003</v>
      </c>
      <c r="H18" s="53">
        <f t="shared" si="8"/>
        <v>6.105E-2</v>
      </c>
      <c r="I18" s="44">
        <v>1.6544000000000001</v>
      </c>
      <c r="J18" s="44">
        <v>1.9679</v>
      </c>
      <c r="K18" s="53">
        <f t="shared" si="0"/>
        <v>0.25244999999999984</v>
      </c>
      <c r="L18" s="53">
        <v>1.9318</v>
      </c>
      <c r="M18" s="90">
        <f t="shared" si="1"/>
        <v>0.21634999999999982</v>
      </c>
      <c r="N18" s="54">
        <f t="shared" si="2"/>
        <v>85.700138641315093</v>
      </c>
      <c r="O18" s="55">
        <f t="shared" si="4"/>
        <v>22.155657962109558</v>
      </c>
      <c r="P18" s="10"/>
      <c r="Q18" s="86">
        <f t="shared" si="5"/>
        <v>6.3000000000000003E-4</v>
      </c>
      <c r="R18" s="6">
        <f t="shared" si="6"/>
        <v>0.43269999999999964</v>
      </c>
      <c r="S18" s="78">
        <f t="shared" si="7"/>
        <v>686.82539682539618</v>
      </c>
      <c r="U18" s="24">
        <v>0.1208</v>
      </c>
      <c r="V18" s="24"/>
    </row>
    <row r="19" spans="1:23" x14ac:dyDescent="0.25">
      <c r="A19" t="s">
        <v>57</v>
      </c>
      <c r="B19" s="49">
        <v>43370</v>
      </c>
      <c r="C19" t="s">
        <v>58</v>
      </c>
      <c r="D19" s="20"/>
      <c r="E19" s="76">
        <v>1.3626</v>
      </c>
      <c r="F19" s="62">
        <f t="shared" si="3"/>
        <v>0.71220000000000006</v>
      </c>
      <c r="G19" s="62">
        <v>0.65039999999999998</v>
      </c>
      <c r="H19" s="53">
        <f t="shared" si="8"/>
        <v>6.105E-2</v>
      </c>
      <c r="I19" s="44">
        <v>1.6835</v>
      </c>
      <c r="J19" s="44">
        <v>1.8502000000000001</v>
      </c>
      <c r="K19" s="53">
        <f t="shared" si="0"/>
        <v>0.10565000000000002</v>
      </c>
      <c r="L19" s="53">
        <v>1.8318000000000001</v>
      </c>
      <c r="M19" s="90">
        <f t="shared" si="1"/>
        <v>8.725000000000005E-2</v>
      </c>
      <c r="N19" s="54">
        <f t="shared" si="2"/>
        <v>82.584003786086171</v>
      </c>
      <c r="O19" s="55">
        <f t="shared" si="4"/>
        <v>13.41482164821649</v>
      </c>
      <c r="P19" s="10"/>
      <c r="Q19" s="86">
        <f t="shared" si="5"/>
        <v>6.3000000000000003E-4</v>
      </c>
      <c r="R19" s="6">
        <f t="shared" si="6"/>
        <v>0.1745000000000001</v>
      </c>
      <c r="S19" s="78">
        <f t="shared" si="7"/>
        <v>276.98412698412716</v>
      </c>
      <c r="U19" s="24">
        <v>0.1215</v>
      </c>
      <c r="V19" s="24"/>
    </row>
    <row r="20" spans="1:23" x14ac:dyDescent="0.25">
      <c r="A20" t="s">
        <v>59</v>
      </c>
      <c r="B20" s="49">
        <v>43370</v>
      </c>
      <c r="C20" t="s">
        <v>58</v>
      </c>
      <c r="D20" s="20"/>
      <c r="E20" s="76">
        <v>2.0859000000000001</v>
      </c>
      <c r="F20" s="62">
        <f t="shared" si="3"/>
        <v>1.02</v>
      </c>
      <c r="G20" s="62">
        <v>1.0659000000000001</v>
      </c>
      <c r="H20" s="53">
        <f t="shared" si="8"/>
        <v>6.105E-2</v>
      </c>
      <c r="I20" s="44">
        <v>1.641</v>
      </c>
      <c r="J20" s="44">
        <v>1.9510000000000001</v>
      </c>
      <c r="K20" s="53">
        <f t="shared" si="0"/>
        <v>0.24895</v>
      </c>
      <c r="L20" s="53">
        <v>1.9101999999999999</v>
      </c>
      <c r="M20" s="90">
        <f t="shared" si="1"/>
        <v>0.20814999999999984</v>
      </c>
      <c r="N20" s="54">
        <f t="shared" si="2"/>
        <v>83.611166900984074</v>
      </c>
      <c r="O20" s="55">
        <f t="shared" si="4"/>
        <v>19.528098320667965</v>
      </c>
      <c r="P20" s="10"/>
      <c r="Q20" s="86">
        <f t="shared" si="5"/>
        <v>6.3000000000000003E-4</v>
      </c>
      <c r="R20" s="6">
        <f t="shared" si="6"/>
        <v>0.41629999999999967</v>
      </c>
      <c r="S20" s="78">
        <f t="shared" si="7"/>
        <v>660.79365079365027</v>
      </c>
      <c r="U20" s="24">
        <v>0.1222</v>
      </c>
      <c r="V20" s="24"/>
    </row>
    <row r="21" spans="1:23" x14ac:dyDescent="0.25">
      <c r="A21" t="s">
        <v>60</v>
      </c>
      <c r="B21" s="49">
        <v>43370</v>
      </c>
      <c r="C21" t="s">
        <v>58</v>
      </c>
      <c r="D21" s="20"/>
      <c r="E21" s="76">
        <v>1.6194999999999999</v>
      </c>
      <c r="F21" s="62">
        <f t="shared" si="3"/>
        <v>0.85319999999999996</v>
      </c>
      <c r="G21" s="62">
        <v>0.76629999999999998</v>
      </c>
      <c r="H21" s="53">
        <f t="shared" si="8"/>
        <v>6.105E-2</v>
      </c>
      <c r="I21" s="44">
        <v>1.6515</v>
      </c>
      <c r="J21" s="44">
        <v>1.8318000000000001</v>
      </c>
      <c r="K21" s="53">
        <f t="shared" si="0"/>
        <v>0.11925000000000008</v>
      </c>
      <c r="L21" s="53">
        <v>1.8071999999999999</v>
      </c>
      <c r="M21" s="90">
        <f t="shared" si="1"/>
        <v>9.4649999999999901E-2</v>
      </c>
      <c r="N21" s="54">
        <f t="shared" si="2"/>
        <v>79.371069182389803</v>
      </c>
      <c r="O21" s="55">
        <f t="shared" si="4"/>
        <v>12.351559441471997</v>
      </c>
      <c r="P21" s="10"/>
      <c r="Q21" s="86">
        <f t="shared" si="5"/>
        <v>6.3000000000000003E-4</v>
      </c>
      <c r="R21" s="6">
        <f t="shared" si="6"/>
        <v>0.1892999999999998</v>
      </c>
      <c r="S21" s="78">
        <f t="shared" si="7"/>
        <v>300.47619047619014</v>
      </c>
      <c r="U21" s="24">
        <v>0.1212</v>
      </c>
      <c r="V21" s="24"/>
    </row>
    <row r="22" spans="1:23" x14ac:dyDescent="0.25">
      <c r="A22" t="s">
        <v>61</v>
      </c>
      <c r="B22" s="49">
        <v>43370</v>
      </c>
      <c r="C22" t="s">
        <v>58</v>
      </c>
      <c r="D22" s="20"/>
      <c r="E22" s="76">
        <v>3.5047999999999999</v>
      </c>
      <c r="F22" s="62">
        <f t="shared" si="3"/>
        <v>1.8823999999999999</v>
      </c>
      <c r="G22" s="62">
        <v>1.6224000000000001</v>
      </c>
      <c r="H22" s="53">
        <f t="shared" si="8"/>
        <v>6.105E-2</v>
      </c>
      <c r="I22" s="44">
        <v>1.6415</v>
      </c>
      <c r="J22" s="44">
        <v>2.1341999999999999</v>
      </c>
      <c r="K22" s="53">
        <f t="shared" si="0"/>
        <v>0.43165000000000009</v>
      </c>
      <c r="L22" s="53">
        <v>2.0672000000000001</v>
      </c>
      <c r="M22" s="90">
        <f t="shared" si="1"/>
        <v>0.36465000000000036</v>
      </c>
      <c r="N22" s="54">
        <f t="shared" si="2"/>
        <v>84.478165180122858</v>
      </c>
      <c r="O22" s="55">
        <f t="shared" si="4"/>
        <v>22.475961538461561</v>
      </c>
      <c r="P22" s="10"/>
      <c r="Q22" s="86">
        <f t="shared" si="5"/>
        <v>6.3000000000000003E-4</v>
      </c>
      <c r="R22" s="6">
        <f t="shared" si="6"/>
        <v>0.72930000000000073</v>
      </c>
      <c r="S22" s="78">
        <f t="shared" si="7"/>
        <v>1157.6190476190486</v>
      </c>
      <c r="U22" s="24">
        <v>0.1222</v>
      </c>
      <c r="V22" s="24"/>
    </row>
    <row r="23" spans="1:23" x14ac:dyDescent="0.25">
      <c r="A23" t="s">
        <v>62</v>
      </c>
      <c r="B23" s="49">
        <v>43370</v>
      </c>
      <c r="C23" t="s">
        <v>58</v>
      </c>
      <c r="D23" s="20"/>
      <c r="E23" s="76">
        <v>1.1738</v>
      </c>
      <c r="F23" s="62">
        <f t="shared" si="3"/>
        <v>0.63119999999999998</v>
      </c>
      <c r="G23" s="63">
        <v>0.54259999999999997</v>
      </c>
      <c r="H23" s="53">
        <f t="shared" si="8"/>
        <v>6.105E-2</v>
      </c>
      <c r="I23" s="44">
        <v>1.6484000000000001</v>
      </c>
      <c r="J23" s="44">
        <v>1.7502</v>
      </c>
      <c r="K23" s="53">
        <f t="shared" si="0"/>
        <v>4.0749999999999842E-2</v>
      </c>
      <c r="L23" s="53">
        <v>1.7441</v>
      </c>
      <c r="M23" s="90">
        <f t="shared" si="1"/>
        <v>3.4649999999999848E-2</v>
      </c>
      <c r="N23" s="54">
        <f t="shared" si="2"/>
        <v>85.030674846625715</v>
      </c>
      <c r="O23" s="55">
        <f t="shared" si="4"/>
        <v>6.3859196461481469</v>
      </c>
      <c r="P23" s="10"/>
      <c r="Q23" s="86">
        <f t="shared" si="5"/>
        <v>6.3000000000000003E-4</v>
      </c>
      <c r="R23" s="6">
        <f t="shared" si="6"/>
        <v>6.9299999999999695E-2</v>
      </c>
      <c r="S23" s="78">
        <f t="shared" si="7"/>
        <v>109.99999999999952</v>
      </c>
    </row>
    <row r="24" spans="1:23" x14ac:dyDescent="0.25">
      <c r="A24" s="9"/>
      <c r="B24" s="18"/>
      <c r="C24" s="19"/>
      <c r="D24" s="20"/>
      <c r="E24" s="39"/>
      <c r="F24" s="40"/>
      <c r="G24" s="40"/>
      <c r="H24" s="44"/>
      <c r="I24" s="44"/>
      <c r="J24" s="36"/>
      <c r="K24" s="36"/>
      <c r="L24" s="36"/>
      <c r="M24" s="36"/>
      <c r="N24" s="21"/>
      <c r="O24" s="56"/>
      <c r="P24" s="50"/>
      <c r="Q24" s="51"/>
      <c r="R24" s="21"/>
      <c r="S24" s="21"/>
    </row>
    <row r="25" spans="1:23" x14ac:dyDescent="0.25">
      <c r="A25" s="9"/>
      <c r="B25" s="18"/>
      <c r="C25" s="19"/>
      <c r="D25" s="20"/>
      <c r="E25" s="39"/>
      <c r="F25" s="40"/>
      <c r="G25" s="40"/>
      <c r="H25" s="44"/>
      <c r="I25" s="44"/>
      <c r="J25" s="36"/>
      <c r="K25" s="36"/>
      <c r="L25" s="36"/>
      <c r="M25" s="36"/>
      <c r="N25" s="21"/>
      <c r="O25" s="21"/>
      <c r="P25" s="50"/>
      <c r="Q25" s="51"/>
      <c r="R25" s="21"/>
      <c r="S25" s="21"/>
      <c r="U25" s="35"/>
      <c r="V25" s="31"/>
      <c r="W25" s="31"/>
    </row>
    <row r="26" spans="1:23" x14ac:dyDescent="0.25">
      <c r="A26" s="9"/>
      <c r="B26" s="18"/>
      <c r="C26" s="19"/>
      <c r="D26" s="20"/>
      <c r="E26" s="21"/>
      <c r="F26" s="22"/>
      <c r="G26" s="22"/>
      <c r="H26" s="21"/>
      <c r="I26" s="21"/>
      <c r="J26" s="21"/>
      <c r="K26" s="21"/>
      <c r="L26" s="21"/>
      <c r="M26" s="21"/>
      <c r="N26" s="21"/>
      <c r="O26" s="21"/>
      <c r="R26" s="21"/>
      <c r="S26" s="21"/>
      <c r="U26" s="35"/>
      <c r="V26" s="31"/>
      <c r="W26" s="31"/>
    </row>
    <row r="27" spans="1:23" x14ac:dyDescent="0.25">
      <c r="A27" s="9"/>
      <c r="B27" s="18"/>
      <c r="C27" s="19"/>
      <c r="D27" s="20"/>
      <c r="E27" s="22"/>
      <c r="F27" s="22"/>
      <c r="G27" s="22"/>
      <c r="H27" s="21"/>
      <c r="I27" s="21"/>
      <c r="J27" s="21"/>
      <c r="K27" s="21"/>
      <c r="L27" s="21"/>
      <c r="M27" s="21"/>
      <c r="N27" s="21"/>
      <c r="O27" s="21"/>
      <c r="R27" s="21"/>
      <c r="S27" s="21"/>
      <c r="U27" s="35"/>
      <c r="V27" s="31"/>
      <c r="W27" s="31"/>
    </row>
    <row r="28" spans="1:23" x14ac:dyDescent="0.25">
      <c r="A28" s="9"/>
      <c r="B28" s="18"/>
      <c r="C28" s="19"/>
      <c r="D28" s="20"/>
      <c r="E28" s="22"/>
      <c r="F28" s="22"/>
      <c r="G28" s="22"/>
      <c r="H28" s="21"/>
      <c r="I28" s="21"/>
      <c r="J28" s="21"/>
      <c r="K28" s="21"/>
      <c r="L28" s="21"/>
      <c r="M28" s="21"/>
      <c r="N28" s="21"/>
      <c r="O28" s="21"/>
      <c r="R28" s="21"/>
      <c r="S28" s="21"/>
      <c r="U28" s="35"/>
      <c r="V28" s="31"/>
      <c r="W28" s="31"/>
    </row>
    <row r="29" spans="1:23" x14ac:dyDescent="0.25">
      <c r="A29" s="9"/>
      <c r="B29" s="18"/>
      <c r="C29" s="19"/>
      <c r="D29" s="20"/>
      <c r="E29" s="22"/>
      <c r="F29" s="22"/>
      <c r="G29" s="22"/>
      <c r="H29" s="21"/>
      <c r="I29" s="21"/>
      <c r="J29" s="21"/>
      <c r="K29" s="21"/>
      <c r="L29" s="21"/>
      <c r="M29" s="21"/>
      <c r="N29" s="21"/>
      <c r="O29" s="21"/>
      <c r="R29" s="21"/>
      <c r="S29" s="21"/>
      <c r="U29" s="35"/>
      <c r="V29" s="31"/>
      <c r="W29" s="31"/>
    </row>
    <row r="30" spans="1:23" x14ac:dyDescent="0.25">
      <c r="A30" s="9"/>
      <c r="B30" s="18"/>
      <c r="C30" s="19"/>
      <c r="D30" s="20"/>
      <c r="E30" s="22"/>
      <c r="F30" s="22"/>
      <c r="G30" s="22"/>
      <c r="H30" s="21"/>
      <c r="I30" s="21"/>
      <c r="J30" s="21"/>
      <c r="K30" s="21"/>
      <c r="L30" s="21"/>
      <c r="M30" s="21"/>
      <c r="N30" s="21"/>
      <c r="O30" s="21"/>
      <c r="R30" s="21"/>
      <c r="S30" s="21"/>
      <c r="U30" s="35"/>
      <c r="V30" s="31"/>
      <c r="W30" s="31"/>
    </row>
    <row r="31" spans="1:23" x14ac:dyDescent="0.25">
      <c r="A31" s="9"/>
      <c r="B31" s="18"/>
      <c r="C31" s="19"/>
      <c r="D31" s="20"/>
      <c r="E31" s="22"/>
      <c r="F31" s="22"/>
      <c r="G31" s="22"/>
      <c r="H31" s="21"/>
      <c r="I31" s="21"/>
      <c r="J31" s="21"/>
      <c r="K31" s="21"/>
      <c r="L31" s="21"/>
      <c r="M31" s="21"/>
      <c r="N31" s="21"/>
      <c r="O31" s="21"/>
      <c r="R31" s="21"/>
      <c r="S31" s="21"/>
      <c r="U31" s="35"/>
      <c r="V31" s="31"/>
      <c r="W31" s="31"/>
    </row>
    <row r="32" spans="1:23" x14ac:dyDescent="0.25">
      <c r="A32" s="9"/>
      <c r="B32" s="18"/>
      <c r="C32" s="19"/>
      <c r="D32" s="20"/>
      <c r="E32" s="22"/>
      <c r="F32" s="22"/>
      <c r="G32" s="22"/>
      <c r="H32" s="21"/>
      <c r="I32" s="21"/>
      <c r="J32" s="21"/>
      <c r="K32" s="21"/>
      <c r="L32" s="21"/>
      <c r="M32" s="21"/>
      <c r="N32" s="21"/>
      <c r="O32" s="21"/>
      <c r="R32" s="21"/>
      <c r="S32" s="21"/>
      <c r="U32" s="35"/>
      <c r="V32" s="31"/>
      <c r="W32" s="31"/>
    </row>
    <row r="33" spans="1:23" x14ac:dyDescent="0.25">
      <c r="A33" s="9"/>
      <c r="B33" s="18"/>
      <c r="C33" s="19"/>
      <c r="D33" s="20"/>
      <c r="E33" s="22"/>
      <c r="F33" s="22"/>
      <c r="G33" s="22"/>
      <c r="H33" s="21"/>
      <c r="I33" s="21"/>
      <c r="J33" s="21"/>
      <c r="K33" s="21"/>
      <c r="L33" s="21"/>
      <c r="M33" s="21"/>
      <c r="N33" s="21"/>
      <c r="O33" s="21"/>
      <c r="R33" s="21"/>
      <c r="S33" s="21"/>
      <c r="U33" s="35"/>
      <c r="V33" s="31"/>
      <c r="W33" s="31"/>
    </row>
    <row r="34" spans="1:23" x14ac:dyDescent="0.25">
      <c r="A34" s="9"/>
      <c r="B34" s="18"/>
      <c r="C34" s="19"/>
      <c r="D34" s="20"/>
      <c r="E34" s="22"/>
      <c r="F34" s="22"/>
      <c r="G34" s="22"/>
      <c r="H34" s="21"/>
      <c r="I34" s="21"/>
      <c r="J34" s="21"/>
      <c r="K34" s="21"/>
      <c r="L34" s="21"/>
      <c r="M34" s="21"/>
      <c r="N34" s="21"/>
      <c r="O34" s="21"/>
      <c r="R34" s="21"/>
      <c r="S34" s="21"/>
      <c r="U34" s="35"/>
      <c r="V34" s="31"/>
      <c r="W34" s="31"/>
    </row>
    <row r="35" spans="1:23" x14ac:dyDescent="0.25">
      <c r="A35" s="9"/>
      <c r="B35" s="18"/>
      <c r="C35" s="19"/>
      <c r="D35" s="20"/>
      <c r="E35" s="22"/>
      <c r="F35" s="22"/>
      <c r="G35" s="22"/>
      <c r="H35" s="21"/>
      <c r="I35" s="21"/>
      <c r="J35" s="21"/>
      <c r="K35" s="22"/>
      <c r="L35" s="22"/>
      <c r="M35" s="21"/>
      <c r="N35" s="21"/>
      <c r="O35" s="21"/>
      <c r="R35" s="21"/>
      <c r="S35" s="21"/>
      <c r="U35" s="35"/>
      <c r="V35" s="31"/>
      <c r="W35" s="31"/>
    </row>
    <row r="36" spans="1:23" x14ac:dyDescent="0.25">
      <c r="A36" s="9"/>
      <c r="B36" s="18"/>
      <c r="C36" s="19"/>
      <c r="D36" s="20"/>
      <c r="E36" s="22"/>
      <c r="F36" s="22"/>
      <c r="G36" s="22"/>
      <c r="H36" s="21"/>
      <c r="I36" s="21"/>
      <c r="J36" s="21"/>
      <c r="K36" s="22"/>
      <c r="L36" s="22"/>
      <c r="M36" s="21"/>
      <c r="N36" s="21"/>
      <c r="O36" s="21"/>
      <c r="R36" s="21"/>
      <c r="S36" s="21"/>
      <c r="U36" s="35"/>
      <c r="V36" s="31"/>
      <c r="W36" s="31"/>
    </row>
    <row r="37" spans="1:23" x14ac:dyDescent="0.25">
      <c r="A37" s="9"/>
      <c r="B37" s="18"/>
      <c r="C37" s="19"/>
      <c r="D37" s="20"/>
      <c r="E37" s="22"/>
      <c r="F37" s="22"/>
      <c r="G37" s="22"/>
      <c r="H37" s="21"/>
      <c r="I37" s="21"/>
      <c r="J37" s="21"/>
      <c r="K37" s="22"/>
      <c r="L37" s="22"/>
      <c r="M37" s="21"/>
      <c r="N37" s="21"/>
      <c r="O37" s="21"/>
      <c r="R37" s="21"/>
      <c r="S37" s="21"/>
      <c r="U37" s="35"/>
      <c r="V37" s="31"/>
      <c r="W37" s="31"/>
    </row>
    <row r="38" spans="1:23" x14ac:dyDescent="0.25">
      <c r="A38" s="9"/>
      <c r="B38" s="18"/>
      <c r="C38" s="19"/>
      <c r="D38" s="20"/>
      <c r="E38" s="22"/>
      <c r="F38" s="22"/>
      <c r="G38" s="22"/>
      <c r="H38" s="21"/>
      <c r="I38" s="21"/>
      <c r="J38" s="21"/>
      <c r="K38" s="22"/>
      <c r="L38" s="22"/>
      <c r="M38" s="21"/>
      <c r="N38" s="21"/>
      <c r="O38" s="21"/>
      <c r="R38" s="21"/>
      <c r="S38" s="21"/>
      <c r="U38" s="35"/>
      <c r="V38" s="31"/>
      <c r="W38" s="31"/>
    </row>
    <row r="39" spans="1:23" x14ac:dyDescent="0.25">
      <c r="A39" s="9"/>
      <c r="B39" s="18"/>
      <c r="C39" s="19"/>
      <c r="D39" s="20"/>
      <c r="E39" s="22"/>
      <c r="F39" s="22"/>
      <c r="G39" s="22"/>
      <c r="H39" s="21"/>
      <c r="I39" s="21"/>
      <c r="J39" s="21"/>
      <c r="K39" s="22"/>
      <c r="L39" s="22"/>
      <c r="M39" s="21"/>
      <c r="N39" s="21"/>
      <c r="O39" s="21"/>
      <c r="R39" s="21"/>
      <c r="S39" s="21"/>
      <c r="U39" s="35"/>
      <c r="V39" s="31"/>
      <c r="W39" s="31"/>
    </row>
    <row r="40" spans="1:23" x14ac:dyDescent="0.25">
      <c r="A40" s="9"/>
      <c r="B40" s="18"/>
      <c r="C40" s="19"/>
      <c r="D40" s="20"/>
      <c r="E40" s="22"/>
      <c r="F40" s="22"/>
      <c r="G40" s="22"/>
      <c r="H40" s="21"/>
      <c r="I40" s="21"/>
      <c r="J40" s="21"/>
      <c r="K40" s="22"/>
      <c r="L40" s="22"/>
      <c r="M40" s="21"/>
      <c r="N40" s="21"/>
      <c r="O40" s="21"/>
      <c r="R40" s="21"/>
      <c r="S40" s="21"/>
      <c r="U40" s="35"/>
      <c r="V40" s="31"/>
      <c r="W40" s="31"/>
    </row>
    <row r="41" spans="1:23" x14ac:dyDescent="0.25">
      <c r="A41" s="9"/>
      <c r="B41" s="18"/>
      <c r="C41" s="19"/>
      <c r="D41" s="20"/>
      <c r="E41" s="22"/>
      <c r="F41" s="22"/>
      <c r="G41" s="22"/>
      <c r="H41" s="21"/>
      <c r="I41" s="21"/>
      <c r="J41" s="21"/>
      <c r="K41" s="22"/>
      <c r="L41" s="22"/>
      <c r="M41" s="21"/>
      <c r="N41" s="21"/>
      <c r="O41" s="21"/>
      <c r="R41" s="21"/>
      <c r="S41" s="21"/>
      <c r="V41" s="31"/>
    </row>
    <row r="42" spans="1:23" x14ac:dyDescent="0.25">
      <c r="A42" s="9"/>
      <c r="B42" s="18"/>
      <c r="C42" s="19"/>
      <c r="D42" s="20"/>
      <c r="E42" s="22"/>
      <c r="F42" s="22"/>
      <c r="G42" s="22"/>
      <c r="H42" s="21"/>
      <c r="I42" s="21"/>
      <c r="J42" s="21"/>
      <c r="K42" s="22"/>
      <c r="L42" s="22"/>
      <c r="M42" s="21"/>
      <c r="N42" s="21"/>
      <c r="O42" s="21"/>
      <c r="R42" s="21"/>
      <c r="S42" s="21"/>
      <c r="V42" s="31"/>
    </row>
    <row r="43" spans="1:23" x14ac:dyDescent="0.25">
      <c r="A43" s="9"/>
      <c r="B43" s="18"/>
      <c r="C43" s="19"/>
      <c r="D43" s="20"/>
      <c r="E43" s="22"/>
      <c r="F43" s="22"/>
      <c r="G43" s="22"/>
      <c r="H43" s="21"/>
      <c r="I43" s="21"/>
      <c r="J43" s="21"/>
      <c r="K43" s="22"/>
      <c r="L43" s="22"/>
      <c r="M43" s="21"/>
      <c r="N43" s="21"/>
      <c r="O43" s="21"/>
      <c r="R43" s="21"/>
      <c r="S43" s="21"/>
      <c r="V43" s="31"/>
    </row>
    <row r="44" spans="1:23" x14ac:dyDescent="0.25">
      <c r="A44" s="9"/>
      <c r="B44" s="18"/>
      <c r="C44" s="19"/>
      <c r="D44" s="20"/>
      <c r="E44" s="22"/>
      <c r="F44" s="22"/>
      <c r="G44" s="22"/>
      <c r="H44" s="21"/>
      <c r="I44" s="21"/>
      <c r="J44" s="21"/>
      <c r="K44" s="22"/>
      <c r="L44" s="22"/>
      <c r="M44" s="21"/>
      <c r="N44" s="21"/>
      <c r="O44" s="21"/>
      <c r="R44" s="21"/>
      <c r="S44" s="21"/>
      <c r="V44" s="31"/>
    </row>
    <row r="45" spans="1:23" x14ac:dyDescent="0.25">
      <c r="A45" s="9"/>
      <c r="B45" s="18"/>
      <c r="C45" s="19"/>
      <c r="D45" s="20"/>
      <c r="E45" s="22"/>
      <c r="F45" s="22"/>
      <c r="G45" s="22"/>
      <c r="H45" s="21"/>
      <c r="I45" s="21"/>
      <c r="J45" s="21"/>
      <c r="K45" s="22"/>
      <c r="L45" s="22"/>
      <c r="M45" s="21"/>
      <c r="N45" s="21"/>
      <c r="O45" s="21"/>
      <c r="R45" s="21"/>
      <c r="S45" s="21"/>
      <c r="V45" s="31"/>
    </row>
    <row r="46" spans="1:23" x14ac:dyDescent="0.25">
      <c r="A46" s="9"/>
      <c r="B46" s="18"/>
      <c r="C46" s="19"/>
      <c r="D46" s="20"/>
      <c r="E46" s="22"/>
      <c r="F46" s="22"/>
      <c r="G46" s="22"/>
      <c r="H46" s="21"/>
      <c r="I46" s="21"/>
      <c r="J46" s="21"/>
      <c r="K46" s="22"/>
      <c r="L46" s="22"/>
      <c r="M46" s="21"/>
      <c r="N46" s="21"/>
      <c r="O46" s="21"/>
      <c r="R46" s="21"/>
      <c r="S46" s="21"/>
      <c r="V46" s="31"/>
    </row>
    <row r="47" spans="1:23" x14ac:dyDescent="0.25">
      <c r="A47" s="9"/>
      <c r="B47" s="18"/>
      <c r="C47" s="19"/>
      <c r="D47" s="20"/>
      <c r="E47" s="22"/>
      <c r="F47" s="22"/>
      <c r="G47" s="22"/>
      <c r="H47" s="21"/>
      <c r="I47" s="21"/>
      <c r="J47" s="21"/>
      <c r="K47" s="22"/>
      <c r="L47" s="22"/>
      <c r="M47" s="21"/>
      <c r="N47" s="21"/>
      <c r="O47" s="21"/>
      <c r="R47" s="21"/>
      <c r="S47" s="21"/>
      <c r="V47" s="31"/>
    </row>
    <row r="48" spans="1:23" x14ac:dyDescent="0.25">
      <c r="A48" s="9"/>
      <c r="B48" s="18"/>
      <c r="C48" s="19"/>
      <c r="D48" s="20"/>
      <c r="E48" s="22"/>
      <c r="F48" s="22"/>
      <c r="G48" s="22"/>
      <c r="H48" s="21"/>
      <c r="I48" s="21"/>
      <c r="J48" s="21"/>
      <c r="K48" s="22"/>
      <c r="L48" s="22"/>
      <c r="M48" s="21"/>
      <c r="N48" s="21"/>
      <c r="O48" s="21"/>
      <c r="R48" s="21"/>
      <c r="S48" s="21"/>
      <c r="V48" s="31"/>
    </row>
    <row r="49" spans="1:23" x14ac:dyDescent="0.25">
      <c r="A49" s="9"/>
      <c r="B49" s="18"/>
      <c r="C49" s="19"/>
      <c r="D49" s="20"/>
      <c r="E49" s="22"/>
      <c r="F49" s="22"/>
      <c r="G49" s="22"/>
      <c r="H49" s="21"/>
      <c r="I49" s="21"/>
      <c r="J49" s="21"/>
      <c r="K49" s="22"/>
      <c r="L49" s="22"/>
      <c r="M49" s="21"/>
      <c r="N49" s="21"/>
      <c r="O49" s="21"/>
      <c r="R49" s="21"/>
      <c r="S49" s="21"/>
      <c r="V49" s="31"/>
      <c r="W49" s="24"/>
    </row>
    <row r="50" spans="1:23" x14ac:dyDescent="0.25">
      <c r="A50" s="9"/>
      <c r="B50" s="18"/>
      <c r="C50" s="19"/>
      <c r="D50" s="20"/>
      <c r="E50" s="22"/>
      <c r="F50" s="22"/>
      <c r="G50" s="22"/>
      <c r="H50" s="22"/>
      <c r="I50" s="22"/>
      <c r="J50" s="21"/>
      <c r="K50" s="22"/>
      <c r="L50" s="22"/>
      <c r="M50" s="21"/>
      <c r="N50" s="21"/>
      <c r="O50" s="21"/>
      <c r="R50" s="21"/>
      <c r="S50" s="21"/>
      <c r="V50" s="31"/>
      <c r="W50" s="24"/>
    </row>
    <row r="51" spans="1:23" x14ac:dyDescent="0.25">
      <c r="A51" s="9"/>
      <c r="B51" s="18"/>
      <c r="C51" s="19"/>
      <c r="D51" s="20"/>
      <c r="E51" s="22"/>
      <c r="F51" s="22"/>
      <c r="G51" s="22"/>
      <c r="H51" s="22"/>
      <c r="I51" s="22"/>
      <c r="J51" s="22"/>
      <c r="K51" s="22"/>
      <c r="L51" s="22"/>
      <c r="M51" s="21"/>
      <c r="N51" s="21"/>
      <c r="O51" s="21"/>
      <c r="R51" s="21"/>
      <c r="S51" s="21"/>
      <c r="V51" s="31"/>
      <c r="W51" s="24"/>
    </row>
    <row r="52" spans="1:23" x14ac:dyDescent="0.25">
      <c r="A52" s="9"/>
      <c r="B52" s="23"/>
      <c r="C52" s="19"/>
      <c r="D52" s="20"/>
      <c r="E52" s="22"/>
      <c r="F52" s="22"/>
      <c r="G52" s="22"/>
      <c r="H52" s="22"/>
      <c r="I52" s="22"/>
      <c r="J52" s="22"/>
      <c r="K52" s="22"/>
      <c r="L52" s="22"/>
      <c r="M52" s="21"/>
      <c r="N52" s="21"/>
      <c r="O52" s="21"/>
      <c r="R52" s="21"/>
      <c r="S52" s="21"/>
      <c r="V52" s="31"/>
      <c r="W52" s="24"/>
    </row>
    <row r="53" spans="1:23" x14ac:dyDescent="0.25">
      <c r="A53" s="9"/>
      <c r="B53" s="23"/>
      <c r="C53" s="19"/>
      <c r="D53" s="20"/>
      <c r="E53" s="22"/>
      <c r="F53" s="22"/>
      <c r="G53" s="22"/>
      <c r="H53" s="22"/>
      <c r="I53" s="22"/>
      <c r="J53" s="22"/>
      <c r="K53" s="22"/>
      <c r="L53" s="22"/>
      <c r="M53" s="21"/>
      <c r="N53" s="21"/>
      <c r="O53" s="21"/>
      <c r="R53" s="21"/>
      <c r="S53" s="21"/>
      <c r="V53" s="31"/>
      <c r="W53" s="24"/>
    </row>
    <row r="54" spans="1:23" x14ac:dyDescent="0.25">
      <c r="A54" s="9"/>
      <c r="B54" s="23"/>
      <c r="C54" s="19"/>
      <c r="D54" s="20"/>
      <c r="E54" s="22"/>
      <c r="F54" s="22"/>
      <c r="G54" s="22"/>
      <c r="H54" s="22"/>
      <c r="I54" s="22"/>
      <c r="J54" s="22"/>
      <c r="K54" s="22"/>
      <c r="L54" s="22"/>
      <c r="M54" s="21"/>
      <c r="N54" s="21"/>
      <c r="O54" s="21"/>
      <c r="R54" s="21"/>
      <c r="S54" s="21"/>
      <c r="W54" s="24"/>
    </row>
    <row r="55" spans="1:23" x14ac:dyDescent="0.25">
      <c r="A55" s="9"/>
      <c r="B55" s="23"/>
      <c r="C55" s="19"/>
      <c r="D55" s="20"/>
      <c r="E55" s="22"/>
      <c r="F55" s="22"/>
      <c r="G55" s="22"/>
      <c r="H55" s="22"/>
      <c r="I55" s="22"/>
      <c r="J55" s="22"/>
      <c r="K55" s="22"/>
      <c r="L55" s="22"/>
      <c r="M55" s="21"/>
      <c r="N55" s="21"/>
      <c r="O55" s="21"/>
      <c r="R55" s="21"/>
      <c r="S55" s="21"/>
      <c r="W55" s="24"/>
    </row>
    <row r="56" spans="1:23" x14ac:dyDescent="0.25">
      <c r="A56" s="9"/>
      <c r="B56" s="23"/>
      <c r="C56" s="19"/>
      <c r="D56" s="20"/>
      <c r="E56" s="22"/>
      <c r="F56" s="22"/>
      <c r="G56" s="22"/>
      <c r="H56" s="22"/>
      <c r="I56" s="22"/>
      <c r="J56" s="22"/>
      <c r="K56" s="22"/>
      <c r="L56" s="22"/>
      <c r="M56" s="21"/>
      <c r="N56" s="21"/>
      <c r="O56" s="21"/>
      <c r="R56" s="21"/>
      <c r="S56" s="21"/>
      <c r="W56" s="24"/>
    </row>
    <row r="57" spans="1:23" x14ac:dyDescent="0.25">
      <c r="A57" s="9"/>
      <c r="B57" s="23"/>
      <c r="C57" s="19"/>
      <c r="D57" s="20"/>
      <c r="E57" s="22"/>
      <c r="F57" s="22"/>
      <c r="G57" s="22"/>
      <c r="H57" s="22"/>
      <c r="I57" s="22"/>
      <c r="J57" s="22"/>
      <c r="K57" s="22"/>
      <c r="L57" s="22"/>
      <c r="M57" s="21"/>
      <c r="N57" s="21"/>
      <c r="O57" s="21"/>
      <c r="R57" s="21"/>
      <c r="S57" s="21"/>
      <c r="W57" s="24"/>
    </row>
    <row r="58" spans="1:23" x14ac:dyDescent="0.25">
      <c r="A58" s="9"/>
      <c r="B58" s="23"/>
      <c r="C58" s="19"/>
      <c r="D58" s="20"/>
      <c r="E58" s="22"/>
      <c r="F58" s="22"/>
      <c r="G58" s="22"/>
      <c r="H58" s="22"/>
      <c r="I58" s="22"/>
      <c r="J58" s="22"/>
      <c r="K58" s="22"/>
      <c r="L58" s="22"/>
      <c r="M58" s="21"/>
      <c r="N58" s="21"/>
      <c r="O58" s="21"/>
      <c r="R58" s="21"/>
      <c r="S58" s="21"/>
      <c r="W58" s="24"/>
    </row>
    <row r="59" spans="1:23" x14ac:dyDescent="0.25">
      <c r="A59" s="9"/>
      <c r="B59" s="23"/>
      <c r="C59" s="19"/>
      <c r="D59" s="20"/>
      <c r="E59" s="22"/>
      <c r="F59" s="22"/>
      <c r="G59" s="22"/>
      <c r="H59" s="22"/>
      <c r="I59" s="22"/>
      <c r="J59" s="22"/>
      <c r="K59" s="22"/>
      <c r="L59" s="22"/>
      <c r="M59" s="21"/>
      <c r="N59" s="21"/>
      <c r="O59" s="21"/>
      <c r="R59" s="21"/>
      <c r="S59" s="21"/>
      <c r="W59" s="24"/>
    </row>
    <row r="60" spans="1:23" x14ac:dyDescent="0.25">
      <c r="A60" s="9"/>
      <c r="B60" s="23"/>
      <c r="C60" s="19"/>
      <c r="D60" s="20"/>
      <c r="E60" s="22"/>
      <c r="F60" s="22"/>
      <c r="G60" s="22"/>
      <c r="H60" s="22"/>
      <c r="I60" s="22"/>
      <c r="J60" s="22"/>
      <c r="K60" s="22"/>
      <c r="L60" s="22"/>
      <c r="M60" s="21"/>
      <c r="N60" s="21"/>
      <c r="O60" s="21"/>
      <c r="R60" s="21"/>
      <c r="S60" s="21"/>
      <c r="W60" s="24"/>
    </row>
    <row r="61" spans="1:23" x14ac:dyDescent="0.25">
      <c r="A61" s="9"/>
      <c r="B61" s="23"/>
      <c r="C61" s="19"/>
      <c r="D61" s="20"/>
      <c r="E61" s="22"/>
      <c r="F61" s="22"/>
      <c r="G61" s="22"/>
      <c r="H61" s="22"/>
      <c r="I61" s="22"/>
      <c r="J61" s="22"/>
      <c r="K61" s="22"/>
      <c r="L61" s="22"/>
      <c r="M61" s="21"/>
      <c r="N61" s="21"/>
      <c r="O61" s="21"/>
      <c r="R61" s="21"/>
      <c r="S61" s="21"/>
      <c r="W61" s="24"/>
    </row>
    <row r="62" spans="1:23" x14ac:dyDescent="0.25">
      <c r="A62" s="9"/>
      <c r="B62" s="23"/>
      <c r="C62" s="19"/>
      <c r="D62" s="20"/>
      <c r="E62" s="22"/>
      <c r="F62" s="22"/>
      <c r="G62" s="22"/>
      <c r="H62" s="22"/>
      <c r="I62" s="22"/>
      <c r="J62" s="22"/>
      <c r="K62" s="22"/>
      <c r="L62" s="22"/>
      <c r="M62" s="21"/>
      <c r="N62" s="21"/>
      <c r="O62" s="21"/>
      <c r="R62" s="21"/>
      <c r="S62" s="21"/>
      <c r="W62" s="24"/>
    </row>
    <row r="63" spans="1:23" x14ac:dyDescent="0.25">
      <c r="A63" s="9"/>
      <c r="B63" s="23"/>
      <c r="C63" s="19"/>
      <c r="D63" s="20"/>
      <c r="E63" s="22"/>
      <c r="F63" s="22"/>
      <c r="G63" s="22"/>
      <c r="H63" s="22"/>
      <c r="I63" s="22"/>
      <c r="J63" s="22"/>
      <c r="K63" s="22"/>
      <c r="L63" s="22"/>
      <c r="M63" s="21"/>
      <c r="N63" s="21"/>
      <c r="O63" s="21"/>
      <c r="R63" s="21"/>
      <c r="S63" s="21"/>
      <c r="W63" s="24"/>
    </row>
    <row r="64" spans="1:23" x14ac:dyDescent="0.25">
      <c r="A64" s="9"/>
      <c r="B64" s="23"/>
      <c r="C64" s="19"/>
      <c r="D64" s="20"/>
      <c r="E64" s="22"/>
      <c r="F64" s="22"/>
      <c r="G64" s="22"/>
      <c r="H64" s="22"/>
      <c r="I64" s="22"/>
      <c r="J64" s="22"/>
      <c r="K64" s="22"/>
      <c r="L64" s="22"/>
      <c r="M64" s="21"/>
      <c r="N64" s="21"/>
      <c r="O64" s="21"/>
      <c r="R64" s="21"/>
      <c r="S64" s="21"/>
      <c r="W64" s="24"/>
    </row>
    <row r="65" spans="1:23" x14ac:dyDescent="0.25">
      <c r="A65" s="9"/>
      <c r="B65" s="23"/>
      <c r="C65" s="19"/>
      <c r="D65" s="20"/>
      <c r="E65" s="22"/>
      <c r="F65" s="22"/>
      <c r="G65" s="22"/>
      <c r="H65" s="22"/>
      <c r="I65" s="22"/>
      <c r="J65" s="22"/>
      <c r="K65" s="22"/>
      <c r="L65" s="22"/>
      <c r="M65" s="21"/>
      <c r="N65" s="21"/>
      <c r="O65" s="21"/>
      <c r="R65" s="21"/>
      <c r="S65" s="21"/>
      <c r="V65" s="24"/>
      <c r="W65" s="24"/>
    </row>
    <row r="66" spans="1:23" x14ac:dyDescent="0.25">
      <c r="A66" s="9"/>
      <c r="B66" s="23"/>
      <c r="C66" s="19"/>
      <c r="D66" s="20"/>
      <c r="E66" s="22"/>
      <c r="F66" s="22"/>
      <c r="G66" s="22"/>
      <c r="H66" s="22"/>
      <c r="I66" s="22"/>
      <c r="J66" s="22"/>
      <c r="K66" s="22"/>
      <c r="L66" s="22"/>
      <c r="M66" s="21"/>
      <c r="N66" s="21"/>
      <c r="O66" s="21"/>
      <c r="R66" s="21"/>
      <c r="S66" s="21"/>
      <c r="V66" s="24"/>
      <c r="W66" s="24"/>
    </row>
    <row r="67" spans="1:23" x14ac:dyDescent="0.25">
      <c r="A67" s="9"/>
      <c r="B67" s="23"/>
      <c r="C67" s="19"/>
      <c r="D67" s="20"/>
      <c r="E67" s="9"/>
      <c r="F67" s="9"/>
      <c r="G67" s="9"/>
      <c r="H67" s="22"/>
      <c r="I67" s="22"/>
      <c r="J67" s="22"/>
      <c r="K67" s="22"/>
      <c r="L67" s="22"/>
      <c r="M67" s="21"/>
      <c r="N67" s="21"/>
      <c r="O67" s="21"/>
      <c r="R67" s="21"/>
      <c r="S67" s="21"/>
      <c r="V67" s="24"/>
      <c r="W67" s="24"/>
    </row>
    <row r="68" spans="1:23" x14ac:dyDescent="0.25">
      <c r="A68" s="9"/>
      <c r="B68" s="18"/>
      <c r="C68" s="19"/>
      <c r="D68" s="20"/>
      <c r="E68" s="9"/>
      <c r="F68" s="9"/>
      <c r="G68" s="9"/>
      <c r="H68" s="22"/>
      <c r="I68" s="22"/>
      <c r="J68" s="22"/>
      <c r="K68" s="22"/>
      <c r="L68" s="22"/>
      <c r="M68" s="21"/>
      <c r="N68" s="21"/>
      <c r="O68" s="21"/>
      <c r="R68" s="21"/>
      <c r="S68" s="21"/>
      <c r="V68" s="24"/>
      <c r="W68" s="24"/>
    </row>
    <row r="69" spans="1:23" x14ac:dyDescent="0.25">
      <c r="A69" s="9"/>
      <c r="B69" s="18"/>
      <c r="C69" s="19"/>
      <c r="D69" s="20"/>
      <c r="E69" s="9"/>
      <c r="F69" s="9"/>
      <c r="G69" s="9"/>
      <c r="H69" s="22"/>
      <c r="I69" s="22"/>
      <c r="J69" s="22"/>
      <c r="K69" s="22"/>
      <c r="L69" s="22"/>
      <c r="M69" s="21"/>
      <c r="N69" s="21"/>
      <c r="O69" s="21"/>
      <c r="R69" s="21"/>
      <c r="S69" s="21"/>
      <c r="V69" s="24"/>
      <c r="W69" s="24"/>
    </row>
    <row r="70" spans="1:23" x14ac:dyDescent="0.25">
      <c r="A70" s="9"/>
      <c r="B70" s="18"/>
      <c r="C70" s="19"/>
      <c r="D70" s="20"/>
      <c r="E70" s="9"/>
      <c r="F70" s="9"/>
      <c r="G70" s="9"/>
      <c r="H70" s="22"/>
      <c r="I70" s="22"/>
      <c r="J70" s="22"/>
      <c r="K70" s="22"/>
      <c r="L70" s="22"/>
      <c r="M70" s="21"/>
      <c r="N70" s="21"/>
      <c r="O70" s="21"/>
      <c r="R70" s="21"/>
      <c r="S70" s="21"/>
    </row>
    <row r="71" spans="1:23" x14ac:dyDescent="0.25">
      <c r="A71" s="9"/>
      <c r="B71" s="18"/>
      <c r="C71" s="19"/>
      <c r="D71" s="20"/>
      <c r="E71" s="9"/>
      <c r="F71" s="9"/>
      <c r="G71" s="9"/>
      <c r="H71" s="21"/>
      <c r="I71" s="21"/>
      <c r="J71" s="22"/>
      <c r="K71" s="19"/>
      <c r="L71" s="19"/>
      <c r="M71" s="21"/>
      <c r="N71" s="21"/>
      <c r="O71" s="21"/>
      <c r="R71" s="21"/>
      <c r="S71" s="21"/>
    </row>
    <row r="72" spans="1:23" x14ac:dyDescent="0.25">
      <c r="A72" s="9"/>
      <c r="B72" s="18"/>
      <c r="C72" s="19"/>
      <c r="D72" s="20"/>
      <c r="E72" s="21"/>
      <c r="F72" s="21"/>
      <c r="G72" s="21"/>
      <c r="H72" s="21"/>
      <c r="I72" s="21"/>
      <c r="J72" s="21"/>
      <c r="K72" s="22"/>
      <c r="L72" s="22"/>
      <c r="M72" s="21"/>
      <c r="N72" s="21"/>
      <c r="O72" s="21"/>
      <c r="R72" s="21"/>
      <c r="S72" s="21"/>
    </row>
    <row r="73" spans="1:23" x14ac:dyDescent="0.25">
      <c r="A73" s="9"/>
      <c r="B73" s="18"/>
      <c r="C73" s="19"/>
      <c r="D73" s="20"/>
      <c r="E73" s="21"/>
      <c r="F73" s="21"/>
      <c r="G73" s="21"/>
      <c r="H73" s="21"/>
      <c r="I73" s="21"/>
      <c r="J73" s="21"/>
      <c r="K73" s="22"/>
      <c r="L73" s="22"/>
      <c r="M73" s="21"/>
      <c r="N73" s="21"/>
      <c r="O73" s="21"/>
      <c r="R73" s="21"/>
      <c r="S73" s="21"/>
    </row>
    <row r="74" spans="1:23" x14ac:dyDescent="0.25">
      <c r="A74" s="9"/>
      <c r="B74" s="18"/>
      <c r="C74" s="19"/>
      <c r="D74" s="20"/>
      <c r="E74" s="21"/>
      <c r="F74" s="21"/>
      <c r="G74" s="21"/>
      <c r="H74" s="21"/>
      <c r="I74" s="21"/>
      <c r="J74" s="21"/>
      <c r="K74" s="22"/>
      <c r="L74" s="22"/>
      <c r="M74" s="21"/>
      <c r="N74" s="21"/>
      <c r="O74" s="21"/>
      <c r="R74" s="21"/>
      <c r="S74" s="21"/>
    </row>
    <row r="75" spans="1:23" x14ac:dyDescent="0.25">
      <c r="A75" s="9"/>
      <c r="B75" s="18"/>
      <c r="C75" s="19"/>
      <c r="D75" s="20"/>
      <c r="E75" s="21"/>
      <c r="F75" s="21"/>
      <c r="G75" s="21"/>
      <c r="H75" s="21"/>
      <c r="I75" s="21"/>
      <c r="J75" s="21"/>
      <c r="K75" s="22"/>
      <c r="L75" s="22"/>
      <c r="M75" s="21"/>
      <c r="N75" s="21"/>
      <c r="O75" s="21"/>
      <c r="R75" s="21"/>
      <c r="S75" s="21"/>
    </row>
    <row r="76" spans="1:23" x14ac:dyDescent="0.25">
      <c r="A76" s="9"/>
      <c r="B76" s="18"/>
      <c r="C76" s="19"/>
      <c r="D76" s="20"/>
      <c r="E76" s="21"/>
      <c r="F76" s="21"/>
      <c r="G76" s="21"/>
      <c r="H76" s="21"/>
      <c r="I76" s="21"/>
      <c r="J76" s="21"/>
      <c r="K76" s="22"/>
      <c r="L76" s="22"/>
      <c r="M76" s="21"/>
      <c r="N76" s="21"/>
      <c r="O76" s="21"/>
      <c r="R76" s="21"/>
      <c r="S76" s="21"/>
    </row>
    <row r="77" spans="1:23" x14ac:dyDescent="0.25">
      <c r="A77" s="9"/>
      <c r="B77" s="18"/>
      <c r="C77" s="19"/>
      <c r="D77" s="20"/>
      <c r="E77" s="21"/>
      <c r="F77" s="21"/>
      <c r="G77" s="21"/>
      <c r="H77" s="21"/>
      <c r="I77" s="21"/>
      <c r="J77" s="21"/>
      <c r="K77" s="22"/>
      <c r="L77" s="22"/>
      <c r="M77" s="21"/>
      <c r="N77" s="21"/>
      <c r="O77" s="21"/>
      <c r="R77" s="21"/>
      <c r="S77" s="21"/>
    </row>
    <row r="78" spans="1:23" x14ac:dyDescent="0.25">
      <c r="A78" s="9"/>
      <c r="B78" s="18"/>
      <c r="C78" s="19"/>
      <c r="D78" s="20"/>
      <c r="E78" s="21"/>
      <c r="F78" s="21"/>
      <c r="G78" s="21"/>
      <c r="H78" s="21"/>
      <c r="I78" s="21"/>
      <c r="J78" s="21"/>
      <c r="K78" s="22"/>
      <c r="L78" s="22"/>
      <c r="M78" s="21"/>
      <c r="N78" s="21"/>
      <c r="O78" s="21"/>
      <c r="R78" s="21"/>
      <c r="S78" s="21"/>
    </row>
    <row r="79" spans="1:23" x14ac:dyDescent="0.25">
      <c r="A79" s="9"/>
      <c r="B79" s="18"/>
      <c r="C79" s="19"/>
      <c r="D79" s="20"/>
      <c r="E79" s="21"/>
      <c r="F79" s="21"/>
      <c r="G79" s="21"/>
      <c r="J79" s="21"/>
      <c r="K79" s="9"/>
      <c r="L79" s="9"/>
      <c r="M79" s="9"/>
      <c r="N79" s="9"/>
      <c r="O79" s="9"/>
      <c r="R79" s="9"/>
    </row>
    <row r="80" spans="1:23" x14ac:dyDescent="0.25">
      <c r="A80" s="9"/>
      <c r="B80" s="9"/>
      <c r="C80" s="9"/>
      <c r="D80" s="9"/>
    </row>
  </sheetData>
  <mergeCells count="2">
    <mergeCell ref="U2:AA2"/>
    <mergeCell ref="AC2:AI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29"/>
  <sheetViews>
    <sheetView workbookViewId="0">
      <selection activeCell="L29" sqref="L29"/>
    </sheetView>
  </sheetViews>
  <sheetFormatPr defaultColWidth="9.140625" defaultRowHeight="14.25" x14ac:dyDescent="0.2"/>
  <cols>
    <col min="1" max="2" width="9.140625" style="5"/>
    <col min="3" max="3" width="14" style="5" bestFit="1" customWidth="1"/>
    <col min="4" max="16384" width="9.140625" style="5"/>
  </cols>
  <sheetData>
    <row r="4" spans="3:12" ht="15" x14ac:dyDescent="0.25">
      <c r="C4" t="s">
        <v>23</v>
      </c>
      <c r="D4" t="s">
        <v>24</v>
      </c>
      <c r="K4" t="s">
        <v>24</v>
      </c>
      <c r="L4" t="s">
        <v>70</v>
      </c>
    </row>
    <row r="5" spans="3:12" ht="15" x14ac:dyDescent="0.25">
      <c r="C5">
        <v>1</v>
      </c>
      <c r="D5">
        <v>6.1000000000000004E-3</v>
      </c>
      <c r="K5">
        <v>6.1000000000000004E-3</v>
      </c>
      <c r="L5">
        <f>1/10000</f>
        <v>1E-4</v>
      </c>
    </row>
    <row r="6" spans="3:12" ht="15" x14ac:dyDescent="0.25">
      <c r="C6">
        <v>4</v>
      </c>
      <c r="D6">
        <v>2.01E-2</v>
      </c>
      <c r="K6">
        <v>2.01E-2</v>
      </c>
      <c r="L6">
        <f>4/10000</f>
        <v>4.0000000000000002E-4</v>
      </c>
    </row>
    <row r="7" spans="3:12" ht="15" x14ac:dyDescent="0.25">
      <c r="C7">
        <v>25</v>
      </c>
      <c r="D7">
        <v>0.12130000000000001</v>
      </c>
      <c r="K7">
        <v>0.12130000000000001</v>
      </c>
      <c r="L7">
        <f>25/10000</f>
        <v>2.5000000000000001E-3</v>
      </c>
    </row>
    <row r="8" spans="3:12" ht="15" x14ac:dyDescent="0.25">
      <c r="C8">
        <v>100</v>
      </c>
      <c r="D8">
        <v>0.498</v>
      </c>
      <c r="K8">
        <v>0.498</v>
      </c>
      <c r="L8">
        <f>100/10000</f>
        <v>0.01</v>
      </c>
    </row>
    <row r="9" spans="3:12" ht="15" x14ac:dyDescent="0.25">
      <c r="C9">
        <f>15*15</f>
        <v>225</v>
      </c>
      <c r="D9">
        <v>1.0633999999999999</v>
      </c>
      <c r="K9">
        <v>1.0633999999999999</v>
      </c>
      <c r="L9">
        <f>225/10000</f>
        <v>2.2499999999999999E-2</v>
      </c>
    </row>
    <row r="28" spans="10:11" x14ac:dyDescent="0.2">
      <c r="J28" s="5" t="s">
        <v>72</v>
      </c>
      <c r="K28" s="5" t="s">
        <v>71</v>
      </c>
    </row>
    <row r="29" spans="10:11" x14ac:dyDescent="0.2">
      <c r="J29" s="5">
        <v>2.1100000000000001E-2</v>
      </c>
      <c r="K29" s="5">
        <v>-1E-4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chl-a</vt:lpstr>
      <vt:lpstr>AFDM</vt:lpstr>
      <vt:lpstr>area regression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2019-08-01T19:53:06Z</dcterms:modified>
</cp:coreProperties>
</file>