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190"/>
  </bookViews>
  <sheets>
    <sheet name="chl-a" sheetId="2" r:id="rId1"/>
    <sheet name="AFDM" sheetId="6" r:id="rId2"/>
    <sheet name="area regression" sheetId="3" r:id="rId3"/>
  </sheets>
  <definedNames>
    <definedName name="_xlnm._FilterDatabase" localSheetId="0" hidden="1">'chl-a'!$A$1:$Y$8</definedName>
  </definedNames>
  <calcPr calcId="162913"/>
</workbook>
</file>

<file path=xl/calcChain.xml><?xml version="1.0" encoding="utf-8"?>
<calcChain xmlns="http://schemas.openxmlformats.org/spreadsheetml/2006/main">
  <c r="Y14" i="2" l="1"/>
  <c r="Y5" i="2"/>
  <c r="Y6" i="2"/>
  <c r="Y7" i="2"/>
  <c r="Y8" i="2"/>
  <c r="Y9" i="2"/>
  <c r="Y10" i="2"/>
  <c r="Y11" i="2"/>
  <c r="Y12" i="2"/>
  <c r="Y13" i="2"/>
  <c r="W6" i="2"/>
  <c r="W7" i="2"/>
  <c r="W8" i="2"/>
  <c r="W9" i="2"/>
  <c r="W10" i="2"/>
  <c r="W11" i="2"/>
  <c r="W12" i="2"/>
  <c r="W13" i="2"/>
  <c r="W14" i="2"/>
  <c r="V3" i="2"/>
  <c r="X5" i="2" l="1"/>
  <c r="X6" i="2"/>
  <c r="X7" i="2"/>
  <c r="X8" i="2"/>
  <c r="X9" i="2"/>
  <c r="X10" i="2"/>
  <c r="X11" i="2"/>
  <c r="X12" i="2"/>
  <c r="X13" i="2"/>
  <c r="X14" i="2"/>
  <c r="V5" i="2"/>
  <c r="V6" i="2"/>
  <c r="V7" i="2"/>
  <c r="V8" i="2"/>
  <c r="V9" i="2"/>
  <c r="V10" i="2"/>
  <c r="V11" i="2"/>
  <c r="V12" i="2"/>
  <c r="V13" i="2"/>
  <c r="V14" i="2"/>
  <c r="U5" i="2"/>
  <c r="W5" i="2" s="1"/>
  <c r="U6" i="2"/>
  <c r="U7" i="2"/>
  <c r="U8" i="2"/>
  <c r="U9" i="2"/>
  <c r="U10" i="2"/>
  <c r="U11" i="2"/>
  <c r="U12" i="2"/>
  <c r="U13" i="2"/>
  <c r="U14" i="2"/>
  <c r="S5" i="2"/>
  <c r="S6" i="2"/>
  <c r="S7" i="2"/>
  <c r="S8" i="2"/>
  <c r="S9" i="2"/>
  <c r="S10" i="2"/>
  <c r="S11" i="2"/>
  <c r="S12" i="2"/>
  <c r="S13" i="2"/>
  <c r="S14" i="2"/>
  <c r="R5" i="2"/>
  <c r="R6" i="2"/>
  <c r="R7" i="2"/>
  <c r="R8" i="2"/>
  <c r="R9" i="2"/>
  <c r="R10" i="2"/>
  <c r="R11" i="2"/>
  <c r="R12" i="2"/>
  <c r="R13" i="2"/>
  <c r="R14" i="2"/>
  <c r="I5" i="2"/>
  <c r="I6" i="2"/>
  <c r="I7" i="2"/>
  <c r="I8" i="2"/>
  <c r="I9" i="2"/>
  <c r="I10" i="2"/>
  <c r="I11" i="2"/>
  <c r="I12" i="2"/>
  <c r="I13" i="2"/>
  <c r="I14" i="2"/>
  <c r="H14" i="2"/>
  <c r="H13" i="2"/>
  <c r="H12" i="2"/>
  <c r="H11" i="2"/>
  <c r="H10" i="2"/>
  <c r="H9" i="2"/>
  <c r="H8" i="2"/>
  <c r="H7" i="2"/>
  <c r="H6" i="2"/>
  <c r="H5" i="2"/>
  <c r="L4" i="6"/>
  <c r="L5" i="6"/>
  <c r="L6" i="6"/>
  <c r="L7" i="6"/>
  <c r="L8" i="6"/>
  <c r="L9" i="6"/>
  <c r="L10" i="6"/>
  <c r="L11" i="6"/>
  <c r="L12" i="6"/>
  <c r="L3" i="6"/>
  <c r="Q4" i="6"/>
  <c r="Q5" i="6"/>
  <c r="Q6" i="6"/>
  <c r="Q7" i="6"/>
  <c r="Q8" i="6"/>
  <c r="Q9" i="6"/>
  <c r="Q10" i="6"/>
  <c r="Q11" i="6"/>
  <c r="Q12" i="6"/>
  <c r="P4" i="6"/>
  <c r="P5" i="6"/>
  <c r="P6" i="6"/>
  <c r="P7" i="6"/>
  <c r="P8" i="6"/>
  <c r="P9" i="6"/>
  <c r="P10" i="6"/>
  <c r="P11" i="6"/>
  <c r="P12" i="6"/>
  <c r="P3" i="6"/>
  <c r="O4" i="6"/>
  <c r="O5" i="6"/>
  <c r="O6" i="6"/>
  <c r="O7" i="6"/>
  <c r="O8" i="6"/>
  <c r="O9" i="6"/>
  <c r="O10" i="6"/>
  <c r="O11" i="6"/>
  <c r="O12" i="6"/>
  <c r="O3" i="6"/>
  <c r="L9" i="3"/>
  <c r="L8" i="3"/>
  <c r="L7" i="3"/>
  <c r="L6" i="3"/>
  <c r="L5" i="3"/>
  <c r="K4" i="6"/>
  <c r="K5" i="6"/>
  <c r="K6" i="6"/>
  <c r="K7" i="6"/>
  <c r="K8" i="6"/>
  <c r="K9" i="6"/>
  <c r="K10" i="6"/>
  <c r="K11" i="6"/>
  <c r="K12" i="6"/>
  <c r="K3" i="6"/>
  <c r="T7" i="6"/>
  <c r="H9" i="6" s="1"/>
  <c r="I9" i="6" s="1"/>
  <c r="U7" i="6" l="1"/>
  <c r="M9" i="6"/>
  <c r="H8" i="6"/>
  <c r="I8" i="6" s="1"/>
  <c r="H7" i="6"/>
  <c r="I7" i="6" s="1"/>
  <c r="H6" i="6"/>
  <c r="I6" i="6" s="1"/>
  <c r="H3" i="6"/>
  <c r="I3" i="6" s="1"/>
  <c r="H5" i="6"/>
  <c r="I5" i="6" s="1"/>
  <c r="H12" i="6"/>
  <c r="I12" i="6" s="1"/>
  <c r="H4" i="6"/>
  <c r="I4" i="6" s="1"/>
  <c r="H11" i="6"/>
  <c r="I11" i="6" s="1"/>
  <c r="H10" i="6"/>
  <c r="I10" i="6" s="1"/>
  <c r="H3" i="2"/>
  <c r="I3" i="2" s="1"/>
  <c r="C9" i="3"/>
  <c r="R3" i="2"/>
  <c r="S3" i="2"/>
  <c r="U3" i="2"/>
  <c r="W3" i="2" s="1"/>
  <c r="Y3" i="2"/>
  <c r="M10" i="6" l="1"/>
  <c r="M4" i="6"/>
  <c r="M5" i="6"/>
  <c r="M7" i="6"/>
  <c r="M11" i="6"/>
  <c r="M12" i="6"/>
  <c r="M8" i="6"/>
  <c r="M6" i="6"/>
  <c r="X3" i="2"/>
  <c r="M3" i="6"/>
  <c r="Q3" i="6" l="1"/>
</calcChain>
</file>

<file path=xl/sharedStrings.xml><?xml version="1.0" encoding="utf-8"?>
<sst xmlns="http://schemas.openxmlformats.org/spreadsheetml/2006/main" count="100" uniqueCount="49">
  <si>
    <t>Foil weight (g)</t>
  </si>
  <si>
    <t>Total area scrubbed (m2)</t>
  </si>
  <si>
    <t>Carotenoids estimation</t>
  </si>
  <si>
    <t>Pre Acid</t>
  </si>
  <si>
    <t>absorbance before acidification</t>
  </si>
  <si>
    <t>Post Acid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</si>
  <si>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</si>
  <si>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</si>
  <si>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</si>
  <si>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</si>
  <si>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</si>
  <si>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</si>
  <si>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</si>
  <si>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</si>
  <si>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</si>
  <si>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sample ID</t>
  </si>
  <si>
    <t>Date</t>
  </si>
  <si>
    <t>site</t>
  </si>
  <si>
    <t>type</t>
  </si>
  <si>
    <t>Bonita</t>
  </si>
  <si>
    <t>Total wet weight</t>
  </si>
  <si>
    <t>Subsample wet weight</t>
  </si>
  <si>
    <t xml:space="preserve">Total AFDM </t>
  </si>
  <si>
    <t xml:space="preserve">AFDM per unit area </t>
  </si>
  <si>
    <t>g</t>
  </si>
  <si>
    <t xml:space="preserve">g/m2 </t>
  </si>
  <si>
    <t>area (cm2)</t>
  </si>
  <si>
    <t>mass (g)</t>
  </si>
  <si>
    <t>Deer Lodge</t>
  </si>
  <si>
    <t>filtered epilithon</t>
  </si>
  <si>
    <t>filter weights</t>
  </si>
  <si>
    <t>average</t>
  </si>
  <si>
    <t>half filters</t>
  </si>
  <si>
    <t>Area scrubbed (m2)</t>
  </si>
  <si>
    <t>whole rock</t>
  </si>
  <si>
    <t>halved filter</t>
  </si>
  <si>
    <t>% AFDM of wet weight</t>
  </si>
  <si>
    <t>% AFDM of dry mass</t>
  </si>
  <si>
    <t>Total Dry weight (g)</t>
  </si>
  <si>
    <t>filter dry weight (g)</t>
  </si>
  <si>
    <t>Sample dry weight (g)</t>
  </si>
  <si>
    <t>Ashed weight (g)</t>
  </si>
  <si>
    <t>AFDM weight (g)</t>
  </si>
  <si>
    <t>example 1</t>
  </si>
  <si>
    <t>uranus</t>
  </si>
  <si>
    <t>high or low</t>
  </si>
  <si>
    <t>Total Scrubbings Volume (mL)</t>
  </si>
  <si>
    <t>Filtered Subsample volume (mL)</t>
  </si>
  <si>
    <t>Subsampled scrubbed area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</si>
</sst>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165" fontId="3" fillId="0" borderId="0" xfId="0" applyNumberFormat="1" applyFont="1" applyFill="1"/>
    <xf numFmtId="2" fontId="3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165" fontId="3" fillId="2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9" fillId="2" borderId="0" xfId="0" applyFont="1" applyFill="1"/>
    <xf numFmtId="1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4" fontId="9" fillId="0" borderId="0" xfId="0" applyNumberFormat="1" applyFont="1"/>
    <xf numFmtId="165" fontId="9" fillId="0" borderId="0" xfId="0" applyNumberFormat="1" applyFont="1"/>
    <xf numFmtId="165" fontId="9" fillId="2" borderId="0" xfId="0" applyNumberFormat="1" applyFont="1" applyFill="1" applyAlignment="1">
      <alignment horizontal="center"/>
    </xf>
    <xf numFmtId="0" fontId="8" fillId="0" borderId="0" xfId="0" applyFont="1"/>
    <xf numFmtId="165" fontId="9" fillId="0" borderId="0" xfId="0" applyNumberFormat="1" applyFont="1" applyAlignment="1">
      <alignment horizontal="center"/>
    </xf>
    <xf numFmtId="164" fontId="9" fillId="2" borderId="0" xfId="0" applyNumberFormat="1" applyFont="1" applyFill="1"/>
    <xf numFmtId="2" fontId="9" fillId="0" borderId="0" xfId="0" applyNumberFormat="1" applyFont="1"/>
    <xf numFmtId="165" fontId="9" fillId="0" borderId="0" xfId="0" applyNumberFormat="1" applyFont="1" applyFill="1"/>
    <xf numFmtId="2" fontId="9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regression'!$D$4</c:f>
              <c:strCache>
                <c:ptCount val="1"/>
                <c:pt idx="0">
                  <c:v>mass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regression'!$C$5:$C$9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</c:numCache>
            </c:numRef>
          </c:xVal>
          <c:yVal>
            <c:numRef>
              <c:f>'area regression'!$D$5:$D$9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8A7-87F0-D351538D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81464"/>
        <c:axId val="575482776"/>
      </c:scatterChart>
      <c:valAx>
        <c:axId val="5754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2776"/>
        <c:crosses val="autoZero"/>
        <c:crossBetween val="midCat"/>
      </c:valAx>
      <c:valAx>
        <c:axId val="5754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8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regression'!$L$4</c:f>
              <c:strCache>
                <c:ptCount val="1"/>
                <c:pt idx="0">
                  <c:v>area (cm2)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9186351706034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regression'!$K$5:$K$9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xVal>
          <c:yVal>
            <c:numRef>
              <c:f>'area regression'!$L$5:$L$9</c:f>
              <c:numCache>
                <c:formatCode>General</c:formatCode>
                <c:ptCount val="5"/>
                <c:pt idx="0">
                  <c:v>1E-4</c:v>
                </c:pt>
                <c:pt idx="1">
                  <c:v>4.0000000000000002E-4</c:v>
                </c:pt>
                <c:pt idx="2">
                  <c:v>2.5000000000000001E-3</c:v>
                </c:pt>
                <c:pt idx="3">
                  <c:v>0.01</c:v>
                </c:pt>
                <c:pt idx="4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417-BF7C-14D6C48C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25584"/>
        <c:axId val="508425912"/>
      </c:scatterChart>
      <c:valAx>
        <c:axId val="50842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5912"/>
        <c:crosses val="autoZero"/>
        <c:crossBetween val="midCat"/>
      </c:valAx>
      <c:valAx>
        <c:axId val="50842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2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10</xdr:row>
      <xdr:rowOff>49530</xdr:rowOff>
    </xdr:from>
    <xdr:to>
      <xdr:col>7</xdr:col>
      <xdr:colOff>175260</xdr:colOff>
      <xdr:row>26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10</xdr:row>
      <xdr:rowOff>80010</xdr:rowOff>
    </xdr:from>
    <xdr:to>
      <xdr:col>15</xdr:col>
      <xdr:colOff>232410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topLeftCell="G1" zoomScale="110" zoomScaleNormal="110" workbookViewId="0">
      <selection activeCell="I12" sqref="I12"/>
    </sheetView>
  </sheetViews>
  <sheetFormatPr defaultRowHeight="14.5" x14ac:dyDescent="0.35"/>
  <cols>
    <col min="1" max="1" width="13.54296875" customWidth="1"/>
    <col min="2" max="2" width="11.54296875" bestFit="1" customWidth="1"/>
    <col min="3" max="3" width="10.54296875" bestFit="1" customWidth="1"/>
    <col min="4" max="4" width="13.81640625" bestFit="1" customWidth="1"/>
    <col min="5" max="5" width="12.453125" customWidth="1"/>
    <col min="6" max="6" width="14.6328125" customWidth="1"/>
    <col min="7" max="7" width="12.6328125" customWidth="1"/>
    <col min="8" max="8" width="9.54296875" bestFit="1" customWidth="1"/>
    <col min="9" max="9" width="19.36328125" customWidth="1"/>
    <col min="10" max="10" width="13.08984375" customWidth="1"/>
    <col min="11" max="12" width="7.36328125" customWidth="1"/>
    <col min="13" max="13" width="13.36328125" customWidth="1"/>
    <col min="14" max="15" width="7.6328125" customWidth="1"/>
    <col min="16" max="16" width="13" customWidth="1"/>
    <col min="18" max="18" width="10.54296875" customWidth="1"/>
    <col min="19" max="19" width="11.08984375" customWidth="1"/>
    <col min="21" max="21" width="12" customWidth="1"/>
    <col min="22" max="22" width="16.453125" customWidth="1"/>
    <col min="23" max="23" width="10.54296875" bestFit="1" customWidth="1"/>
    <col min="24" max="24" width="10.54296875" customWidth="1"/>
    <col min="25" max="25" width="9.453125" customWidth="1"/>
  </cols>
  <sheetData>
    <row r="1" spans="1:25" ht="68.25" customHeight="1" x14ac:dyDescent="0.35">
      <c r="E1" s="1" t="s">
        <v>46</v>
      </c>
      <c r="F1" s="1" t="s">
        <v>47</v>
      </c>
      <c r="G1" s="1" t="s">
        <v>0</v>
      </c>
      <c r="H1" s="1" t="s">
        <v>1</v>
      </c>
      <c r="I1" s="1" t="s">
        <v>48</v>
      </c>
      <c r="J1" s="1" t="s">
        <v>2</v>
      </c>
      <c r="K1" s="1" t="s">
        <v>3</v>
      </c>
      <c r="L1" s="1" t="s">
        <v>3</v>
      </c>
      <c r="M1" s="1" t="s">
        <v>4</v>
      </c>
      <c r="N1" s="1" t="s">
        <v>5</v>
      </c>
      <c r="O1" s="1" t="s">
        <v>5</v>
      </c>
      <c r="P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57" t="s">
        <v>12</v>
      </c>
      <c r="X1" s="57" t="s">
        <v>13</v>
      </c>
      <c r="Y1" s="58" t="s">
        <v>14</v>
      </c>
    </row>
    <row r="2" spans="1:25" x14ac:dyDescent="0.35">
      <c r="A2" s="2" t="s">
        <v>15</v>
      </c>
      <c r="B2" s="2" t="s">
        <v>16</v>
      </c>
      <c r="C2" s="3" t="s">
        <v>17</v>
      </c>
      <c r="D2" s="3" t="s">
        <v>18</v>
      </c>
      <c r="E2" s="2"/>
      <c r="F2" s="2"/>
      <c r="G2" s="2"/>
      <c r="H2" s="2"/>
      <c r="I2" s="2"/>
      <c r="J2" s="2">
        <v>430</v>
      </c>
      <c r="K2" s="2">
        <v>664</v>
      </c>
      <c r="L2" s="2">
        <v>665</v>
      </c>
      <c r="M2" s="2">
        <v>750</v>
      </c>
      <c r="N2" s="2">
        <v>664</v>
      </c>
      <c r="O2" s="2">
        <v>665</v>
      </c>
      <c r="P2" s="2">
        <v>750</v>
      </c>
      <c r="R2" s="2"/>
      <c r="S2" s="2"/>
      <c r="T2" s="2"/>
      <c r="U2" s="2"/>
      <c r="V2" s="2"/>
      <c r="W2" s="12"/>
      <c r="X2" s="12"/>
      <c r="Y2" s="2"/>
    </row>
    <row r="3" spans="1:25" s="66" customFormat="1" x14ac:dyDescent="0.35">
      <c r="A3" s="60" t="s">
        <v>43</v>
      </c>
      <c r="B3" s="61">
        <v>43034</v>
      </c>
      <c r="C3" s="62" t="s">
        <v>44</v>
      </c>
      <c r="D3" s="62" t="s">
        <v>45</v>
      </c>
      <c r="E3" s="62"/>
      <c r="F3" s="62"/>
      <c r="G3" s="60"/>
      <c r="H3" s="63">
        <f>((G3*0.0047)+0.0054)/10000</f>
        <v>5.4000000000000002E-7</v>
      </c>
      <c r="I3" s="64" t="e">
        <f>H3*(F3/E3)</f>
        <v>#DIV/0!</v>
      </c>
      <c r="J3" s="65">
        <v>1.2589999999999999</v>
      </c>
      <c r="K3" s="65">
        <v>0.50700000000000001</v>
      </c>
      <c r="L3" s="65">
        <v>0.498</v>
      </c>
      <c r="M3" s="65">
        <v>2E-3</v>
      </c>
      <c r="N3" s="65">
        <v>0.371</v>
      </c>
      <c r="O3" s="65">
        <v>0.375</v>
      </c>
      <c r="P3" s="65">
        <v>0.03</v>
      </c>
      <c r="R3" s="67">
        <f>K3-M3</f>
        <v>0.505</v>
      </c>
      <c r="S3" s="67">
        <f>O3-P3</f>
        <v>0.34499999999999997</v>
      </c>
      <c r="T3" s="68">
        <v>0.01</v>
      </c>
      <c r="U3" s="69">
        <f>26.7*(R3-S3)*T3</f>
        <v>4.2720000000000015E-2</v>
      </c>
      <c r="V3" s="69">
        <f>26.7*(1.72*(O3-P3)-(L3-M3))*0.01</f>
        <v>2.6005799999999982E-2</v>
      </c>
      <c r="W3" s="70" t="e">
        <f>((U3)*E3/F3)/#REF!</f>
        <v>#DIV/0!</v>
      </c>
      <c r="X3" s="71" t="e">
        <f>V3/I3</f>
        <v>#DIV/0!</v>
      </c>
      <c r="Y3" s="69">
        <f>J3/K3</f>
        <v>2.4832347140039444</v>
      </c>
    </row>
    <row r="4" spans="1:25" x14ac:dyDescent="0.35">
      <c r="A4" s="17"/>
      <c r="B4" s="18"/>
      <c r="C4" s="19"/>
      <c r="D4" s="19"/>
      <c r="E4" s="19"/>
      <c r="F4" s="19"/>
      <c r="G4" s="17"/>
      <c r="H4" s="5"/>
      <c r="I4" s="6"/>
      <c r="J4" s="20"/>
      <c r="K4" s="20"/>
      <c r="L4" s="20"/>
      <c r="M4" s="20"/>
      <c r="N4" s="20"/>
      <c r="O4" s="20"/>
      <c r="P4" s="20"/>
      <c r="R4" s="10"/>
      <c r="S4" s="10"/>
      <c r="T4" s="21"/>
      <c r="U4" s="7"/>
      <c r="V4" s="7"/>
      <c r="W4" s="13"/>
      <c r="X4" s="14"/>
      <c r="Y4" s="7"/>
    </row>
    <row r="5" spans="1:25" x14ac:dyDescent="0.35">
      <c r="A5" s="15">
        <v>6.1</v>
      </c>
      <c r="B5" s="27">
        <v>43299</v>
      </c>
      <c r="C5" s="28" t="s">
        <v>28</v>
      </c>
      <c r="D5" s="29" t="s">
        <v>29</v>
      </c>
      <c r="E5" s="19">
        <v>30</v>
      </c>
      <c r="F5" s="19">
        <v>30</v>
      </c>
      <c r="G5" s="17">
        <v>0.1103</v>
      </c>
      <c r="H5" s="5">
        <f>((G5*0.0211)-0.0001)</f>
        <v>2.22733E-3</v>
      </c>
      <c r="I5" s="6">
        <f>H5*(F5/E5)</f>
        <v>2.22733E-3</v>
      </c>
      <c r="J5" s="50">
        <v>0.83799999999999997</v>
      </c>
      <c r="K5" s="50">
        <v>0.312</v>
      </c>
      <c r="L5" s="50">
        <v>0.30599999999999999</v>
      </c>
      <c r="M5" s="50">
        <v>0</v>
      </c>
      <c r="N5" s="50">
        <v>0.214</v>
      </c>
      <c r="O5" s="50">
        <v>0.215</v>
      </c>
      <c r="P5" s="50">
        <v>1E-3</v>
      </c>
      <c r="R5" s="10">
        <f t="shared" ref="R5:R14" si="0">K5-M5</f>
        <v>0.312</v>
      </c>
      <c r="S5" s="10">
        <f t="shared" ref="S5:S14" si="1">O5-P5</f>
        <v>0.214</v>
      </c>
      <c r="T5" s="21">
        <v>0.01</v>
      </c>
      <c r="U5" s="7">
        <f t="shared" ref="U5:U14" si="2">26.7*(R5-S5)*T5</f>
        <v>2.6166000000000002E-2</v>
      </c>
      <c r="V5" s="7">
        <f t="shared" ref="V5:V14" si="3">26.7*(1.72*(O5-P5)-(L5-M5))*0.01</f>
        <v>1.657535999999999E-2</v>
      </c>
      <c r="W5" s="14">
        <f>U5/I5</f>
        <v>11.747697916339295</v>
      </c>
      <c r="X5" s="14">
        <f t="shared" ref="X5:X14" si="4">V5/I5</f>
        <v>7.4418070065953366</v>
      </c>
      <c r="Y5" s="7">
        <f t="shared" ref="Y5:Y13" si="5">J5/K5</f>
        <v>2.6858974358974357</v>
      </c>
    </row>
    <row r="6" spans="1:25" x14ac:dyDescent="0.35">
      <c r="A6" s="15">
        <v>6.2</v>
      </c>
      <c r="B6" s="27">
        <v>43299</v>
      </c>
      <c r="C6" s="28" t="s">
        <v>28</v>
      </c>
      <c r="D6" s="29" t="s">
        <v>29</v>
      </c>
      <c r="E6" s="19">
        <v>88</v>
      </c>
      <c r="F6" s="19">
        <v>88</v>
      </c>
      <c r="G6" s="17">
        <v>0.30809999999999998</v>
      </c>
      <c r="H6" s="5">
        <f t="shared" ref="H6:H14" si="6">((G6*0.0211)-0.0001)</f>
        <v>6.4009099999999992E-3</v>
      </c>
      <c r="I6" s="6">
        <f t="shared" ref="I6:I14" si="7">H6*(F6/E6)</f>
        <v>6.4009099999999992E-3</v>
      </c>
      <c r="J6" s="50">
        <v>0.22500000000000001</v>
      </c>
      <c r="K6" s="50">
        <v>8.5999999999999993E-2</v>
      </c>
      <c r="L6" s="50">
        <v>8.4000000000000005E-2</v>
      </c>
      <c r="M6" s="50">
        <v>0</v>
      </c>
      <c r="N6" s="50">
        <v>5.5E-2</v>
      </c>
      <c r="O6" s="50">
        <v>5.5E-2</v>
      </c>
      <c r="P6" s="50">
        <v>0</v>
      </c>
      <c r="R6" s="10">
        <f t="shared" si="0"/>
        <v>8.5999999999999993E-2</v>
      </c>
      <c r="S6" s="10">
        <f t="shared" si="1"/>
        <v>5.5E-2</v>
      </c>
      <c r="T6" s="21">
        <v>0.01</v>
      </c>
      <c r="U6" s="7">
        <f t="shared" si="2"/>
        <v>8.2769999999999979E-3</v>
      </c>
      <c r="V6" s="7">
        <f t="shared" si="3"/>
        <v>2.8301999999999993E-3</v>
      </c>
      <c r="W6" s="14">
        <f t="shared" ref="W6:W14" si="8">U6/I6</f>
        <v>1.2930973877151841</v>
      </c>
      <c r="X6" s="14">
        <f t="shared" si="4"/>
        <v>0.44215588096067587</v>
      </c>
      <c r="Y6" s="7">
        <f t="shared" si="5"/>
        <v>2.6162790697674421</v>
      </c>
    </row>
    <row r="7" spans="1:25" x14ac:dyDescent="0.35">
      <c r="A7" s="15">
        <v>6.3</v>
      </c>
      <c r="B7" s="27">
        <v>43299</v>
      </c>
      <c r="C7" s="28" t="s">
        <v>28</v>
      </c>
      <c r="D7" s="29" t="s">
        <v>29</v>
      </c>
      <c r="E7" s="19">
        <v>199</v>
      </c>
      <c r="F7" s="19">
        <v>128</v>
      </c>
      <c r="G7" s="17">
        <v>0.76539999999999997</v>
      </c>
      <c r="H7" s="5">
        <f t="shared" si="6"/>
        <v>1.6049940000000002E-2</v>
      </c>
      <c r="I7" s="6">
        <f t="shared" si="7"/>
        <v>1.032357949748744E-2</v>
      </c>
      <c r="J7" s="50">
        <v>0.94</v>
      </c>
      <c r="K7" s="50">
        <v>0.373</v>
      </c>
      <c r="L7" s="50">
        <v>0.36499999999999999</v>
      </c>
      <c r="M7" s="50">
        <v>0</v>
      </c>
      <c r="N7" s="50">
        <v>0.253</v>
      </c>
      <c r="O7" s="50">
        <v>0.254</v>
      </c>
      <c r="P7" s="50">
        <v>1E-3</v>
      </c>
      <c r="R7" s="10">
        <f t="shared" si="0"/>
        <v>0.373</v>
      </c>
      <c r="S7" s="10">
        <f t="shared" si="1"/>
        <v>0.253</v>
      </c>
      <c r="T7" s="21">
        <v>0.01</v>
      </c>
      <c r="U7" s="7">
        <f t="shared" si="2"/>
        <v>3.2039999999999999E-2</v>
      </c>
      <c r="V7" s="7">
        <f t="shared" si="3"/>
        <v>1.8732720000000001E-2</v>
      </c>
      <c r="W7" s="14">
        <f t="shared" si="8"/>
        <v>3.1035746862605085</v>
      </c>
      <c r="X7" s="14">
        <f t="shared" si="4"/>
        <v>1.8145566665669774</v>
      </c>
      <c r="Y7" s="7">
        <f t="shared" si="5"/>
        <v>2.520107238605898</v>
      </c>
    </row>
    <row r="8" spans="1:25" x14ac:dyDescent="0.35">
      <c r="A8" s="15">
        <v>6.4</v>
      </c>
      <c r="B8" s="27">
        <v>43299</v>
      </c>
      <c r="C8" s="28" t="s">
        <v>28</v>
      </c>
      <c r="D8" s="29" t="s">
        <v>29</v>
      </c>
      <c r="E8" s="19">
        <v>23</v>
      </c>
      <c r="F8" s="19">
        <v>23</v>
      </c>
      <c r="G8" s="17">
        <v>0.24610000000000001</v>
      </c>
      <c r="H8" s="5">
        <f t="shared" si="6"/>
        <v>5.0927100000000003E-3</v>
      </c>
      <c r="I8" s="6">
        <f t="shared" si="7"/>
        <v>5.0927100000000003E-3</v>
      </c>
      <c r="J8" s="50">
        <v>4.9000000000000002E-2</v>
      </c>
      <c r="K8" s="50">
        <v>1.7999999999999999E-2</v>
      </c>
      <c r="L8" s="50">
        <v>1.7000000000000001E-2</v>
      </c>
      <c r="M8" s="50">
        <v>0</v>
      </c>
      <c r="N8" s="50">
        <v>1.0999999999999999E-2</v>
      </c>
      <c r="O8" s="50">
        <v>1.0999999999999999E-2</v>
      </c>
      <c r="P8" s="50">
        <v>0</v>
      </c>
      <c r="R8" s="10">
        <f t="shared" si="0"/>
        <v>1.7999999999999999E-2</v>
      </c>
      <c r="S8" s="10">
        <f t="shared" si="1"/>
        <v>1.0999999999999999E-2</v>
      </c>
      <c r="T8" s="21">
        <v>0.01</v>
      </c>
      <c r="U8" s="7">
        <f t="shared" si="2"/>
        <v>1.8689999999999998E-3</v>
      </c>
      <c r="V8" s="7">
        <f t="shared" si="3"/>
        <v>5.1263999999999954E-4</v>
      </c>
      <c r="W8" s="14">
        <f t="shared" si="8"/>
        <v>0.36699517545668214</v>
      </c>
      <c r="X8" s="14">
        <f t="shared" si="4"/>
        <v>0.10066153383954703</v>
      </c>
      <c r="Y8" s="7">
        <f t="shared" si="5"/>
        <v>2.7222222222222223</v>
      </c>
    </row>
    <row r="9" spans="1:25" x14ac:dyDescent="0.35">
      <c r="A9" s="15">
        <v>6.5</v>
      </c>
      <c r="B9" s="27">
        <v>43299</v>
      </c>
      <c r="C9" s="28" t="s">
        <v>28</v>
      </c>
      <c r="D9" s="29" t="s">
        <v>29</v>
      </c>
      <c r="E9" s="19">
        <v>59</v>
      </c>
      <c r="F9" s="19">
        <v>59</v>
      </c>
      <c r="G9" s="17">
        <v>0.26050000000000001</v>
      </c>
      <c r="H9" s="5">
        <f t="shared" si="6"/>
        <v>5.39655E-3</v>
      </c>
      <c r="I9" s="6">
        <f t="shared" si="7"/>
        <v>5.39655E-3</v>
      </c>
      <c r="J9" s="50">
        <v>2.1999999999999999E-2</v>
      </c>
      <c r="K9" s="50">
        <v>8.0000000000000002E-3</v>
      </c>
      <c r="L9" s="50">
        <v>8.0000000000000002E-3</v>
      </c>
      <c r="M9" s="50">
        <v>0</v>
      </c>
      <c r="N9" s="50">
        <v>5.0000000000000001E-3</v>
      </c>
      <c r="O9" s="50">
        <v>5.0000000000000001E-3</v>
      </c>
      <c r="P9" s="50">
        <v>0</v>
      </c>
      <c r="R9" s="10">
        <f t="shared" si="0"/>
        <v>8.0000000000000002E-3</v>
      </c>
      <c r="S9" s="10">
        <f t="shared" si="1"/>
        <v>5.0000000000000001E-3</v>
      </c>
      <c r="T9" s="21">
        <v>0.01</v>
      </c>
      <c r="U9" s="7">
        <f t="shared" si="2"/>
        <v>8.0100000000000006E-4</v>
      </c>
      <c r="V9" s="7">
        <f t="shared" si="3"/>
        <v>1.6019999999999996E-4</v>
      </c>
      <c r="W9" s="14">
        <f t="shared" si="8"/>
        <v>0.14842816243711263</v>
      </c>
      <c r="X9" s="14">
        <f t="shared" si="4"/>
        <v>2.9685632487422512E-2</v>
      </c>
      <c r="Y9" s="7">
        <f t="shared" si="5"/>
        <v>2.75</v>
      </c>
    </row>
    <row r="10" spans="1:25" x14ac:dyDescent="0.35">
      <c r="A10" s="15">
        <v>11.1</v>
      </c>
      <c r="B10" s="27">
        <v>43299</v>
      </c>
      <c r="C10" s="28" t="s">
        <v>19</v>
      </c>
      <c r="D10" s="29" t="s">
        <v>29</v>
      </c>
      <c r="E10" s="19">
        <v>43</v>
      </c>
      <c r="F10" s="19">
        <v>43</v>
      </c>
      <c r="G10" s="17">
        <v>0.1305</v>
      </c>
      <c r="H10" s="5">
        <f t="shared" si="6"/>
        <v>2.6535500000000002E-3</v>
      </c>
      <c r="I10" s="6">
        <f t="shared" si="7"/>
        <v>2.6535500000000002E-3</v>
      </c>
      <c r="J10" s="50">
        <v>0.51100000000000001</v>
      </c>
      <c r="K10" s="50">
        <v>0.22600000000000001</v>
      </c>
      <c r="L10" s="50">
        <v>0.223</v>
      </c>
      <c r="M10" s="50">
        <v>1E-3</v>
      </c>
      <c r="N10" s="50">
        <v>0.13400000000000001</v>
      </c>
      <c r="O10" s="50">
        <v>0.13600000000000001</v>
      </c>
      <c r="P10" s="50">
        <v>3.0000000000000001E-3</v>
      </c>
      <c r="R10" s="10">
        <f t="shared" si="0"/>
        <v>0.22500000000000001</v>
      </c>
      <c r="S10" s="10">
        <f t="shared" si="1"/>
        <v>0.13300000000000001</v>
      </c>
      <c r="T10" s="21">
        <v>0.01</v>
      </c>
      <c r="U10" s="7">
        <f t="shared" si="2"/>
        <v>2.4563999999999999E-2</v>
      </c>
      <c r="V10" s="7">
        <f t="shared" si="3"/>
        <v>1.8049200000000043E-3</v>
      </c>
      <c r="W10" s="14">
        <f t="shared" si="8"/>
        <v>9.2570330312223241</v>
      </c>
      <c r="X10" s="14">
        <f t="shared" si="4"/>
        <v>0.68019068794633764</v>
      </c>
      <c r="Y10" s="7">
        <f t="shared" si="5"/>
        <v>2.2610619469026547</v>
      </c>
    </row>
    <row r="11" spans="1:25" x14ac:dyDescent="0.35">
      <c r="A11" s="15">
        <v>11.2</v>
      </c>
      <c r="B11" s="27">
        <v>43299</v>
      </c>
      <c r="C11" s="28" t="s">
        <v>19</v>
      </c>
      <c r="D11" s="29" t="s">
        <v>29</v>
      </c>
      <c r="E11" s="19">
        <v>14</v>
      </c>
      <c r="F11" s="19">
        <v>7</v>
      </c>
      <c r="G11" s="51">
        <v>5.4199999999999998E-2</v>
      </c>
      <c r="H11" s="5">
        <f t="shared" si="6"/>
        <v>1.0436199999999999E-3</v>
      </c>
      <c r="I11" s="6">
        <f t="shared" si="7"/>
        <v>5.2180999999999994E-4</v>
      </c>
      <c r="J11" s="50">
        <v>0.10299999999999999</v>
      </c>
      <c r="K11" s="50">
        <v>3.9E-2</v>
      </c>
      <c r="L11" s="50">
        <v>3.9E-2</v>
      </c>
      <c r="M11" s="50">
        <v>0</v>
      </c>
      <c r="N11" s="50">
        <v>2.4E-2</v>
      </c>
      <c r="O11" s="50">
        <v>2.4E-2</v>
      </c>
      <c r="P11" s="50">
        <v>0</v>
      </c>
      <c r="R11" s="10">
        <f t="shared" si="0"/>
        <v>3.9E-2</v>
      </c>
      <c r="S11" s="10">
        <f t="shared" si="1"/>
        <v>2.4E-2</v>
      </c>
      <c r="T11" s="21">
        <v>0.01</v>
      </c>
      <c r="U11" s="7">
        <f t="shared" si="2"/>
        <v>4.0049999999999999E-3</v>
      </c>
      <c r="V11" s="7">
        <f t="shared" si="3"/>
        <v>6.0875999999999921E-4</v>
      </c>
      <c r="W11" s="14">
        <f t="shared" si="8"/>
        <v>7.6752074509879078</v>
      </c>
      <c r="X11" s="14">
        <f t="shared" si="4"/>
        <v>1.1666315325501606</v>
      </c>
      <c r="Y11" s="7">
        <f t="shared" si="5"/>
        <v>2.641025641025641</v>
      </c>
    </row>
    <row r="12" spans="1:25" x14ac:dyDescent="0.35">
      <c r="A12" s="15">
        <v>11.3</v>
      </c>
      <c r="B12" s="27">
        <v>43299</v>
      </c>
      <c r="C12" s="28" t="s">
        <v>19</v>
      </c>
      <c r="D12" s="29" t="s">
        <v>29</v>
      </c>
      <c r="E12" s="19">
        <v>86</v>
      </c>
      <c r="F12" s="19">
        <v>56</v>
      </c>
      <c r="G12" s="17">
        <v>0.20849999999999999</v>
      </c>
      <c r="H12" s="5">
        <f t="shared" si="6"/>
        <v>4.2993499999999995E-3</v>
      </c>
      <c r="I12" s="6">
        <f t="shared" si="7"/>
        <v>2.7995767441860464E-3</v>
      </c>
      <c r="J12" s="50">
        <v>0.23699999999999999</v>
      </c>
      <c r="K12" s="50">
        <v>9.7000000000000003E-2</v>
      </c>
      <c r="L12" s="50">
        <v>9.6000000000000002E-2</v>
      </c>
      <c r="M12" s="50">
        <v>0</v>
      </c>
      <c r="N12" s="50">
        <v>5.8000000000000003E-2</v>
      </c>
      <c r="O12" s="50">
        <v>5.8999999999999997E-2</v>
      </c>
      <c r="P12" s="50">
        <v>0</v>
      </c>
      <c r="R12" s="10">
        <f t="shared" si="0"/>
        <v>9.7000000000000003E-2</v>
      </c>
      <c r="S12" s="10">
        <f t="shared" si="1"/>
        <v>5.8999999999999997E-2</v>
      </c>
      <c r="T12" s="21">
        <v>0.01</v>
      </c>
      <c r="U12" s="7">
        <f t="shared" si="2"/>
        <v>1.0146000000000002E-2</v>
      </c>
      <c r="V12" s="7">
        <f t="shared" si="3"/>
        <v>1.4631599999999959E-3</v>
      </c>
      <c r="W12" s="14">
        <f t="shared" si="8"/>
        <v>3.6241192605526757</v>
      </c>
      <c r="X12" s="14">
        <f t="shared" si="4"/>
        <v>0.52263614599548958</v>
      </c>
      <c r="Y12" s="7">
        <f t="shared" si="5"/>
        <v>2.4432989690721647</v>
      </c>
    </row>
    <row r="13" spans="1:25" x14ac:dyDescent="0.35">
      <c r="A13" s="15">
        <v>11.4</v>
      </c>
      <c r="B13" s="27">
        <v>43299</v>
      </c>
      <c r="C13" s="28" t="s">
        <v>19</v>
      </c>
      <c r="D13" s="29" t="s">
        <v>29</v>
      </c>
      <c r="E13" s="19">
        <v>31</v>
      </c>
      <c r="F13" s="19">
        <v>31</v>
      </c>
      <c r="G13" s="17">
        <v>7.4499999999999997E-2</v>
      </c>
      <c r="H13" s="5">
        <f t="shared" si="6"/>
        <v>1.4719499999999999E-3</v>
      </c>
      <c r="I13" s="6">
        <f t="shared" si="7"/>
        <v>1.4719499999999999E-3</v>
      </c>
      <c r="J13" s="50">
        <v>0.16400000000000001</v>
      </c>
      <c r="K13" s="50">
        <v>6.3E-2</v>
      </c>
      <c r="L13" s="50">
        <v>6.2E-2</v>
      </c>
      <c r="M13" s="50">
        <v>0</v>
      </c>
      <c r="N13" s="50">
        <v>3.7999999999999999E-2</v>
      </c>
      <c r="O13" s="50">
        <v>3.9E-2</v>
      </c>
      <c r="P13" s="50">
        <v>0</v>
      </c>
      <c r="R13" s="10">
        <f t="shared" si="0"/>
        <v>6.3E-2</v>
      </c>
      <c r="S13" s="10">
        <f t="shared" si="1"/>
        <v>3.9E-2</v>
      </c>
      <c r="T13" s="21">
        <v>0.01</v>
      </c>
      <c r="U13" s="7">
        <f t="shared" si="2"/>
        <v>6.4080000000000005E-3</v>
      </c>
      <c r="V13" s="7">
        <f t="shared" si="3"/>
        <v>1.3563600000000005E-3</v>
      </c>
      <c r="W13" s="14">
        <f t="shared" si="8"/>
        <v>4.3534087435035165</v>
      </c>
      <c r="X13" s="14">
        <f t="shared" si="4"/>
        <v>0.92147151737491129</v>
      </c>
      <c r="Y13" s="7">
        <f t="shared" si="5"/>
        <v>2.6031746031746033</v>
      </c>
    </row>
    <row r="14" spans="1:25" x14ac:dyDescent="0.35">
      <c r="A14" s="15">
        <v>11.5</v>
      </c>
      <c r="B14" s="27">
        <v>43299</v>
      </c>
      <c r="C14" s="28" t="s">
        <v>19</v>
      </c>
      <c r="D14" s="29" t="s">
        <v>29</v>
      </c>
      <c r="E14" s="19">
        <v>118</v>
      </c>
      <c r="F14" s="19">
        <v>46</v>
      </c>
      <c r="G14" s="17">
        <v>0.26390000000000002</v>
      </c>
      <c r="H14" s="5">
        <f t="shared" si="6"/>
        <v>5.4682900000000007E-3</v>
      </c>
      <c r="I14" s="6">
        <f t="shared" si="7"/>
        <v>2.1317062711864411E-3</v>
      </c>
      <c r="J14" s="50">
        <v>0.39200000000000002</v>
      </c>
      <c r="K14" s="50">
        <v>0.17599999999999999</v>
      </c>
      <c r="L14" s="50">
        <v>0.17399999999999999</v>
      </c>
      <c r="M14" s="50">
        <v>1E-3</v>
      </c>
      <c r="N14" s="50">
        <v>0.105</v>
      </c>
      <c r="O14" s="50">
        <v>0.107</v>
      </c>
      <c r="P14" s="50">
        <v>2E-3</v>
      </c>
      <c r="R14" s="10">
        <f t="shared" si="0"/>
        <v>0.17499999999999999</v>
      </c>
      <c r="S14" s="10">
        <f t="shared" si="1"/>
        <v>0.105</v>
      </c>
      <c r="T14" s="21">
        <v>0.01</v>
      </c>
      <c r="U14" s="7">
        <f t="shared" si="2"/>
        <v>1.8689999999999998E-2</v>
      </c>
      <c r="V14" s="7">
        <f t="shared" si="3"/>
        <v>2.0291999999999988E-3</v>
      </c>
      <c r="W14" s="14">
        <f t="shared" si="8"/>
        <v>8.7676244389888343</v>
      </c>
      <c r="X14" s="14">
        <f t="shared" si="4"/>
        <v>0.95191351051878714</v>
      </c>
      <c r="Y14" s="7">
        <f>J14/K14</f>
        <v>2.2272727272727275</v>
      </c>
    </row>
    <row r="15" spans="1:25" x14ac:dyDescent="0.35">
      <c r="A15" s="17"/>
      <c r="B15" s="18"/>
      <c r="C15" s="19"/>
      <c r="D15" s="19"/>
      <c r="E15" s="19"/>
      <c r="F15" s="19"/>
      <c r="G15" s="17"/>
      <c r="H15" s="16"/>
      <c r="I15" s="6"/>
      <c r="J15" s="50"/>
      <c r="K15" s="50"/>
      <c r="L15" s="50"/>
      <c r="M15" s="50"/>
      <c r="N15" s="50"/>
      <c r="O15" s="50"/>
      <c r="P15" s="50"/>
      <c r="R15" s="10"/>
      <c r="S15" s="10"/>
      <c r="T15" s="21"/>
      <c r="U15" s="7"/>
      <c r="V15" s="7"/>
      <c r="W15" s="14"/>
      <c r="X15" s="14"/>
      <c r="Y15" s="7"/>
    </row>
    <row r="16" spans="1:25" x14ac:dyDescent="0.35">
      <c r="A16" s="17"/>
      <c r="B16" s="18"/>
      <c r="C16" s="19"/>
      <c r="D16" s="19"/>
      <c r="E16" s="19"/>
      <c r="F16" s="19"/>
      <c r="G16" s="17"/>
      <c r="H16" s="16"/>
      <c r="I16" s="6"/>
      <c r="J16" s="20"/>
      <c r="K16" s="20"/>
      <c r="L16" s="20"/>
      <c r="M16" s="20"/>
      <c r="N16" s="20"/>
      <c r="O16" s="20"/>
      <c r="P16" s="20"/>
      <c r="R16" s="10"/>
      <c r="S16" s="10"/>
      <c r="T16" s="21"/>
      <c r="U16" s="7"/>
      <c r="V16" s="7"/>
      <c r="W16" s="14"/>
      <c r="X16" s="14"/>
      <c r="Y16" s="7"/>
    </row>
    <row r="17" spans="2:25" x14ac:dyDescent="0.35">
      <c r="B17" s="18"/>
      <c r="C17" s="19"/>
      <c r="D17" s="19"/>
      <c r="E17" s="19"/>
      <c r="F17" s="19"/>
      <c r="G17" s="17"/>
      <c r="H17" s="16"/>
      <c r="I17" s="6"/>
      <c r="J17" s="20"/>
      <c r="K17" s="20"/>
      <c r="L17" s="20"/>
      <c r="M17" s="20"/>
      <c r="N17" s="20"/>
      <c r="O17" s="20"/>
      <c r="P17" s="20"/>
      <c r="R17" s="10"/>
      <c r="S17" s="10"/>
      <c r="T17" s="21"/>
      <c r="U17" s="7"/>
      <c r="V17" s="7"/>
      <c r="W17" s="14"/>
      <c r="X17" s="14"/>
      <c r="Y17" s="7"/>
    </row>
    <row r="18" spans="2:25" x14ac:dyDescent="0.35">
      <c r="B18" s="18"/>
      <c r="C18" s="19"/>
      <c r="D18" s="19"/>
      <c r="E18" s="19"/>
      <c r="F18" s="19"/>
      <c r="G18" s="17"/>
      <c r="H18" s="16"/>
      <c r="I18" s="6"/>
      <c r="J18" s="20"/>
      <c r="K18" s="20"/>
      <c r="L18" s="20"/>
      <c r="M18" s="20"/>
      <c r="N18" s="20"/>
      <c r="O18" s="20"/>
      <c r="P18" s="20"/>
      <c r="R18" s="10"/>
      <c r="S18" s="10"/>
      <c r="T18" s="21"/>
      <c r="U18" s="7"/>
      <c r="V18" s="7"/>
      <c r="W18" s="14"/>
      <c r="X18" s="14"/>
      <c r="Y18" s="7"/>
    </row>
    <row r="19" spans="2:25" x14ac:dyDescent="0.35">
      <c r="B19" s="18"/>
      <c r="C19" s="19"/>
      <c r="D19" s="19"/>
      <c r="E19" s="19"/>
      <c r="F19" s="19"/>
      <c r="G19" s="17"/>
      <c r="H19" s="16"/>
      <c r="I19" s="6"/>
      <c r="J19" s="20"/>
      <c r="K19" s="20"/>
      <c r="L19" s="20"/>
      <c r="M19" s="20"/>
      <c r="N19" s="20"/>
      <c r="O19" s="20"/>
      <c r="P19" s="20"/>
      <c r="R19" s="10"/>
      <c r="S19" s="10"/>
      <c r="T19" s="21"/>
      <c r="U19" s="7"/>
      <c r="V19" s="7"/>
      <c r="W19" s="14"/>
      <c r="X19" s="14"/>
      <c r="Y19" s="7"/>
    </row>
    <row r="20" spans="2:25" x14ac:dyDescent="0.35">
      <c r="B20" s="18"/>
      <c r="C20" s="19"/>
      <c r="D20" s="19"/>
      <c r="E20" s="19"/>
      <c r="F20" s="19"/>
      <c r="G20" s="17"/>
      <c r="H20" s="16"/>
      <c r="I20" s="6"/>
      <c r="J20" s="20"/>
      <c r="K20" s="20"/>
      <c r="L20" s="20"/>
      <c r="M20" s="20"/>
      <c r="N20" s="20"/>
      <c r="O20" s="20"/>
      <c r="P20" s="20"/>
      <c r="R20" s="10"/>
      <c r="S20" s="10"/>
      <c r="T20" s="21"/>
      <c r="U20" s="7"/>
      <c r="V20" s="7"/>
      <c r="W20" s="14"/>
      <c r="X20" s="14"/>
      <c r="Y20" s="7"/>
    </row>
    <row r="21" spans="2:25" x14ac:dyDescent="0.35">
      <c r="B21" s="18"/>
      <c r="C21" s="19"/>
      <c r="D21" s="19"/>
      <c r="E21" s="19"/>
      <c r="F21" s="19"/>
      <c r="G21" s="17"/>
      <c r="H21" s="16"/>
      <c r="I21" s="6"/>
      <c r="J21" s="20"/>
      <c r="K21" s="20"/>
      <c r="L21" s="20"/>
      <c r="M21" s="20"/>
      <c r="N21" s="20"/>
      <c r="O21" s="20"/>
      <c r="P21" s="20"/>
      <c r="R21" s="10"/>
      <c r="S21" s="10"/>
      <c r="T21" s="21"/>
      <c r="U21" s="7"/>
      <c r="V21" s="7"/>
      <c r="W21" s="14"/>
      <c r="X21" s="14"/>
      <c r="Y21" s="7"/>
    </row>
    <row r="22" spans="2:25" x14ac:dyDescent="0.35">
      <c r="B22" s="18"/>
      <c r="C22" s="19"/>
      <c r="D22" s="19"/>
      <c r="E22" s="19"/>
      <c r="F22" s="19"/>
      <c r="G22" s="17"/>
      <c r="H22" s="16"/>
      <c r="I22" s="6"/>
      <c r="J22" s="20"/>
      <c r="K22" s="20"/>
      <c r="L22" s="20"/>
      <c r="M22" s="20"/>
      <c r="N22" s="20"/>
      <c r="O22" s="20"/>
      <c r="P22" s="20"/>
      <c r="R22" s="10"/>
      <c r="S22" s="10"/>
      <c r="T22" s="21"/>
      <c r="U22" s="7"/>
      <c r="V22" s="7"/>
      <c r="W22" s="14"/>
      <c r="X22" s="14"/>
      <c r="Y22" s="7"/>
    </row>
    <row r="23" spans="2:25" x14ac:dyDescent="0.35">
      <c r="B23" s="18"/>
      <c r="C23" s="19"/>
      <c r="D23" s="19"/>
      <c r="E23" s="19"/>
      <c r="F23" s="19"/>
      <c r="G23" s="17"/>
      <c r="H23" s="11"/>
      <c r="I23" s="6"/>
      <c r="J23" s="20"/>
      <c r="K23" s="20"/>
      <c r="L23" s="20"/>
      <c r="M23" s="20"/>
      <c r="N23" s="20"/>
      <c r="O23" s="20"/>
      <c r="P23" s="20"/>
      <c r="R23" s="10"/>
      <c r="S23" s="10"/>
      <c r="T23" s="21"/>
      <c r="U23" s="7"/>
      <c r="V23" s="7"/>
      <c r="W23" s="14"/>
      <c r="X23" s="14"/>
      <c r="Y2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9"/>
  <sheetViews>
    <sheetView zoomScale="110" zoomScaleNormal="110" workbookViewId="0">
      <selection activeCell="O29" sqref="O29"/>
    </sheetView>
  </sheetViews>
  <sheetFormatPr defaultColWidth="9.08984375" defaultRowHeight="14.5" x14ac:dyDescent="0.35"/>
  <cols>
    <col min="1" max="1" width="9.08984375" style="4"/>
    <col min="2" max="2" width="10.6328125" style="4" customWidth="1"/>
    <col min="3" max="3" width="10.54296875" style="4" bestFit="1" customWidth="1"/>
    <col min="4" max="4" width="13.81640625" style="4" bestFit="1" customWidth="1"/>
    <col min="5" max="5" width="9.54296875" style="4" bestFit="1" customWidth="1"/>
    <col min="6" max="6" width="12" style="4" customWidth="1"/>
    <col min="7" max="8" width="10.1796875" style="4" bestFit="1" customWidth="1"/>
    <col min="9" max="10" width="12" style="4" customWidth="1"/>
    <col min="11" max="11" width="13.90625" style="4" customWidth="1"/>
    <col min="12" max="12" width="10" style="4" customWidth="1"/>
    <col min="13" max="13" width="9.81640625" style="4" customWidth="1"/>
    <col min="14" max="14" width="12.6328125" customWidth="1"/>
    <col min="15" max="15" width="10.6328125" customWidth="1"/>
    <col min="16" max="16" width="11.54296875" style="4" customWidth="1"/>
    <col min="17" max="17" width="16.453125" style="15" customWidth="1"/>
    <col min="18" max="18" width="11.6328125" style="4" customWidth="1"/>
    <col min="19" max="19" width="15" style="33" customWidth="1"/>
    <col min="20" max="21" width="9.08984375" style="34"/>
    <col min="22" max="23" width="10.54296875" style="33" customWidth="1"/>
    <col min="24" max="24" width="11" style="33" customWidth="1"/>
    <col min="25" max="25" width="12.453125" style="33" customWidth="1"/>
    <col min="26" max="26" width="5.54296875" style="33" customWidth="1"/>
    <col min="27" max="27" width="11.54296875" style="33" customWidth="1"/>
    <col min="28" max="29" width="9.08984375" style="33"/>
    <col min="30" max="32" width="9.90625" style="33" customWidth="1"/>
    <col min="33" max="33" width="10.453125" style="33" customWidth="1"/>
    <col min="34" max="42" width="9.08984375" style="33"/>
    <col min="43" max="16384" width="9.08984375" style="4"/>
  </cols>
  <sheetData>
    <row r="1" spans="1:33" ht="39" x14ac:dyDescent="0.3">
      <c r="A1" s="1"/>
      <c r="B1" s="1"/>
      <c r="C1" s="1"/>
      <c r="D1" s="1"/>
      <c r="E1" s="1" t="s">
        <v>20</v>
      </c>
      <c r="F1" s="1" t="s">
        <v>21</v>
      </c>
      <c r="G1" s="22" t="s">
        <v>38</v>
      </c>
      <c r="H1" s="22" t="s">
        <v>39</v>
      </c>
      <c r="I1" s="1" t="s">
        <v>40</v>
      </c>
      <c r="J1" s="22" t="s">
        <v>41</v>
      </c>
      <c r="K1" s="22" t="s">
        <v>42</v>
      </c>
      <c r="L1" s="22" t="s">
        <v>37</v>
      </c>
      <c r="M1" s="22" t="s">
        <v>36</v>
      </c>
      <c r="N1" s="1" t="s">
        <v>0</v>
      </c>
      <c r="O1" s="1" t="s">
        <v>33</v>
      </c>
      <c r="P1" s="46" t="s">
        <v>22</v>
      </c>
      <c r="Q1" s="47" t="s">
        <v>23</v>
      </c>
    </row>
    <row r="2" spans="1:33" ht="15" customHeight="1" x14ac:dyDescent="0.25">
      <c r="A2" s="23" t="s">
        <v>15</v>
      </c>
      <c r="B2" s="23" t="s">
        <v>16</v>
      </c>
      <c r="C2" s="24" t="s">
        <v>17</v>
      </c>
      <c r="D2" s="24" t="s">
        <v>18</v>
      </c>
      <c r="E2" s="23"/>
      <c r="F2" s="23"/>
      <c r="G2" s="56" t="s">
        <v>35</v>
      </c>
      <c r="H2" s="56" t="s">
        <v>35</v>
      </c>
      <c r="I2" s="56" t="s">
        <v>35</v>
      </c>
      <c r="J2" s="56" t="s">
        <v>35</v>
      </c>
      <c r="K2" s="56" t="s">
        <v>35</v>
      </c>
      <c r="L2" s="25"/>
      <c r="M2" s="25"/>
      <c r="N2" s="55" t="s">
        <v>34</v>
      </c>
      <c r="O2" s="55" t="s">
        <v>35</v>
      </c>
      <c r="P2" s="25" t="s">
        <v>24</v>
      </c>
      <c r="Q2" s="26" t="s">
        <v>25</v>
      </c>
      <c r="S2" s="59"/>
      <c r="T2" s="59"/>
      <c r="U2" s="59"/>
      <c r="V2" s="59"/>
      <c r="W2" s="59"/>
      <c r="X2" s="59"/>
      <c r="Y2" s="59"/>
      <c r="AA2" s="59"/>
      <c r="AB2" s="59"/>
      <c r="AC2" s="59"/>
      <c r="AD2" s="59"/>
      <c r="AE2" s="59"/>
      <c r="AF2" s="59"/>
      <c r="AG2" s="59"/>
    </row>
    <row r="3" spans="1:33" ht="13" x14ac:dyDescent="0.3">
      <c r="A3" s="15">
        <v>6.1</v>
      </c>
      <c r="B3" s="27">
        <v>43299</v>
      </c>
      <c r="C3" s="28" t="s">
        <v>28</v>
      </c>
      <c r="D3" s="29" t="s">
        <v>29</v>
      </c>
      <c r="E3" s="52"/>
      <c r="F3" s="48"/>
      <c r="G3" s="53">
        <v>0.15820000000000001</v>
      </c>
      <c r="H3" s="53">
        <f t="shared" ref="H3:H12" si="0">$T$7/2</f>
        <v>6.105E-2</v>
      </c>
      <c r="I3" s="53">
        <f>G3-H3</f>
        <v>9.7150000000000014E-2</v>
      </c>
      <c r="J3" s="53">
        <v>0.14399999999999999</v>
      </c>
      <c r="K3" s="53">
        <f>G3-J3</f>
        <v>1.4200000000000018E-2</v>
      </c>
      <c r="L3" s="54">
        <f>(K3/I3)*100</f>
        <v>14.616572310859514</v>
      </c>
      <c r="M3" s="9" t="e">
        <f>(#REF!*L3)/(G3-F3)</f>
        <v>#REF!</v>
      </c>
      <c r="N3" s="17">
        <v>0.1103</v>
      </c>
      <c r="O3" s="5">
        <f>((N3*0.0211)-0.0001)</f>
        <v>2.22733E-3</v>
      </c>
      <c r="P3" s="9">
        <f>K3*2</f>
        <v>2.8400000000000036E-2</v>
      </c>
      <c r="Q3" s="30">
        <f>P3/O3</f>
        <v>12.750692533212428</v>
      </c>
      <c r="S3" s="35"/>
      <c r="T3" s="36"/>
      <c r="U3" s="36"/>
      <c r="V3" s="37"/>
      <c r="W3" s="37"/>
      <c r="X3" s="37"/>
      <c r="Y3" s="38"/>
      <c r="Z3" s="38"/>
      <c r="AA3" s="35"/>
      <c r="AB3" s="36"/>
      <c r="AC3" s="36"/>
      <c r="AD3" s="37"/>
      <c r="AE3" s="37"/>
      <c r="AF3" s="37"/>
      <c r="AG3" s="38"/>
    </row>
    <row r="4" spans="1:33" ht="13" x14ac:dyDescent="0.3">
      <c r="A4" s="15">
        <v>6.2</v>
      </c>
      <c r="B4" s="27">
        <v>43299</v>
      </c>
      <c r="C4" s="28" t="s">
        <v>28</v>
      </c>
      <c r="D4" s="29" t="s">
        <v>29</v>
      </c>
      <c r="E4" s="52"/>
      <c r="F4" s="48"/>
      <c r="G4" s="53">
        <v>0.1114</v>
      </c>
      <c r="H4" s="53">
        <f t="shared" si="0"/>
        <v>6.105E-2</v>
      </c>
      <c r="I4" s="53">
        <f t="shared" ref="I4:I12" si="1">G4-H4</f>
        <v>5.0349999999999999E-2</v>
      </c>
      <c r="J4" s="53">
        <v>0.1056</v>
      </c>
      <c r="K4" s="53">
        <f t="shared" ref="K4:K12" si="2">G4-J4</f>
        <v>5.7999999999999996E-3</v>
      </c>
      <c r="L4" s="54">
        <f t="shared" ref="L4:L12" si="3">(K4/I4)*100</f>
        <v>11.519364448857994</v>
      </c>
      <c r="M4" s="9" t="e">
        <f>(#REF!*L4)/(G4-F4)</f>
        <v>#REF!</v>
      </c>
      <c r="N4" s="17">
        <v>0.30809999999999998</v>
      </c>
      <c r="O4" s="5">
        <f t="shared" ref="O4:O12" si="4">((N4*0.0211)-0.0001)</f>
        <v>6.4009099999999992E-3</v>
      </c>
      <c r="P4" s="9">
        <f t="shared" ref="P4:P12" si="5">K4*2</f>
        <v>1.1599999999999999E-2</v>
      </c>
      <c r="Q4" s="30">
        <f t="shared" ref="Q4:Q12" si="6">P4/O4</f>
        <v>1.81224232179487</v>
      </c>
      <c r="S4" s="39"/>
      <c r="T4" s="40"/>
      <c r="U4" s="40"/>
      <c r="V4" s="41"/>
      <c r="W4" s="41"/>
      <c r="X4" s="41"/>
      <c r="Y4" s="41"/>
      <c r="AA4" s="39"/>
      <c r="AB4" s="40"/>
      <c r="AC4" s="40"/>
      <c r="AD4" s="42"/>
      <c r="AE4" s="42"/>
      <c r="AF4" s="42"/>
      <c r="AG4" s="41"/>
    </row>
    <row r="5" spans="1:33" ht="13" x14ac:dyDescent="0.3">
      <c r="A5" s="15">
        <v>6.3</v>
      </c>
      <c r="B5" s="27">
        <v>43299</v>
      </c>
      <c r="C5" s="28" t="s">
        <v>28</v>
      </c>
      <c r="D5" s="29" t="s">
        <v>29</v>
      </c>
      <c r="E5" s="52"/>
      <c r="F5" s="48"/>
      <c r="G5" s="53">
        <v>1.1052999999999999</v>
      </c>
      <c r="H5" s="53">
        <f t="shared" si="0"/>
        <v>6.105E-2</v>
      </c>
      <c r="I5" s="53">
        <f t="shared" si="1"/>
        <v>1.0442499999999999</v>
      </c>
      <c r="J5" s="53">
        <v>7.0499999999999993E-2</v>
      </c>
      <c r="K5" s="53">
        <f t="shared" si="2"/>
        <v>1.0347999999999999</v>
      </c>
      <c r="L5" s="54">
        <f t="shared" si="3"/>
        <v>99.095044290160402</v>
      </c>
      <c r="M5" s="9" t="e">
        <f>(#REF!*L5)/(G5-F5)</f>
        <v>#REF!</v>
      </c>
      <c r="N5" s="17">
        <v>0.76539999999999997</v>
      </c>
      <c r="O5" s="5">
        <f t="shared" si="4"/>
        <v>1.6049940000000002E-2</v>
      </c>
      <c r="P5" s="9">
        <f t="shared" si="5"/>
        <v>2.0695999999999999</v>
      </c>
      <c r="Q5" s="30">
        <f t="shared" si="6"/>
        <v>128.94752254525559</v>
      </c>
      <c r="S5" s="39"/>
      <c r="T5" s="40"/>
      <c r="U5" s="40"/>
      <c r="V5" s="41"/>
      <c r="W5" s="41"/>
      <c r="X5" s="41"/>
      <c r="Y5" s="41"/>
      <c r="AA5" s="39"/>
      <c r="AB5" s="40"/>
      <c r="AC5" s="40"/>
      <c r="AD5" s="42"/>
      <c r="AE5" s="42"/>
      <c r="AF5" s="42"/>
      <c r="AG5" s="41"/>
    </row>
    <row r="6" spans="1:33" ht="13" x14ac:dyDescent="0.3">
      <c r="A6" s="15">
        <v>6.4</v>
      </c>
      <c r="B6" s="27">
        <v>43299</v>
      </c>
      <c r="C6" s="28" t="s">
        <v>28</v>
      </c>
      <c r="D6" s="29" t="s">
        <v>29</v>
      </c>
      <c r="E6" s="52"/>
      <c r="F6" s="48"/>
      <c r="G6" s="53">
        <v>8.8099999999999998E-2</v>
      </c>
      <c r="H6" s="53">
        <f t="shared" si="0"/>
        <v>6.105E-2</v>
      </c>
      <c r="I6" s="53">
        <f t="shared" si="1"/>
        <v>2.7049999999999998E-2</v>
      </c>
      <c r="J6" s="53">
        <v>8.5400000000000004E-2</v>
      </c>
      <c r="K6" s="53">
        <f t="shared" si="2"/>
        <v>2.6999999999999941E-3</v>
      </c>
      <c r="L6" s="54">
        <f t="shared" si="3"/>
        <v>9.9815157116450806</v>
      </c>
      <c r="M6" s="9" t="e">
        <f>(#REF!*L6)/(G6-F6)</f>
        <v>#REF!</v>
      </c>
      <c r="N6" s="17">
        <v>0.24610000000000001</v>
      </c>
      <c r="O6" s="5">
        <f t="shared" si="4"/>
        <v>5.0927100000000003E-3</v>
      </c>
      <c r="P6" s="9">
        <f t="shared" si="5"/>
        <v>5.3999999999999881E-3</v>
      </c>
      <c r="Q6" s="30">
        <f t="shared" si="6"/>
        <v>1.0603391907255642</v>
      </c>
      <c r="S6" s="33" t="s">
        <v>30</v>
      </c>
      <c r="T6" s="33" t="s">
        <v>31</v>
      </c>
      <c r="U6" s="40" t="s">
        <v>32</v>
      </c>
      <c r="V6" s="41"/>
      <c r="W6" s="41"/>
      <c r="X6" s="41"/>
      <c r="Y6" s="41"/>
      <c r="AA6" s="39"/>
      <c r="AB6" s="40"/>
      <c r="AC6" s="40"/>
      <c r="AD6" s="42"/>
      <c r="AE6" s="42"/>
      <c r="AF6" s="42"/>
      <c r="AG6" s="41"/>
    </row>
    <row r="7" spans="1:33" ht="13" x14ac:dyDescent="0.3">
      <c r="A7" s="15">
        <v>6.5</v>
      </c>
      <c r="B7" s="27">
        <v>43299</v>
      </c>
      <c r="C7" s="28" t="s">
        <v>28</v>
      </c>
      <c r="D7" s="29" t="s">
        <v>29</v>
      </c>
      <c r="E7" s="52"/>
      <c r="F7" s="48"/>
      <c r="G7" s="53">
        <v>6.9599999999999995E-2</v>
      </c>
      <c r="H7" s="53">
        <f t="shared" si="0"/>
        <v>6.105E-2</v>
      </c>
      <c r="I7" s="53">
        <f t="shared" si="1"/>
        <v>8.5499999999999951E-3</v>
      </c>
      <c r="J7" s="53">
        <v>6.8199999999999997E-2</v>
      </c>
      <c r="K7" s="53">
        <f t="shared" si="2"/>
        <v>1.3999999999999985E-3</v>
      </c>
      <c r="L7" s="54">
        <f t="shared" si="3"/>
        <v>16.374269005847943</v>
      </c>
      <c r="M7" s="9" t="e">
        <f>(#REF!*L7)/(G7-F7)</f>
        <v>#REF!</v>
      </c>
      <c r="N7" s="17">
        <v>0.26050000000000001</v>
      </c>
      <c r="O7" s="5">
        <f t="shared" si="4"/>
        <v>5.39655E-3</v>
      </c>
      <c r="P7" s="9">
        <f t="shared" si="5"/>
        <v>2.7999999999999969E-3</v>
      </c>
      <c r="Q7" s="30">
        <f t="shared" si="6"/>
        <v>0.51885000602236553</v>
      </c>
      <c r="S7" s="33">
        <v>0.12180000000000001</v>
      </c>
      <c r="T7" s="33">
        <f>AVERAGE(S7:S22)</f>
        <v>0.1221</v>
      </c>
      <c r="U7" s="40">
        <f>T7/2</f>
        <v>6.105E-2</v>
      </c>
      <c r="V7" s="41"/>
      <c r="W7" s="41"/>
      <c r="X7" s="41"/>
      <c r="Y7" s="41"/>
      <c r="AA7" s="39"/>
      <c r="AB7" s="40"/>
      <c r="AC7" s="40"/>
      <c r="AD7" s="42"/>
      <c r="AE7" s="42"/>
      <c r="AF7" s="42"/>
      <c r="AG7" s="41"/>
    </row>
    <row r="8" spans="1:33" ht="13" x14ac:dyDescent="0.3">
      <c r="A8" s="15">
        <v>11.1</v>
      </c>
      <c r="B8" s="27">
        <v>43299</v>
      </c>
      <c r="C8" s="28" t="s">
        <v>19</v>
      </c>
      <c r="D8" s="29" t="s">
        <v>29</v>
      </c>
      <c r="E8" s="52"/>
      <c r="F8" s="48"/>
      <c r="G8" s="53">
        <v>0.21829999999999999</v>
      </c>
      <c r="H8" s="53">
        <f t="shared" si="0"/>
        <v>6.105E-2</v>
      </c>
      <c r="I8" s="53">
        <f t="shared" si="1"/>
        <v>0.15725</v>
      </c>
      <c r="J8" s="53">
        <v>0.20300000000000001</v>
      </c>
      <c r="K8" s="53">
        <f t="shared" si="2"/>
        <v>1.529999999999998E-2</v>
      </c>
      <c r="L8" s="54">
        <f t="shared" si="3"/>
        <v>9.7297297297297174</v>
      </c>
      <c r="M8" s="9" t="e">
        <f>(#REF!*L8)/(G8-F8)</f>
        <v>#REF!</v>
      </c>
      <c r="N8" s="17">
        <v>0.1305</v>
      </c>
      <c r="O8" s="5">
        <f t="shared" si="4"/>
        <v>2.6535500000000002E-3</v>
      </c>
      <c r="P8" s="9">
        <f t="shared" si="5"/>
        <v>3.0599999999999961E-2</v>
      </c>
      <c r="Q8" s="30">
        <f t="shared" si="6"/>
        <v>11.531721655894918</v>
      </c>
      <c r="S8" s="33">
        <v>0.12230000000000001</v>
      </c>
      <c r="T8" s="33"/>
      <c r="U8" s="40"/>
      <c r="V8" s="41"/>
      <c r="W8" s="41"/>
      <c r="X8" s="41"/>
      <c r="Y8" s="41"/>
      <c r="AA8" s="39"/>
      <c r="AB8" s="40"/>
      <c r="AC8" s="40"/>
      <c r="AD8" s="42"/>
      <c r="AE8" s="42"/>
      <c r="AF8" s="42"/>
      <c r="AG8" s="41"/>
    </row>
    <row r="9" spans="1:33" x14ac:dyDescent="0.35">
      <c r="A9" s="15">
        <v>11.2</v>
      </c>
      <c r="B9" s="27">
        <v>43299</v>
      </c>
      <c r="C9" s="28" t="s">
        <v>19</v>
      </c>
      <c r="D9" s="29" t="s">
        <v>29</v>
      </c>
      <c r="E9" s="52"/>
      <c r="F9" s="48"/>
      <c r="G9" s="53">
        <v>0.1633</v>
      </c>
      <c r="H9" s="53">
        <f t="shared" si="0"/>
        <v>6.105E-2</v>
      </c>
      <c r="I9" s="53">
        <f t="shared" si="1"/>
        <v>0.10225000000000001</v>
      </c>
      <c r="J9" s="53">
        <v>0.15579999999999999</v>
      </c>
      <c r="K9" s="53">
        <f t="shared" si="2"/>
        <v>7.5000000000000067E-3</v>
      </c>
      <c r="L9" s="54">
        <f t="shared" si="3"/>
        <v>7.3349633251833799</v>
      </c>
      <c r="M9" s="9" t="e">
        <f>(#REF!*L9)/(G9-F9)</f>
        <v>#REF!</v>
      </c>
      <c r="N9" s="51">
        <v>5.4199999999999998E-2</v>
      </c>
      <c r="O9" s="5">
        <f t="shared" si="4"/>
        <v>1.0436199999999999E-3</v>
      </c>
      <c r="P9" s="9">
        <f t="shared" si="5"/>
        <v>1.5000000000000013E-2</v>
      </c>
      <c r="Q9" s="30">
        <f t="shared" si="6"/>
        <v>14.373047661026058</v>
      </c>
      <c r="S9" s="33">
        <v>0.123</v>
      </c>
      <c r="T9" s="33"/>
      <c r="U9" s="40"/>
      <c r="V9" s="41"/>
      <c r="W9" s="41"/>
      <c r="X9" s="41"/>
      <c r="Y9" s="41"/>
      <c r="AA9" s="39"/>
      <c r="AB9" s="40"/>
      <c r="AC9" s="40"/>
      <c r="AD9" s="42"/>
      <c r="AE9" s="42"/>
      <c r="AF9" s="42"/>
      <c r="AG9" s="41"/>
    </row>
    <row r="10" spans="1:33" ht="13" x14ac:dyDescent="0.3">
      <c r="A10" s="15">
        <v>11.3</v>
      </c>
      <c r="B10" s="27">
        <v>43299</v>
      </c>
      <c r="C10" s="28" t="s">
        <v>19</v>
      </c>
      <c r="D10" s="29" t="s">
        <v>29</v>
      </c>
      <c r="E10" s="52"/>
      <c r="F10" s="48"/>
      <c r="G10" s="53">
        <v>0.19939999999999999</v>
      </c>
      <c r="H10" s="53">
        <f t="shared" si="0"/>
        <v>6.105E-2</v>
      </c>
      <c r="I10" s="53">
        <f t="shared" si="1"/>
        <v>0.13835</v>
      </c>
      <c r="J10" s="53">
        <v>0.1885</v>
      </c>
      <c r="K10" s="53">
        <f t="shared" si="2"/>
        <v>1.0899999999999993E-2</v>
      </c>
      <c r="L10" s="54">
        <f t="shared" si="3"/>
        <v>7.8785688471268474</v>
      </c>
      <c r="M10" s="9" t="e">
        <f>(#REF!*L10)/(G10-F10)</f>
        <v>#REF!</v>
      </c>
      <c r="N10" s="17">
        <v>0.20849999999999999</v>
      </c>
      <c r="O10" s="5">
        <f t="shared" si="4"/>
        <v>4.2993499999999995E-3</v>
      </c>
      <c r="P10" s="9">
        <f t="shared" si="5"/>
        <v>2.1799999999999986E-2</v>
      </c>
      <c r="Q10" s="30">
        <f t="shared" si="6"/>
        <v>5.0705339179178219</v>
      </c>
      <c r="S10" s="33">
        <v>0.12280000000000001</v>
      </c>
      <c r="T10" s="33"/>
      <c r="U10" s="40"/>
      <c r="V10" s="41"/>
      <c r="W10" s="41"/>
      <c r="X10" s="41"/>
      <c r="Y10" s="41"/>
      <c r="AA10" s="39"/>
      <c r="AB10" s="40"/>
      <c r="AC10" s="40"/>
      <c r="AD10" s="42"/>
      <c r="AE10" s="42"/>
      <c r="AF10" s="42"/>
      <c r="AG10" s="41"/>
    </row>
    <row r="11" spans="1:33" ht="13" x14ac:dyDescent="0.3">
      <c r="A11" s="15">
        <v>11.4</v>
      </c>
      <c r="B11" s="27">
        <v>43299</v>
      </c>
      <c r="C11" s="28" t="s">
        <v>19</v>
      </c>
      <c r="D11" s="29" t="s">
        <v>29</v>
      </c>
      <c r="E11" s="52"/>
      <c r="F11" s="48"/>
      <c r="G11" s="53">
        <v>0.1845</v>
      </c>
      <c r="H11" s="53">
        <f t="shared" si="0"/>
        <v>6.105E-2</v>
      </c>
      <c r="I11" s="53">
        <f t="shared" si="1"/>
        <v>0.12345</v>
      </c>
      <c r="J11" s="53">
        <v>0.1764</v>
      </c>
      <c r="K11" s="53">
        <f t="shared" si="2"/>
        <v>8.0999999999999961E-3</v>
      </c>
      <c r="L11" s="54">
        <f t="shared" si="3"/>
        <v>6.5613608748481127</v>
      </c>
      <c r="M11" s="9" t="e">
        <f>(#REF!*L11)/(G11-F11)</f>
        <v>#REF!</v>
      </c>
      <c r="N11" s="17">
        <v>7.4499999999999997E-2</v>
      </c>
      <c r="O11" s="5">
        <f t="shared" si="4"/>
        <v>1.4719499999999999E-3</v>
      </c>
      <c r="P11" s="9">
        <f t="shared" si="5"/>
        <v>1.6199999999999992E-2</v>
      </c>
      <c r="Q11" s="30">
        <f t="shared" si="6"/>
        <v>11.005808621216749</v>
      </c>
      <c r="S11" s="33">
        <v>0.1211</v>
      </c>
      <c r="T11" s="33"/>
      <c r="U11" s="40"/>
      <c r="V11" s="41"/>
      <c r="W11" s="41"/>
      <c r="X11" s="41"/>
      <c r="Y11" s="41"/>
      <c r="AA11" s="39"/>
      <c r="AB11" s="40"/>
      <c r="AC11" s="40"/>
      <c r="AD11" s="42"/>
      <c r="AE11" s="42"/>
      <c r="AF11" s="42"/>
      <c r="AG11" s="41"/>
    </row>
    <row r="12" spans="1:33" ht="12.5" x14ac:dyDescent="0.25">
      <c r="A12" s="15">
        <v>11.5</v>
      </c>
      <c r="B12" s="27">
        <v>43299</v>
      </c>
      <c r="C12" s="28" t="s">
        <v>19</v>
      </c>
      <c r="D12" s="29" t="s">
        <v>29</v>
      </c>
      <c r="E12" s="52"/>
      <c r="F12" s="48"/>
      <c r="G12" s="53">
        <v>0.24740000000000001</v>
      </c>
      <c r="H12" s="53">
        <f t="shared" si="0"/>
        <v>6.105E-2</v>
      </c>
      <c r="I12" s="53">
        <f t="shared" si="1"/>
        <v>0.18635000000000002</v>
      </c>
      <c r="J12" s="53">
        <v>0.23250000000000001</v>
      </c>
      <c r="K12" s="53">
        <f t="shared" si="2"/>
        <v>1.4899999999999997E-2</v>
      </c>
      <c r="L12" s="54">
        <f t="shared" si="3"/>
        <v>7.9957070029514323</v>
      </c>
      <c r="M12" s="9" t="e">
        <f>(#REF!*L12)/(G12-F12)</f>
        <v>#REF!</v>
      </c>
      <c r="N12" s="17">
        <v>0.26390000000000002</v>
      </c>
      <c r="O12" s="5">
        <f t="shared" si="4"/>
        <v>5.4682900000000007E-3</v>
      </c>
      <c r="P12" s="9">
        <f t="shared" si="5"/>
        <v>2.9799999999999993E-2</v>
      </c>
      <c r="Q12" s="30">
        <f t="shared" si="6"/>
        <v>5.449601246459129</v>
      </c>
      <c r="S12" s="33">
        <v>0.1236</v>
      </c>
      <c r="T12" s="33"/>
      <c r="AD12" s="43"/>
      <c r="AE12" s="43"/>
      <c r="AF12" s="43"/>
    </row>
    <row r="13" spans="1:33" ht="12.5" x14ac:dyDescent="0.25">
      <c r="A13" s="15"/>
      <c r="B13" s="27"/>
      <c r="C13" s="28"/>
      <c r="D13" s="29"/>
      <c r="E13" s="48"/>
      <c r="F13" s="48"/>
      <c r="G13" s="45"/>
      <c r="H13" s="45"/>
      <c r="I13" s="45"/>
      <c r="J13" s="45"/>
      <c r="K13" s="45"/>
      <c r="L13" s="30"/>
      <c r="M13" s="30"/>
      <c r="N13" s="17"/>
      <c r="O13" s="16"/>
      <c r="P13" s="30"/>
      <c r="Q13" s="30"/>
      <c r="S13" s="33">
        <v>0.12239999999999999</v>
      </c>
      <c r="T13" s="33"/>
    </row>
    <row r="14" spans="1:33" ht="12.5" x14ac:dyDescent="0.25">
      <c r="A14" s="15"/>
      <c r="B14" s="27"/>
      <c r="C14" s="28"/>
      <c r="D14" s="29"/>
      <c r="E14" s="48"/>
      <c r="F14" s="48"/>
      <c r="G14" s="45"/>
      <c r="H14" s="45"/>
      <c r="I14" s="45"/>
      <c r="J14" s="45"/>
      <c r="K14" s="45"/>
      <c r="L14" s="30"/>
      <c r="M14" s="30"/>
      <c r="N14" s="17"/>
      <c r="O14" s="16"/>
      <c r="P14" s="30"/>
      <c r="Q14" s="30"/>
      <c r="S14" s="33">
        <v>0.12180000000000001</v>
      </c>
      <c r="T14" s="33"/>
    </row>
    <row r="15" spans="1:33" ht="12.5" x14ac:dyDescent="0.25">
      <c r="A15" s="15"/>
      <c r="B15" s="27"/>
      <c r="C15" s="28"/>
      <c r="D15" s="29"/>
      <c r="E15" s="48"/>
      <c r="F15" s="48"/>
      <c r="G15" s="45"/>
      <c r="H15" s="45"/>
      <c r="I15" s="45"/>
      <c r="J15" s="45"/>
      <c r="K15" s="45"/>
      <c r="L15" s="30"/>
      <c r="M15" s="30"/>
      <c r="N15" s="17"/>
      <c r="O15" s="16"/>
      <c r="P15" s="30"/>
      <c r="Q15" s="30"/>
      <c r="S15" s="33">
        <v>0.12470000000000001</v>
      </c>
      <c r="T15" s="33"/>
    </row>
    <row r="16" spans="1:33" x14ac:dyDescent="0.35">
      <c r="A16" s="15"/>
      <c r="B16" s="27"/>
      <c r="C16" s="28"/>
      <c r="D16" s="29"/>
      <c r="E16" s="48"/>
      <c r="F16" s="48"/>
      <c r="G16" s="45"/>
      <c r="H16" s="45"/>
      <c r="I16" s="45"/>
      <c r="J16" s="45"/>
      <c r="K16" s="45"/>
      <c r="L16" s="30"/>
      <c r="M16" s="30"/>
      <c r="N16" s="51"/>
      <c r="O16" s="16"/>
      <c r="P16" s="30"/>
      <c r="Q16" s="30"/>
      <c r="S16" s="33">
        <v>0.1217</v>
      </c>
      <c r="T16" s="33"/>
    </row>
    <row r="17" spans="1:21" x14ac:dyDescent="0.35">
      <c r="A17" s="15"/>
      <c r="B17" s="27"/>
      <c r="C17" s="28"/>
      <c r="D17" s="29"/>
      <c r="E17" s="48"/>
      <c r="F17" s="48"/>
      <c r="G17" s="45"/>
      <c r="H17" s="45"/>
      <c r="I17" s="45"/>
      <c r="J17" s="45"/>
      <c r="K17" s="45"/>
      <c r="L17" s="30"/>
      <c r="M17" s="30"/>
      <c r="N17" s="51"/>
      <c r="O17" s="16"/>
      <c r="P17" s="30"/>
      <c r="Q17" s="30"/>
      <c r="S17" s="33">
        <v>0.1205</v>
      </c>
      <c r="T17" s="33"/>
    </row>
    <row r="18" spans="1:21" x14ac:dyDescent="0.35">
      <c r="A18" s="15"/>
      <c r="B18" s="27"/>
      <c r="C18" s="28"/>
      <c r="D18" s="29"/>
      <c r="E18" s="48"/>
      <c r="F18" s="48"/>
      <c r="G18" s="45"/>
      <c r="H18" s="45"/>
      <c r="I18" s="45"/>
      <c r="J18" s="45"/>
      <c r="K18" s="45"/>
      <c r="L18" s="30"/>
      <c r="M18" s="30"/>
      <c r="N18" s="51"/>
      <c r="O18" s="16"/>
      <c r="P18" s="30"/>
      <c r="Q18" s="30"/>
      <c r="S18" s="33">
        <v>0.1208</v>
      </c>
      <c r="T18" s="33"/>
    </row>
    <row r="19" spans="1:21" x14ac:dyDescent="0.35">
      <c r="A19" s="15"/>
      <c r="B19" s="27"/>
      <c r="C19" s="28"/>
      <c r="D19" s="29"/>
      <c r="E19" s="48"/>
      <c r="F19" s="48"/>
      <c r="G19" s="45"/>
      <c r="H19" s="45"/>
      <c r="I19" s="45"/>
      <c r="J19" s="45"/>
      <c r="K19" s="45"/>
      <c r="L19" s="30"/>
      <c r="M19" s="30"/>
      <c r="N19" s="51"/>
      <c r="O19" s="16"/>
      <c r="P19" s="30"/>
      <c r="Q19" s="30"/>
      <c r="S19" s="33">
        <v>0.1215</v>
      </c>
      <c r="T19" s="33"/>
    </row>
    <row r="20" spans="1:21" x14ac:dyDescent="0.35">
      <c r="A20" s="15"/>
      <c r="B20" s="27"/>
      <c r="C20" s="28"/>
      <c r="D20" s="29"/>
      <c r="E20" s="48"/>
      <c r="F20" s="48"/>
      <c r="G20" s="45"/>
      <c r="H20" s="45"/>
      <c r="I20" s="45"/>
      <c r="J20" s="45"/>
      <c r="K20" s="45"/>
      <c r="L20" s="30"/>
      <c r="M20" s="30"/>
      <c r="N20" s="51"/>
      <c r="O20" s="16"/>
      <c r="P20" s="30"/>
      <c r="Q20" s="30"/>
      <c r="S20" s="33">
        <v>0.1222</v>
      </c>
      <c r="T20" s="33"/>
    </row>
    <row r="21" spans="1:21" x14ac:dyDescent="0.35">
      <c r="A21" s="15"/>
      <c r="B21" s="27"/>
      <c r="C21" s="28"/>
      <c r="D21" s="29"/>
      <c r="E21" s="48"/>
      <c r="F21" s="48"/>
      <c r="G21" s="45"/>
      <c r="H21" s="45"/>
      <c r="I21" s="45"/>
      <c r="J21" s="45"/>
      <c r="K21" s="45"/>
      <c r="L21" s="30"/>
      <c r="M21" s="30"/>
      <c r="N21" s="51"/>
      <c r="O21" s="16"/>
      <c r="P21" s="30"/>
      <c r="Q21" s="30"/>
      <c r="S21" s="33">
        <v>0.1212</v>
      </c>
      <c r="T21" s="33"/>
    </row>
    <row r="22" spans="1:21" x14ac:dyDescent="0.35">
      <c r="A22" s="15"/>
      <c r="B22" s="27"/>
      <c r="C22" s="28"/>
      <c r="D22" s="29"/>
      <c r="E22" s="48"/>
      <c r="F22" s="48"/>
      <c r="G22" s="45"/>
      <c r="H22" s="45"/>
      <c r="I22" s="45"/>
      <c r="J22" s="45"/>
      <c r="K22" s="45"/>
      <c r="L22" s="30"/>
      <c r="M22" s="30"/>
      <c r="N22" s="51"/>
      <c r="O22" s="11"/>
      <c r="P22" s="30"/>
      <c r="Q22" s="30"/>
      <c r="S22" s="33">
        <v>0.1222</v>
      </c>
      <c r="T22" s="33"/>
    </row>
    <row r="23" spans="1:21" x14ac:dyDescent="0.35">
      <c r="A23" s="15"/>
      <c r="B23" s="27"/>
      <c r="C23" s="28"/>
      <c r="D23" s="29"/>
      <c r="E23" s="48"/>
      <c r="F23" s="49"/>
      <c r="G23" s="45"/>
      <c r="H23" s="45"/>
      <c r="I23" s="45"/>
      <c r="J23" s="45"/>
      <c r="K23" s="45"/>
      <c r="L23" s="30"/>
      <c r="M23" s="30"/>
      <c r="N23" s="51"/>
      <c r="P23" s="30"/>
      <c r="Q23" s="30"/>
    </row>
    <row r="24" spans="1:21" x14ac:dyDescent="0.35">
      <c r="A24" s="15"/>
      <c r="B24" s="27"/>
      <c r="C24" s="28"/>
      <c r="D24" s="29"/>
      <c r="E24" s="48"/>
      <c r="F24" s="49"/>
      <c r="G24" s="45"/>
      <c r="H24" s="45"/>
      <c r="I24" s="45"/>
      <c r="J24" s="45"/>
      <c r="K24" s="45"/>
      <c r="L24" s="30"/>
      <c r="M24" s="30"/>
      <c r="N24" s="51"/>
      <c r="P24" s="30"/>
      <c r="Q24" s="30"/>
    </row>
    <row r="25" spans="1:21" x14ac:dyDescent="0.35">
      <c r="A25" s="15"/>
      <c r="B25" s="27"/>
      <c r="C25" s="28"/>
      <c r="D25" s="29"/>
      <c r="E25" s="48"/>
      <c r="F25" s="49"/>
      <c r="G25" s="45"/>
      <c r="H25" s="45"/>
      <c r="I25" s="45"/>
      <c r="J25" s="45"/>
      <c r="K25" s="45"/>
      <c r="L25" s="30"/>
      <c r="M25" s="30"/>
      <c r="N25" s="51"/>
      <c r="P25" s="30"/>
      <c r="Q25" s="30"/>
      <c r="S25" s="44"/>
      <c r="T25" s="40"/>
      <c r="U25" s="40"/>
    </row>
    <row r="26" spans="1:21" x14ac:dyDescent="0.35">
      <c r="A26" s="15"/>
      <c r="B26" s="27"/>
      <c r="C26" s="28"/>
      <c r="D26" s="29"/>
      <c r="E26" s="30"/>
      <c r="F26" s="31"/>
      <c r="G26" s="30"/>
      <c r="H26" s="30"/>
      <c r="I26" s="30"/>
      <c r="J26" s="30"/>
      <c r="K26" s="30"/>
      <c r="L26" s="30"/>
      <c r="M26" s="30"/>
      <c r="P26" s="30"/>
      <c r="Q26" s="30"/>
      <c r="S26" s="44"/>
      <c r="T26" s="40"/>
      <c r="U26" s="40"/>
    </row>
    <row r="27" spans="1:21" x14ac:dyDescent="0.35">
      <c r="A27" s="15"/>
      <c r="B27" s="27"/>
      <c r="C27" s="28"/>
      <c r="D27" s="29"/>
      <c r="E27" s="31"/>
      <c r="F27" s="31"/>
      <c r="G27" s="30"/>
      <c r="H27" s="30"/>
      <c r="I27" s="30"/>
      <c r="J27" s="30"/>
      <c r="K27" s="30"/>
      <c r="L27" s="30"/>
      <c r="M27" s="30"/>
      <c r="P27" s="30"/>
      <c r="Q27" s="30"/>
      <c r="S27" s="44"/>
      <c r="T27" s="40"/>
      <c r="U27" s="40"/>
    </row>
    <row r="28" spans="1:21" x14ac:dyDescent="0.35">
      <c r="A28" s="15"/>
      <c r="B28" s="27"/>
      <c r="C28" s="28"/>
      <c r="D28" s="29"/>
      <c r="E28" s="31"/>
      <c r="F28" s="31"/>
      <c r="G28" s="30"/>
      <c r="H28" s="30"/>
      <c r="I28" s="30"/>
      <c r="J28" s="30"/>
      <c r="K28" s="30"/>
      <c r="L28" s="30"/>
      <c r="M28" s="30"/>
      <c r="P28" s="30"/>
      <c r="Q28" s="30"/>
      <c r="S28" s="44"/>
      <c r="T28" s="40"/>
      <c r="U28" s="40"/>
    </row>
    <row r="29" spans="1:21" x14ac:dyDescent="0.35">
      <c r="A29" s="15"/>
      <c r="B29" s="27"/>
      <c r="C29" s="28"/>
      <c r="D29" s="29"/>
      <c r="E29" s="31"/>
      <c r="F29" s="31"/>
      <c r="G29" s="30"/>
      <c r="H29" s="30"/>
      <c r="I29" s="30"/>
      <c r="J29" s="30"/>
      <c r="K29" s="30"/>
      <c r="L29" s="30"/>
      <c r="M29" s="30"/>
      <c r="P29" s="30"/>
      <c r="Q29" s="30"/>
      <c r="S29" s="44"/>
      <c r="T29" s="40"/>
      <c r="U29" s="40"/>
    </row>
    <row r="30" spans="1:21" x14ac:dyDescent="0.35">
      <c r="A30" s="15"/>
      <c r="B30" s="27"/>
      <c r="C30" s="28"/>
      <c r="D30" s="29"/>
      <c r="E30" s="31"/>
      <c r="F30" s="31"/>
      <c r="G30" s="30"/>
      <c r="H30" s="30"/>
      <c r="I30" s="30"/>
      <c r="J30" s="30"/>
      <c r="K30" s="30"/>
      <c r="L30" s="30"/>
      <c r="M30" s="30"/>
      <c r="P30" s="30"/>
      <c r="Q30" s="30"/>
      <c r="S30" s="44"/>
      <c r="T30" s="40"/>
      <c r="U30" s="40"/>
    </row>
    <row r="31" spans="1:21" x14ac:dyDescent="0.35">
      <c r="A31" s="15"/>
      <c r="B31" s="27"/>
      <c r="C31" s="28"/>
      <c r="D31" s="29"/>
      <c r="E31" s="31"/>
      <c r="F31" s="31"/>
      <c r="G31" s="30"/>
      <c r="H31" s="30"/>
      <c r="I31" s="30"/>
      <c r="J31" s="30"/>
      <c r="K31" s="30"/>
      <c r="L31" s="30"/>
      <c r="M31" s="30"/>
      <c r="P31" s="30"/>
      <c r="Q31" s="30"/>
      <c r="S31" s="44"/>
      <c r="T31" s="40"/>
      <c r="U31" s="40"/>
    </row>
    <row r="32" spans="1:21" x14ac:dyDescent="0.35">
      <c r="A32" s="15"/>
      <c r="B32" s="27"/>
      <c r="C32" s="28"/>
      <c r="D32" s="29"/>
      <c r="E32" s="31"/>
      <c r="F32" s="31"/>
      <c r="G32" s="30"/>
      <c r="H32" s="30"/>
      <c r="I32" s="30"/>
      <c r="J32" s="30"/>
      <c r="K32" s="30"/>
      <c r="L32" s="30"/>
      <c r="M32" s="30"/>
      <c r="P32" s="30"/>
      <c r="Q32" s="30"/>
      <c r="S32" s="44"/>
      <c r="T32" s="40"/>
      <c r="U32" s="40"/>
    </row>
    <row r="33" spans="1:21" x14ac:dyDescent="0.35">
      <c r="A33" s="15"/>
      <c r="B33" s="27"/>
      <c r="C33" s="28"/>
      <c r="D33" s="29"/>
      <c r="E33" s="31"/>
      <c r="F33" s="31"/>
      <c r="G33" s="30"/>
      <c r="H33" s="30"/>
      <c r="I33" s="30"/>
      <c r="J33" s="30"/>
      <c r="K33" s="30"/>
      <c r="L33" s="30"/>
      <c r="M33" s="30"/>
      <c r="P33" s="30"/>
      <c r="Q33" s="30"/>
      <c r="S33" s="44"/>
      <c r="T33" s="40"/>
      <c r="U33" s="40"/>
    </row>
    <row r="34" spans="1:21" x14ac:dyDescent="0.35">
      <c r="A34" s="15"/>
      <c r="B34" s="27"/>
      <c r="C34" s="28"/>
      <c r="D34" s="29"/>
      <c r="E34" s="31"/>
      <c r="F34" s="31"/>
      <c r="G34" s="30"/>
      <c r="H34" s="30"/>
      <c r="I34" s="30"/>
      <c r="J34" s="30"/>
      <c r="K34" s="30"/>
      <c r="L34" s="30"/>
      <c r="M34" s="30"/>
      <c r="P34" s="30"/>
      <c r="Q34" s="30"/>
      <c r="S34" s="44"/>
      <c r="T34" s="40"/>
      <c r="U34" s="40"/>
    </row>
    <row r="35" spans="1:21" x14ac:dyDescent="0.35">
      <c r="A35" s="15"/>
      <c r="B35" s="27"/>
      <c r="C35" s="28"/>
      <c r="D35" s="29"/>
      <c r="E35" s="31"/>
      <c r="F35" s="31"/>
      <c r="G35" s="30"/>
      <c r="H35" s="30"/>
      <c r="I35" s="30"/>
      <c r="J35" s="31"/>
      <c r="K35" s="30"/>
      <c r="L35" s="30"/>
      <c r="M35" s="30"/>
      <c r="P35" s="30"/>
      <c r="Q35" s="30"/>
      <c r="S35" s="44"/>
      <c r="T35" s="40"/>
      <c r="U35" s="40"/>
    </row>
    <row r="36" spans="1:21" x14ac:dyDescent="0.35">
      <c r="A36" s="15"/>
      <c r="B36" s="27"/>
      <c r="C36" s="28"/>
      <c r="D36" s="29"/>
      <c r="E36" s="31"/>
      <c r="F36" s="31"/>
      <c r="G36" s="30"/>
      <c r="H36" s="30"/>
      <c r="I36" s="30"/>
      <c r="J36" s="31"/>
      <c r="K36" s="30"/>
      <c r="L36" s="30"/>
      <c r="M36" s="30"/>
      <c r="P36" s="30"/>
      <c r="Q36" s="30"/>
      <c r="S36" s="44"/>
      <c r="T36" s="40"/>
      <c r="U36" s="40"/>
    </row>
    <row r="37" spans="1:21" x14ac:dyDescent="0.35">
      <c r="A37" s="15"/>
      <c r="B37" s="27"/>
      <c r="C37" s="28"/>
      <c r="D37" s="29"/>
      <c r="E37" s="31"/>
      <c r="F37" s="31"/>
      <c r="G37" s="30"/>
      <c r="H37" s="30"/>
      <c r="I37" s="30"/>
      <c r="J37" s="31"/>
      <c r="K37" s="30"/>
      <c r="L37" s="30"/>
      <c r="M37" s="30"/>
      <c r="P37" s="30"/>
      <c r="Q37" s="30"/>
      <c r="S37" s="44"/>
      <c r="T37" s="40"/>
      <c r="U37" s="40"/>
    </row>
    <row r="38" spans="1:21" x14ac:dyDescent="0.35">
      <c r="A38" s="15"/>
      <c r="B38" s="27"/>
      <c r="C38" s="28"/>
      <c r="D38" s="29"/>
      <c r="E38" s="31"/>
      <c r="F38" s="31"/>
      <c r="G38" s="30"/>
      <c r="H38" s="30"/>
      <c r="I38" s="30"/>
      <c r="J38" s="31"/>
      <c r="K38" s="30"/>
      <c r="L38" s="30"/>
      <c r="M38" s="30"/>
      <c r="P38" s="30"/>
      <c r="Q38" s="30"/>
      <c r="S38" s="44"/>
      <c r="T38" s="40"/>
      <c r="U38" s="40"/>
    </row>
    <row r="39" spans="1:21" x14ac:dyDescent="0.35">
      <c r="A39" s="15"/>
      <c r="B39" s="27"/>
      <c r="C39" s="28"/>
      <c r="D39" s="29"/>
      <c r="E39" s="31"/>
      <c r="F39" s="31"/>
      <c r="G39" s="30"/>
      <c r="H39" s="30"/>
      <c r="I39" s="30"/>
      <c r="J39" s="31"/>
      <c r="K39" s="30"/>
      <c r="L39" s="30"/>
      <c r="M39" s="30"/>
      <c r="P39" s="30"/>
      <c r="Q39" s="30"/>
      <c r="S39" s="44"/>
      <c r="T39" s="40"/>
      <c r="U39" s="40"/>
    </row>
    <row r="40" spans="1:21" x14ac:dyDescent="0.35">
      <c r="A40" s="15"/>
      <c r="B40" s="27"/>
      <c r="C40" s="28"/>
      <c r="D40" s="29"/>
      <c r="E40" s="31"/>
      <c r="F40" s="31"/>
      <c r="G40" s="30"/>
      <c r="H40" s="30"/>
      <c r="I40" s="30"/>
      <c r="J40" s="31"/>
      <c r="K40" s="30"/>
      <c r="L40" s="30"/>
      <c r="M40" s="30"/>
      <c r="P40" s="30"/>
      <c r="Q40" s="30"/>
      <c r="S40" s="44"/>
      <c r="T40" s="40"/>
      <c r="U40" s="40"/>
    </row>
    <row r="41" spans="1:21" x14ac:dyDescent="0.35">
      <c r="A41" s="15"/>
      <c r="B41" s="27"/>
      <c r="C41" s="28"/>
      <c r="D41" s="29"/>
      <c r="E41" s="31"/>
      <c r="F41" s="31"/>
      <c r="G41" s="30"/>
      <c r="H41" s="30"/>
      <c r="I41" s="30"/>
      <c r="J41" s="31"/>
      <c r="K41" s="30"/>
      <c r="L41" s="30"/>
      <c r="M41" s="30"/>
      <c r="P41" s="30"/>
      <c r="Q41" s="30"/>
      <c r="T41" s="40"/>
    </row>
    <row r="42" spans="1:21" x14ac:dyDescent="0.35">
      <c r="A42" s="15"/>
      <c r="B42" s="27"/>
      <c r="C42" s="28"/>
      <c r="D42" s="29"/>
      <c r="E42" s="31"/>
      <c r="F42" s="31"/>
      <c r="G42" s="30"/>
      <c r="H42" s="30"/>
      <c r="I42" s="30"/>
      <c r="J42" s="31"/>
      <c r="K42" s="30"/>
      <c r="L42" s="30"/>
      <c r="M42" s="30"/>
      <c r="P42" s="30"/>
      <c r="Q42" s="30"/>
      <c r="T42" s="40"/>
    </row>
    <row r="43" spans="1:21" x14ac:dyDescent="0.35">
      <c r="A43" s="15"/>
      <c r="B43" s="27"/>
      <c r="C43" s="28"/>
      <c r="D43" s="29"/>
      <c r="E43" s="31"/>
      <c r="F43" s="31"/>
      <c r="G43" s="30"/>
      <c r="H43" s="30"/>
      <c r="I43" s="30"/>
      <c r="J43" s="31"/>
      <c r="K43" s="30"/>
      <c r="L43" s="30"/>
      <c r="M43" s="30"/>
      <c r="P43" s="30"/>
      <c r="Q43" s="30"/>
      <c r="T43" s="40"/>
    </row>
    <row r="44" spans="1:21" x14ac:dyDescent="0.35">
      <c r="A44" s="15"/>
      <c r="B44" s="27"/>
      <c r="C44" s="28"/>
      <c r="D44" s="29"/>
      <c r="E44" s="31"/>
      <c r="F44" s="31"/>
      <c r="G44" s="30"/>
      <c r="H44" s="30"/>
      <c r="I44" s="30"/>
      <c r="J44" s="31"/>
      <c r="K44" s="30"/>
      <c r="L44" s="30"/>
      <c r="M44" s="30"/>
      <c r="P44" s="30"/>
      <c r="Q44" s="30"/>
      <c r="T44" s="40"/>
    </row>
    <row r="45" spans="1:21" x14ac:dyDescent="0.35">
      <c r="A45" s="15"/>
      <c r="B45" s="27"/>
      <c r="C45" s="28"/>
      <c r="D45" s="29"/>
      <c r="E45" s="31"/>
      <c r="F45" s="31"/>
      <c r="G45" s="30"/>
      <c r="H45" s="30"/>
      <c r="I45" s="30"/>
      <c r="J45" s="31"/>
      <c r="K45" s="30"/>
      <c r="L45" s="30"/>
      <c r="M45" s="30"/>
      <c r="P45" s="30"/>
      <c r="Q45" s="30"/>
      <c r="T45" s="40"/>
    </row>
    <row r="46" spans="1:21" x14ac:dyDescent="0.35">
      <c r="A46" s="15"/>
      <c r="B46" s="27"/>
      <c r="C46" s="28"/>
      <c r="D46" s="29"/>
      <c r="E46" s="31"/>
      <c r="F46" s="31"/>
      <c r="G46" s="30"/>
      <c r="H46" s="30"/>
      <c r="I46" s="30"/>
      <c r="J46" s="31"/>
      <c r="K46" s="30"/>
      <c r="L46" s="30"/>
      <c r="M46" s="30"/>
      <c r="P46" s="30"/>
      <c r="Q46" s="30"/>
      <c r="T46" s="40"/>
    </row>
    <row r="47" spans="1:21" x14ac:dyDescent="0.35">
      <c r="A47" s="15"/>
      <c r="B47" s="27"/>
      <c r="C47" s="28"/>
      <c r="D47" s="29"/>
      <c r="E47" s="31"/>
      <c r="F47" s="31"/>
      <c r="G47" s="30"/>
      <c r="H47" s="30"/>
      <c r="I47" s="30"/>
      <c r="J47" s="31"/>
      <c r="K47" s="30"/>
      <c r="L47" s="30"/>
      <c r="M47" s="30"/>
      <c r="P47" s="30"/>
      <c r="Q47" s="30"/>
      <c r="T47" s="40"/>
    </row>
    <row r="48" spans="1:21" x14ac:dyDescent="0.35">
      <c r="A48" s="15"/>
      <c r="B48" s="27"/>
      <c r="C48" s="28"/>
      <c r="D48" s="29"/>
      <c r="E48" s="31"/>
      <c r="F48" s="31"/>
      <c r="G48" s="30"/>
      <c r="H48" s="30"/>
      <c r="I48" s="30"/>
      <c r="J48" s="31"/>
      <c r="K48" s="30"/>
      <c r="L48" s="30"/>
      <c r="M48" s="30"/>
      <c r="P48" s="30"/>
      <c r="Q48" s="30"/>
      <c r="T48" s="40"/>
    </row>
    <row r="49" spans="1:21" x14ac:dyDescent="0.35">
      <c r="A49" s="15"/>
      <c r="B49" s="27"/>
      <c r="C49" s="28"/>
      <c r="D49" s="29"/>
      <c r="E49" s="31"/>
      <c r="F49" s="31"/>
      <c r="G49" s="30"/>
      <c r="H49" s="30"/>
      <c r="I49" s="30"/>
      <c r="J49" s="31"/>
      <c r="K49" s="30"/>
      <c r="L49" s="30"/>
      <c r="M49" s="30"/>
      <c r="P49" s="30"/>
      <c r="Q49" s="30"/>
      <c r="T49" s="40"/>
      <c r="U49" s="33"/>
    </row>
    <row r="50" spans="1:21" x14ac:dyDescent="0.35">
      <c r="A50" s="15"/>
      <c r="B50" s="27"/>
      <c r="C50" s="28"/>
      <c r="D50" s="29"/>
      <c r="E50" s="31"/>
      <c r="F50" s="31"/>
      <c r="G50" s="30"/>
      <c r="H50" s="30"/>
      <c r="I50" s="30"/>
      <c r="J50" s="31"/>
      <c r="K50" s="30"/>
      <c r="L50" s="30"/>
      <c r="M50" s="30"/>
      <c r="P50" s="30"/>
      <c r="Q50" s="30"/>
      <c r="T50" s="40"/>
      <c r="U50" s="33"/>
    </row>
    <row r="51" spans="1:21" x14ac:dyDescent="0.35">
      <c r="A51" s="15"/>
      <c r="B51" s="32"/>
      <c r="C51" s="28"/>
      <c r="D51" s="29"/>
      <c r="E51" s="31"/>
      <c r="F51" s="31"/>
      <c r="G51" s="31"/>
      <c r="H51" s="31"/>
      <c r="I51" s="31"/>
      <c r="J51" s="31"/>
      <c r="K51" s="30"/>
      <c r="L51" s="30"/>
      <c r="M51" s="30"/>
      <c r="P51" s="30"/>
      <c r="Q51" s="30"/>
      <c r="T51" s="40"/>
      <c r="U51" s="33"/>
    </row>
    <row r="52" spans="1:21" x14ac:dyDescent="0.35">
      <c r="A52" s="15"/>
      <c r="B52" s="32"/>
      <c r="C52" s="28"/>
      <c r="D52" s="29"/>
      <c r="E52" s="31"/>
      <c r="F52" s="31"/>
      <c r="G52" s="31"/>
      <c r="H52" s="31"/>
      <c r="I52" s="31"/>
      <c r="J52" s="31"/>
      <c r="K52" s="30"/>
      <c r="L52" s="30"/>
      <c r="M52" s="30"/>
      <c r="P52" s="30"/>
      <c r="Q52" s="30"/>
      <c r="T52" s="40"/>
      <c r="U52" s="33"/>
    </row>
    <row r="53" spans="1:21" x14ac:dyDescent="0.35">
      <c r="A53" s="15"/>
      <c r="B53" s="32"/>
      <c r="C53" s="28"/>
      <c r="D53" s="29"/>
      <c r="E53" s="31"/>
      <c r="F53" s="31"/>
      <c r="G53" s="31"/>
      <c r="H53" s="31"/>
      <c r="I53" s="31"/>
      <c r="J53" s="31"/>
      <c r="K53" s="30"/>
      <c r="L53" s="30"/>
      <c r="M53" s="30"/>
      <c r="P53" s="30"/>
      <c r="Q53" s="30"/>
      <c r="T53" s="40"/>
      <c r="U53" s="33"/>
    </row>
    <row r="54" spans="1:21" x14ac:dyDescent="0.35">
      <c r="A54" s="15"/>
      <c r="B54" s="32"/>
      <c r="C54" s="28"/>
      <c r="D54" s="29"/>
      <c r="E54" s="31"/>
      <c r="F54" s="31"/>
      <c r="G54" s="31"/>
      <c r="H54" s="31"/>
      <c r="I54" s="31"/>
      <c r="J54" s="31"/>
      <c r="K54" s="30"/>
      <c r="L54" s="30"/>
      <c r="M54" s="30"/>
      <c r="P54" s="30"/>
      <c r="Q54" s="30"/>
      <c r="U54" s="33"/>
    </row>
    <row r="55" spans="1:21" x14ac:dyDescent="0.35">
      <c r="A55" s="15"/>
      <c r="B55" s="32"/>
      <c r="C55" s="28"/>
      <c r="D55" s="29"/>
      <c r="E55" s="31"/>
      <c r="F55" s="31"/>
      <c r="G55" s="31"/>
      <c r="H55" s="31"/>
      <c r="I55" s="31"/>
      <c r="J55" s="31"/>
      <c r="K55" s="30"/>
      <c r="L55" s="30"/>
      <c r="M55" s="30"/>
      <c r="P55" s="30"/>
      <c r="Q55" s="30"/>
      <c r="U55" s="33"/>
    </row>
    <row r="56" spans="1:21" x14ac:dyDescent="0.35">
      <c r="A56" s="15"/>
      <c r="B56" s="32"/>
      <c r="C56" s="28"/>
      <c r="D56" s="29"/>
      <c r="E56" s="31"/>
      <c r="F56" s="31"/>
      <c r="G56" s="31"/>
      <c r="H56" s="31"/>
      <c r="I56" s="31"/>
      <c r="J56" s="31"/>
      <c r="K56" s="30"/>
      <c r="L56" s="30"/>
      <c r="M56" s="30"/>
      <c r="P56" s="30"/>
      <c r="Q56" s="30"/>
      <c r="U56" s="33"/>
    </row>
    <row r="57" spans="1:21" x14ac:dyDescent="0.35">
      <c r="A57" s="15"/>
      <c r="B57" s="32"/>
      <c r="C57" s="28"/>
      <c r="D57" s="29"/>
      <c r="E57" s="31"/>
      <c r="F57" s="31"/>
      <c r="G57" s="31"/>
      <c r="H57" s="31"/>
      <c r="I57" s="31"/>
      <c r="J57" s="31"/>
      <c r="K57" s="30"/>
      <c r="L57" s="30"/>
      <c r="M57" s="30"/>
      <c r="P57" s="30"/>
      <c r="Q57" s="30"/>
      <c r="U57" s="33"/>
    </row>
    <row r="58" spans="1:21" x14ac:dyDescent="0.35">
      <c r="A58" s="15"/>
      <c r="B58" s="32"/>
      <c r="C58" s="28"/>
      <c r="D58" s="29"/>
      <c r="E58" s="31"/>
      <c r="F58" s="31"/>
      <c r="G58" s="31"/>
      <c r="H58" s="31"/>
      <c r="I58" s="31"/>
      <c r="J58" s="31"/>
      <c r="K58" s="30"/>
      <c r="L58" s="30"/>
      <c r="M58" s="30"/>
      <c r="P58" s="30"/>
      <c r="Q58" s="30"/>
      <c r="U58" s="33"/>
    </row>
    <row r="59" spans="1:21" x14ac:dyDescent="0.35">
      <c r="A59" s="15"/>
      <c r="B59" s="32"/>
      <c r="C59" s="28"/>
      <c r="D59" s="29"/>
      <c r="E59" s="31"/>
      <c r="F59" s="31"/>
      <c r="G59" s="31"/>
      <c r="H59" s="31"/>
      <c r="I59" s="31"/>
      <c r="J59" s="31"/>
      <c r="K59" s="30"/>
      <c r="L59" s="30"/>
      <c r="M59" s="30"/>
      <c r="P59" s="30"/>
      <c r="Q59" s="30"/>
      <c r="U59" s="33"/>
    </row>
    <row r="60" spans="1:21" x14ac:dyDescent="0.35">
      <c r="A60" s="15"/>
      <c r="B60" s="32"/>
      <c r="C60" s="28"/>
      <c r="D60" s="29"/>
      <c r="E60" s="31"/>
      <c r="F60" s="31"/>
      <c r="G60" s="31"/>
      <c r="H60" s="31"/>
      <c r="I60" s="31"/>
      <c r="J60" s="31"/>
      <c r="K60" s="30"/>
      <c r="L60" s="30"/>
      <c r="M60" s="30"/>
      <c r="P60" s="30"/>
      <c r="Q60" s="30"/>
      <c r="U60" s="33"/>
    </row>
    <row r="61" spans="1:21" x14ac:dyDescent="0.35">
      <c r="A61" s="15"/>
      <c r="B61" s="32"/>
      <c r="C61" s="28"/>
      <c r="D61" s="29"/>
      <c r="E61" s="31"/>
      <c r="F61" s="31"/>
      <c r="G61" s="31"/>
      <c r="H61" s="31"/>
      <c r="I61" s="31"/>
      <c r="J61" s="31"/>
      <c r="K61" s="30"/>
      <c r="L61" s="30"/>
      <c r="M61" s="30"/>
      <c r="P61" s="30"/>
      <c r="Q61" s="30"/>
      <c r="U61" s="33"/>
    </row>
    <row r="62" spans="1:21" x14ac:dyDescent="0.35">
      <c r="A62" s="15"/>
      <c r="B62" s="32"/>
      <c r="C62" s="28"/>
      <c r="D62" s="29"/>
      <c r="E62" s="31"/>
      <c r="F62" s="31"/>
      <c r="G62" s="31"/>
      <c r="H62" s="31"/>
      <c r="I62" s="31"/>
      <c r="J62" s="31"/>
      <c r="K62" s="30"/>
      <c r="L62" s="30"/>
      <c r="M62" s="30"/>
      <c r="P62" s="30"/>
      <c r="Q62" s="30"/>
      <c r="U62" s="33"/>
    </row>
    <row r="63" spans="1:21" x14ac:dyDescent="0.35">
      <c r="A63" s="15"/>
      <c r="B63" s="32"/>
      <c r="C63" s="28"/>
      <c r="D63" s="29"/>
      <c r="E63" s="31"/>
      <c r="F63" s="31"/>
      <c r="G63" s="31"/>
      <c r="H63" s="31"/>
      <c r="I63" s="31"/>
      <c r="J63" s="31"/>
      <c r="K63" s="30"/>
      <c r="L63" s="30"/>
      <c r="M63" s="30"/>
      <c r="P63" s="30"/>
      <c r="Q63" s="30"/>
      <c r="U63" s="33"/>
    </row>
    <row r="64" spans="1:21" x14ac:dyDescent="0.35">
      <c r="A64" s="15"/>
      <c r="B64" s="32"/>
      <c r="C64" s="28"/>
      <c r="D64" s="29"/>
      <c r="E64" s="31"/>
      <c r="F64" s="31"/>
      <c r="G64" s="31"/>
      <c r="H64" s="31"/>
      <c r="I64" s="31"/>
      <c r="J64" s="31"/>
      <c r="K64" s="30"/>
      <c r="L64" s="30"/>
      <c r="M64" s="30"/>
      <c r="P64" s="30"/>
      <c r="Q64" s="30"/>
      <c r="U64" s="33"/>
    </row>
    <row r="65" spans="1:21" x14ac:dyDescent="0.35">
      <c r="A65" s="15"/>
      <c r="B65" s="32"/>
      <c r="C65" s="28"/>
      <c r="D65" s="29"/>
      <c r="E65" s="31"/>
      <c r="F65" s="31"/>
      <c r="G65" s="31"/>
      <c r="H65" s="31"/>
      <c r="I65" s="31"/>
      <c r="J65" s="31"/>
      <c r="K65" s="30"/>
      <c r="L65" s="30"/>
      <c r="M65" s="30"/>
      <c r="P65" s="30"/>
      <c r="Q65" s="30"/>
      <c r="T65" s="33"/>
      <c r="U65" s="33"/>
    </row>
    <row r="66" spans="1:21" x14ac:dyDescent="0.35">
      <c r="A66" s="15"/>
      <c r="B66" s="32"/>
      <c r="C66" s="28"/>
      <c r="D66" s="29"/>
      <c r="E66" s="31"/>
      <c r="F66" s="31"/>
      <c r="G66" s="31"/>
      <c r="H66" s="31"/>
      <c r="I66" s="31"/>
      <c r="J66" s="31"/>
      <c r="K66" s="30"/>
      <c r="L66" s="30"/>
      <c r="M66" s="30"/>
      <c r="P66" s="30"/>
      <c r="Q66" s="30"/>
      <c r="T66" s="33"/>
      <c r="U66" s="33"/>
    </row>
    <row r="67" spans="1:21" x14ac:dyDescent="0.35">
      <c r="A67" s="15"/>
      <c r="B67" s="27"/>
      <c r="C67" s="28"/>
      <c r="D67" s="29"/>
      <c r="E67" s="15"/>
      <c r="F67" s="15"/>
      <c r="G67" s="31"/>
      <c r="H67" s="31"/>
      <c r="I67" s="15"/>
      <c r="J67" s="31"/>
      <c r="K67" s="30"/>
      <c r="L67" s="30"/>
      <c r="M67" s="30"/>
      <c r="P67" s="30"/>
      <c r="Q67" s="30"/>
      <c r="T67" s="33"/>
      <c r="U67" s="33"/>
    </row>
    <row r="68" spans="1:21" x14ac:dyDescent="0.35">
      <c r="A68" s="15"/>
      <c r="B68" s="27"/>
      <c r="C68" s="28"/>
      <c r="D68" s="29"/>
      <c r="E68" s="15"/>
      <c r="F68" s="15"/>
      <c r="G68" s="31"/>
      <c r="H68" s="31"/>
      <c r="I68" s="15"/>
      <c r="J68" s="31"/>
      <c r="K68" s="30"/>
      <c r="L68" s="30"/>
      <c r="M68" s="30"/>
      <c r="P68" s="30"/>
      <c r="Q68" s="30"/>
      <c r="T68" s="33"/>
      <c r="U68" s="33"/>
    </row>
    <row r="69" spans="1:21" x14ac:dyDescent="0.35">
      <c r="A69" s="15"/>
      <c r="B69" s="27"/>
      <c r="C69" s="28"/>
      <c r="D69" s="29"/>
      <c r="E69" s="15"/>
      <c r="F69" s="15"/>
      <c r="G69" s="31"/>
      <c r="H69" s="31"/>
      <c r="I69" s="15"/>
      <c r="J69" s="31"/>
      <c r="K69" s="30"/>
      <c r="L69" s="30"/>
      <c r="M69" s="30"/>
      <c r="P69" s="30"/>
      <c r="Q69" s="30"/>
      <c r="T69" s="33"/>
      <c r="U69" s="33"/>
    </row>
    <row r="70" spans="1:21" x14ac:dyDescent="0.35">
      <c r="A70" s="15"/>
      <c r="B70" s="27"/>
      <c r="C70" s="28"/>
      <c r="D70" s="29"/>
      <c r="E70" s="15"/>
      <c r="F70" s="15"/>
      <c r="G70" s="31"/>
      <c r="H70" s="31"/>
      <c r="I70" s="15"/>
      <c r="J70" s="31"/>
      <c r="K70" s="30"/>
      <c r="L70" s="30"/>
      <c r="M70" s="30"/>
      <c r="P70" s="30"/>
      <c r="Q70" s="30"/>
    </row>
    <row r="71" spans="1:21" x14ac:dyDescent="0.35">
      <c r="A71" s="15"/>
      <c r="B71" s="27"/>
      <c r="C71" s="28"/>
      <c r="D71" s="29"/>
      <c r="E71" s="15"/>
      <c r="F71" s="15"/>
      <c r="G71" s="31"/>
      <c r="H71" s="31"/>
      <c r="I71" s="15"/>
      <c r="J71" s="28"/>
      <c r="K71" s="30"/>
      <c r="L71" s="30"/>
      <c r="M71" s="30"/>
      <c r="P71" s="30"/>
      <c r="Q71" s="30"/>
    </row>
    <row r="72" spans="1:21" x14ac:dyDescent="0.35">
      <c r="A72" s="15"/>
      <c r="B72" s="27"/>
      <c r="C72" s="28"/>
      <c r="D72" s="29"/>
      <c r="E72" s="30"/>
      <c r="F72" s="30"/>
      <c r="G72" s="30"/>
      <c r="H72" s="30"/>
      <c r="I72" s="30"/>
      <c r="J72" s="31"/>
      <c r="K72" s="30"/>
      <c r="L72" s="30"/>
      <c r="M72" s="30"/>
      <c r="P72" s="30"/>
      <c r="Q72" s="30"/>
    </row>
    <row r="73" spans="1:21" x14ac:dyDescent="0.35">
      <c r="A73" s="15"/>
      <c r="B73" s="27"/>
      <c r="C73" s="28"/>
      <c r="D73" s="29"/>
      <c r="E73" s="30"/>
      <c r="F73" s="30"/>
      <c r="G73" s="30"/>
      <c r="H73" s="30"/>
      <c r="I73" s="30"/>
      <c r="J73" s="31"/>
      <c r="K73" s="30"/>
      <c r="L73" s="30"/>
      <c r="M73" s="30"/>
      <c r="P73" s="30"/>
      <c r="Q73" s="30"/>
    </row>
    <row r="74" spans="1:21" x14ac:dyDescent="0.35">
      <c r="A74" s="15"/>
      <c r="B74" s="27"/>
      <c r="C74" s="28"/>
      <c r="D74" s="29"/>
      <c r="E74" s="30"/>
      <c r="F74" s="30"/>
      <c r="G74" s="30"/>
      <c r="H74" s="30"/>
      <c r="I74" s="30"/>
      <c r="J74" s="31"/>
      <c r="K74" s="30"/>
      <c r="L74" s="30"/>
      <c r="M74" s="30"/>
      <c r="P74" s="30"/>
      <c r="Q74" s="30"/>
    </row>
    <row r="75" spans="1:21" x14ac:dyDescent="0.35">
      <c r="A75" s="15"/>
      <c r="B75" s="27"/>
      <c r="C75" s="28"/>
      <c r="D75" s="29"/>
      <c r="E75" s="30"/>
      <c r="F75" s="30"/>
      <c r="G75" s="30"/>
      <c r="H75" s="30"/>
      <c r="I75" s="30"/>
      <c r="J75" s="31"/>
      <c r="K75" s="30"/>
      <c r="L75" s="30"/>
      <c r="M75" s="30"/>
      <c r="P75" s="30"/>
      <c r="Q75" s="30"/>
    </row>
    <row r="76" spans="1:21" x14ac:dyDescent="0.35">
      <c r="A76" s="15"/>
      <c r="B76" s="27"/>
      <c r="C76" s="28"/>
      <c r="D76" s="29"/>
      <c r="E76" s="30"/>
      <c r="F76" s="30"/>
      <c r="G76" s="30"/>
      <c r="H76" s="30"/>
      <c r="I76" s="30"/>
      <c r="J76" s="31"/>
      <c r="K76" s="30"/>
      <c r="L76" s="30"/>
      <c r="M76" s="30"/>
      <c r="P76" s="30"/>
      <c r="Q76" s="30"/>
    </row>
    <row r="77" spans="1:21" x14ac:dyDescent="0.35">
      <c r="A77" s="15"/>
      <c r="B77" s="27"/>
      <c r="C77" s="28"/>
      <c r="D77" s="29"/>
      <c r="E77" s="30"/>
      <c r="F77" s="30"/>
      <c r="G77" s="30"/>
      <c r="H77" s="30"/>
      <c r="I77" s="30"/>
      <c r="J77" s="31"/>
      <c r="K77" s="30"/>
      <c r="L77" s="30"/>
      <c r="M77" s="30"/>
      <c r="P77" s="30"/>
      <c r="Q77" s="30"/>
    </row>
    <row r="78" spans="1:21" x14ac:dyDescent="0.35">
      <c r="A78" s="15"/>
      <c r="B78" s="27"/>
      <c r="C78" s="28"/>
      <c r="D78" s="29"/>
      <c r="E78" s="30"/>
      <c r="F78" s="30"/>
      <c r="G78" s="30"/>
      <c r="H78" s="30"/>
      <c r="I78" s="30"/>
      <c r="J78" s="31"/>
      <c r="K78" s="30"/>
      <c r="L78" s="30"/>
      <c r="M78" s="30"/>
      <c r="P78" s="30"/>
      <c r="Q78" s="30"/>
    </row>
    <row r="79" spans="1:21" x14ac:dyDescent="0.35">
      <c r="A79" s="15"/>
      <c r="B79" s="15"/>
      <c r="C79" s="15"/>
      <c r="D79" s="15"/>
      <c r="E79" s="30"/>
      <c r="F79" s="30"/>
      <c r="G79" s="30"/>
      <c r="H79" s="30"/>
      <c r="I79" s="30"/>
      <c r="J79" s="15"/>
      <c r="K79" s="15"/>
      <c r="L79" s="15"/>
      <c r="M79" s="15"/>
      <c r="P79" s="15"/>
    </row>
  </sheetData>
  <mergeCells count="2">
    <mergeCell ref="S2:Y2"/>
    <mergeCell ref="AA2:AG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9"/>
  <sheetViews>
    <sheetView workbookViewId="0">
      <selection activeCell="L10" sqref="L10"/>
    </sheetView>
  </sheetViews>
  <sheetFormatPr defaultColWidth="9.08984375" defaultRowHeight="14" x14ac:dyDescent="0.3"/>
  <cols>
    <col min="1" max="2" width="9.08984375" style="8"/>
    <col min="3" max="3" width="14" style="8" bestFit="1" customWidth="1"/>
    <col min="4" max="16384" width="9.08984375" style="8"/>
  </cols>
  <sheetData>
    <row r="4" spans="3:12" ht="14.5" x14ac:dyDescent="0.35">
      <c r="C4" t="s">
        <v>26</v>
      </c>
      <c r="D4" t="s">
        <v>27</v>
      </c>
      <c r="K4" t="s">
        <v>27</v>
      </c>
      <c r="L4" t="s">
        <v>26</v>
      </c>
    </row>
    <row r="5" spans="3:12" ht="14.5" x14ac:dyDescent="0.35">
      <c r="C5">
        <v>1</v>
      </c>
      <c r="D5">
        <v>6.1000000000000004E-3</v>
      </c>
      <c r="K5">
        <v>6.1000000000000004E-3</v>
      </c>
      <c r="L5">
        <f>1/10000</f>
        <v>1E-4</v>
      </c>
    </row>
    <row r="6" spans="3:12" ht="14.5" x14ac:dyDescent="0.35">
      <c r="C6">
        <v>4</v>
      </c>
      <c r="D6">
        <v>2.01E-2</v>
      </c>
      <c r="K6">
        <v>2.01E-2</v>
      </c>
      <c r="L6">
        <f>4/10000</f>
        <v>4.0000000000000002E-4</v>
      </c>
    </row>
    <row r="7" spans="3:12" ht="14.5" x14ac:dyDescent="0.35">
      <c r="C7">
        <v>25</v>
      </c>
      <c r="D7">
        <v>0.12130000000000001</v>
      </c>
      <c r="K7">
        <v>0.12130000000000001</v>
      </c>
      <c r="L7">
        <f>25/10000</f>
        <v>2.5000000000000001E-3</v>
      </c>
    </row>
    <row r="8" spans="3:12" ht="14.5" x14ac:dyDescent="0.35">
      <c r="C8">
        <v>100</v>
      </c>
      <c r="D8">
        <v>0.498</v>
      </c>
      <c r="K8">
        <v>0.498</v>
      </c>
      <c r="L8">
        <f>100/10000</f>
        <v>0.01</v>
      </c>
    </row>
    <row r="9" spans="3:12" ht="14.5" x14ac:dyDescent="0.35">
      <c r="C9">
        <f>15*15</f>
        <v>225</v>
      </c>
      <c r="D9">
        <v>1.0633999999999999</v>
      </c>
      <c r="K9">
        <v>1.0633999999999999</v>
      </c>
      <c r="L9">
        <f>225/10000</f>
        <v>2.2499999999999999E-2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chl-a</vt:lpstr>
      <vt:lpstr>AFDM</vt:lpstr>
      <vt:lpstr>area regression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2019-03-15T17:31:06Z</dcterms:modified>
  <cp:category/>
  <cp:contentStatus/>
</cp:coreProperties>
</file>