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Box Sync\Valett Lab\Feijo\LTREB Data Pipeline Experiment\empirical\Benthic CHL and AFDM\0_data\external\Biomass\2019\"/>
    </mc:Choice>
  </mc:AlternateContent>
  <xr:revisionPtr revIDLastSave="0" documentId="13_ncr:1_{E51C9E01-45B0-4DD4-B6ED-7F4BDA06C17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FDM 7 09 19" sheetId="1" r:id="rId1"/>
    <sheet name="Chl a 7 09 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L4" i="1"/>
  <c r="K4" i="1"/>
  <c r="S5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4" i="1"/>
  <c r="R4" i="1"/>
  <c r="U24" i="2" l="1"/>
  <c r="U25" i="2"/>
  <c r="U26" i="2"/>
  <c r="U27" i="2"/>
  <c r="U23" i="2"/>
  <c r="T26" i="2"/>
  <c r="T27" i="2"/>
  <c r="R24" i="2"/>
  <c r="T24" i="2" s="1"/>
  <c r="R25" i="2"/>
  <c r="T25" i="2" s="1"/>
  <c r="R26" i="2"/>
  <c r="R27" i="2"/>
  <c r="R23" i="2"/>
  <c r="T23" i="2" s="1"/>
  <c r="Q24" i="2"/>
  <c r="S24" i="2" s="1"/>
  <c r="Q23" i="2"/>
  <c r="S23" i="2" s="1"/>
  <c r="O24" i="2"/>
  <c r="O25" i="2"/>
  <c r="O26" i="2"/>
  <c r="O27" i="2"/>
  <c r="Q27" i="2" s="1"/>
  <c r="S27" i="2" s="1"/>
  <c r="O23" i="2"/>
  <c r="N24" i="2"/>
  <c r="N25" i="2"/>
  <c r="Q25" i="2" s="1"/>
  <c r="S25" i="2" s="1"/>
  <c r="N26" i="2"/>
  <c r="Q26" i="2" s="1"/>
  <c r="S26" i="2" s="1"/>
  <c r="N27" i="2"/>
  <c r="N23" i="2"/>
  <c r="N6" i="2"/>
  <c r="N7" i="2"/>
  <c r="N8" i="2"/>
  <c r="N9" i="2"/>
  <c r="F24" i="2"/>
  <c r="F25" i="2"/>
  <c r="F26" i="2"/>
  <c r="F27" i="2"/>
  <c r="F23" i="2"/>
  <c r="F28" i="2" s="1"/>
  <c r="F18" i="2"/>
  <c r="F19" i="2"/>
  <c r="F20" i="2"/>
  <c r="F21" i="2"/>
  <c r="F17" i="2"/>
  <c r="F22" i="2" s="1"/>
  <c r="F12" i="2"/>
  <c r="F13" i="2"/>
  <c r="F14" i="2"/>
  <c r="F15" i="2"/>
  <c r="F11" i="2"/>
  <c r="F16" i="2" s="1"/>
  <c r="F6" i="2"/>
  <c r="F7" i="2"/>
  <c r="F8" i="2"/>
  <c r="F9" i="2"/>
  <c r="F5" i="2"/>
  <c r="F10" i="2" s="1"/>
  <c r="E28" i="2"/>
  <c r="E22" i="2"/>
  <c r="R25" i="1"/>
  <c r="R26" i="1"/>
  <c r="K23" i="1"/>
  <c r="P23" i="1" s="1"/>
  <c r="K24" i="1"/>
  <c r="P24" i="1" s="1"/>
  <c r="Q24" i="1" s="1"/>
  <c r="K25" i="1"/>
  <c r="P25" i="1" s="1"/>
  <c r="Q25" i="1" s="1"/>
  <c r="K26" i="1"/>
  <c r="P26" i="1" s="1"/>
  <c r="K22" i="1"/>
  <c r="J23" i="1"/>
  <c r="L23" i="1" s="1"/>
  <c r="J24" i="1"/>
  <c r="L24" i="1" s="1"/>
  <c r="J25" i="1"/>
  <c r="J26" i="1"/>
  <c r="J22" i="1"/>
  <c r="E23" i="1"/>
  <c r="R23" i="1" s="1"/>
  <c r="E24" i="1"/>
  <c r="R24" i="1" s="1"/>
  <c r="E25" i="1"/>
  <c r="E26" i="1"/>
  <c r="E22" i="1"/>
  <c r="R22" i="1" s="1"/>
  <c r="C9" i="1"/>
  <c r="C15" i="1"/>
  <c r="C21" i="1"/>
  <c r="C27" i="1"/>
  <c r="L26" i="1" l="1"/>
  <c r="L22" i="1"/>
  <c r="Q23" i="1"/>
  <c r="Q26" i="1"/>
  <c r="N24" i="1"/>
  <c r="M24" i="1"/>
  <c r="N23" i="1"/>
  <c r="M23" i="1"/>
  <c r="N26" i="1"/>
  <c r="M26" i="1"/>
  <c r="L25" i="1"/>
  <c r="L27" i="1" s="1"/>
  <c r="N22" i="1"/>
  <c r="M22" i="1"/>
  <c r="P22" i="1"/>
  <c r="Q22" i="1" s="1"/>
  <c r="R27" i="1"/>
  <c r="K27" i="1"/>
  <c r="J27" i="1"/>
  <c r="I27" i="1"/>
  <c r="H27" i="1"/>
  <c r="E27" i="1"/>
  <c r="D27" i="1"/>
  <c r="P27" i="1" l="1"/>
  <c r="M25" i="1"/>
  <c r="M27" i="1" s="1"/>
  <c r="N25" i="1"/>
  <c r="N27" i="1" s="1"/>
  <c r="Q27" i="1"/>
  <c r="E4" i="1"/>
  <c r="N5" i="2" l="1"/>
  <c r="E10" i="2"/>
  <c r="E16" i="2"/>
  <c r="U18" i="2" l="1"/>
  <c r="R18" i="2"/>
  <c r="O18" i="2"/>
  <c r="N18" i="2"/>
  <c r="K17" i="1"/>
  <c r="P17" i="1" s="1"/>
  <c r="J20" i="1"/>
  <c r="J17" i="1"/>
  <c r="J18" i="1"/>
  <c r="J16" i="1"/>
  <c r="J5" i="1"/>
  <c r="H9" i="1"/>
  <c r="E20" i="1"/>
  <c r="E17" i="1"/>
  <c r="R17" i="1" s="1"/>
  <c r="E5" i="1"/>
  <c r="D21" i="1"/>
  <c r="L17" i="1" l="1"/>
  <c r="M4" i="1"/>
  <c r="N17" i="1"/>
  <c r="M17" i="1"/>
  <c r="Q17" i="1"/>
  <c r="Q18" i="2"/>
  <c r="S18" i="2" s="1"/>
  <c r="T18" i="2"/>
  <c r="O11" i="2"/>
  <c r="N11" i="2"/>
  <c r="U21" i="2"/>
  <c r="U20" i="2"/>
  <c r="U19" i="2"/>
  <c r="U17" i="2"/>
  <c r="U15" i="2"/>
  <c r="U14" i="2"/>
  <c r="U13" i="2"/>
  <c r="U12" i="2"/>
  <c r="U11" i="2"/>
  <c r="U6" i="2"/>
  <c r="U7" i="2"/>
  <c r="U8" i="2"/>
  <c r="U9" i="2"/>
  <c r="U5" i="2"/>
  <c r="Q11" i="2" l="1"/>
  <c r="U10" i="2"/>
  <c r="U16" i="2"/>
  <c r="U22" i="2"/>
  <c r="S11" i="2"/>
  <c r="E16" i="1"/>
  <c r="E19" i="1"/>
  <c r="E18" i="1"/>
  <c r="E14" i="1"/>
  <c r="E13" i="1"/>
  <c r="E12" i="1"/>
  <c r="E11" i="1"/>
  <c r="E10" i="1"/>
  <c r="E6" i="1"/>
  <c r="E7" i="1"/>
  <c r="E8" i="1"/>
  <c r="E21" i="1" l="1"/>
  <c r="E9" i="1"/>
  <c r="O5" i="2"/>
  <c r="Q5" i="2" s="1"/>
  <c r="S5" i="2" s="1"/>
  <c r="P4" i="1"/>
  <c r="N4" i="1" l="1"/>
  <c r="K5" i="1" l="1"/>
  <c r="K6" i="1"/>
  <c r="K7" i="1"/>
  <c r="K8" i="1"/>
  <c r="K10" i="1"/>
  <c r="K11" i="1"/>
  <c r="K12" i="1"/>
  <c r="K13" i="1"/>
  <c r="K14" i="1"/>
  <c r="K16" i="1"/>
  <c r="P16" i="1" s="1"/>
  <c r="K18" i="1"/>
  <c r="K19" i="1"/>
  <c r="K20" i="1"/>
  <c r="P20" i="1" s="1"/>
  <c r="K15" i="1" l="1"/>
  <c r="K9" i="1"/>
  <c r="K21" i="1"/>
  <c r="R5" i="2"/>
  <c r="T5" i="2" s="1"/>
  <c r="L5" i="1" l="1"/>
  <c r="J6" i="1"/>
  <c r="L6" i="1" s="1"/>
  <c r="J7" i="1"/>
  <c r="L7" i="1" s="1"/>
  <c r="N7" i="1" s="1"/>
  <c r="J8" i="1"/>
  <c r="L8" i="1" s="1"/>
  <c r="J10" i="1"/>
  <c r="L10" i="1" s="1"/>
  <c r="J11" i="1"/>
  <c r="L11" i="1" s="1"/>
  <c r="J12" i="1"/>
  <c r="L12" i="1" s="1"/>
  <c r="J13" i="1"/>
  <c r="L13" i="1" s="1"/>
  <c r="J14" i="1"/>
  <c r="L14" i="1" s="1"/>
  <c r="L16" i="1"/>
  <c r="L18" i="1"/>
  <c r="J19" i="1"/>
  <c r="L20" i="1"/>
  <c r="N20" i="1" s="1"/>
  <c r="L19" i="1" l="1"/>
  <c r="J21" i="1"/>
  <c r="L21" i="1"/>
  <c r="L15" i="1"/>
  <c r="J9" i="1"/>
  <c r="N18" i="1"/>
  <c r="N8" i="1"/>
  <c r="N11" i="1"/>
  <c r="N10" i="1"/>
  <c r="N19" i="1"/>
  <c r="J15" i="1"/>
  <c r="N16" i="1"/>
  <c r="N21" i="1" s="1"/>
  <c r="N14" i="1"/>
  <c r="N6" i="1"/>
  <c r="N13" i="1"/>
  <c r="N5" i="1"/>
  <c r="N12" i="1"/>
  <c r="L9" i="1"/>
  <c r="N9" i="1" l="1"/>
  <c r="N15" i="1"/>
  <c r="R6" i="2"/>
  <c r="T6" i="2" s="1"/>
  <c r="R7" i="2"/>
  <c r="T7" i="2" s="1"/>
  <c r="R8" i="2"/>
  <c r="T8" i="2" s="1"/>
  <c r="R9" i="2"/>
  <c r="T9" i="2" s="1"/>
  <c r="O6" i="2"/>
  <c r="O7" i="2"/>
  <c r="O8" i="2"/>
  <c r="O9" i="2"/>
  <c r="Q9" i="2" l="1"/>
  <c r="S9" i="2" s="1"/>
  <c r="T10" i="2"/>
  <c r="Q7" i="2"/>
  <c r="S7" i="2" s="1"/>
  <c r="Q6" i="2"/>
  <c r="S6" i="2" s="1"/>
  <c r="Q8" i="2"/>
  <c r="S8" i="2" s="1"/>
  <c r="P5" i="1"/>
  <c r="P6" i="1"/>
  <c r="P7" i="1"/>
  <c r="P8" i="1"/>
  <c r="D9" i="1"/>
  <c r="I9" i="1"/>
  <c r="S10" i="2" l="1"/>
  <c r="P9" i="1"/>
  <c r="P11" i="1"/>
  <c r="P12" i="1"/>
  <c r="P13" i="1"/>
  <c r="P14" i="1"/>
  <c r="P18" i="1"/>
  <c r="P19" i="1"/>
  <c r="P10" i="1"/>
  <c r="H15" i="1"/>
  <c r="H21" i="1"/>
  <c r="I15" i="1"/>
  <c r="P21" i="1" l="1"/>
  <c r="P15" i="1"/>
  <c r="R11" i="2" l="1"/>
  <c r="T11" i="2" s="1"/>
  <c r="R12" i="2"/>
  <c r="R13" i="2"/>
  <c r="R14" i="2"/>
  <c r="R15" i="2"/>
  <c r="R17" i="2"/>
  <c r="R19" i="2"/>
  <c r="R20" i="2"/>
  <c r="R21" i="2"/>
  <c r="O12" i="2"/>
  <c r="O13" i="2"/>
  <c r="O14" i="2"/>
  <c r="O15" i="2"/>
  <c r="O17" i="2"/>
  <c r="O19" i="2"/>
  <c r="O20" i="2"/>
  <c r="O21" i="2"/>
  <c r="N12" i="2"/>
  <c r="N13" i="2"/>
  <c r="N14" i="2"/>
  <c r="N15" i="2"/>
  <c r="N17" i="2"/>
  <c r="N19" i="2"/>
  <c r="N20" i="2"/>
  <c r="N21" i="2"/>
  <c r="I21" i="1"/>
  <c r="T14" i="2" l="1"/>
  <c r="T21" i="2"/>
  <c r="T19" i="2"/>
  <c r="T20" i="2"/>
  <c r="T17" i="2"/>
  <c r="T15" i="2"/>
  <c r="T13" i="2"/>
  <c r="T12" i="2"/>
  <c r="Q15" i="2"/>
  <c r="S15" i="2" s="1"/>
  <c r="Q20" i="2"/>
  <c r="S20" i="2" s="1"/>
  <c r="Q17" i="2"/>
  <c r="S17" i="2" s="1"/>
  <c r="Q12" i="2"/>
  <c r="S12" i="2" s="1"/>
  <c r="Q21" i="2"/>
  <c r="S21" i="2" s="1"/>
  <c r="Q14" i="2"/>
  <c r="S14" i="2" s="1"/>
  <c r="Q19" i="2"/>
  <c r="S19" i="2" s="1"/>
  <c r="Q13" i="2"/>
  <c r="S13" i="2" s="1"/>
  <c r="D15" i="1"/>
  <c r="T22" i="2" l="1"/>
  <c r="S16" i="2"/>
  <c r="S22" i="2"/>
  <c r="T16" i="2"/>
  <c r="M5" i="1"/>
  <c r="M7" i="1"/>
  <c r="M6" i="1"/>
  <c r="M8" i="1"/>
  <c r="M13" i="1"/>
  <c r="M19" i="1"/>
  <c r="M11" i="1"/>
  <c r="M16" i="1"/>
  <c r="M18" i="1"/>
  <c r="M10" i="1"/>
  <c r="M14" i="1"/>
  <c r="M20" i="1"/>
  <c r="M12" i="1"/>
  <c r="M15" i="1" l="1"/>
  <c r="M21" i="1"/>
  <c r="M9" i="1"/>
  <c r="R16" i="1"/>
  <c r="R8" i="1"/>
  <c r="Q8" i="1"/>
  <c r="R20" i="1"/>
  <c r="Q4" i="1"/>
  <c r="Q20" i="1"/>
  <c r="R6" i="1"/>
  <c r="Q6" i="1"/>
  <c r="Q19" i="1"/>
  <c r="R7" i="1"/>
  <c r="Q7" i="1"/>
  <c r="R5" i="1"/>
  <c r="Q5" i="1"/>
  <c r="R18" i="1"/>
  <c r="R10" i="1"/>
  <c r="Q10" i="1"/>
  <c r="R14" i="1"/>
  <c r="Q14" i="1"/>
  <c r="R12" i="1"/>
  <c r="Q12" i="1"/>
  <c r="Q11" i="1"/>
  <c r="R13" i="1"/>
  <c r="Q13" i="1"/>
  <c r="Q16" i="1"/>
  <c r="R11" i="1"/>
  <c r="R19" i="1"/>
  <c r="Q18" i="1"/>
  <c r="E15" i="1"/>
  <c r="Q21" i="1" l="1"/>
  <c r="R21" i="1"/>
  <c r="Q9" i="1"/>
  <c r="R9" i="1"/>
  <c r="Q15" i="1"/>
  <c r="R15" i="1"/>
</calcChain>
</file>

<file path=xl/sharedStrings.xml><?xml version="1.0" encoding="utf-8"?>
<sst xmlns="http://schemas.openxmlformats.org/spreadsheetml/2006/main" count="87" uniqueCount="45">
  <si>
    <t xml:space="preserve">AFDM </t>
  </si>
  <si>
    <r>
      <rPr>
        <b/>
        <sz val="11"/>
        <color theme="1"/>
        <rFont val="Calibri"/>
        <family val="2"/>
      </rPr>
      <t xml:space="preserve">Dry </t>
    </r>
    <r>
      <rPr>
        <b/>
        <sz val="11"/>
        <color theme="1"/>
        <rFont val="Calibri"/>
        <family val="2"/>
        <scheme val="minor"/>
      </rPr>
      <t>Weight Periphyton + Filter (g)</t>
    </r>
  </si>
  <si>
    <t>Ash + Filter Weight (g)</t>
  </si>
  <si>
    <t>Site</t>
  </si>
  <si>
    <t>Sample Number</t>
  </si>
  <si>
    <t>Dry Filter Weight (g)</t>
  </si>
  <si>
    <t>Aluminum Foil Mass (g)</t>
  </si>
  <si>
    <t>Area of Scraping (m2)</t>
  </si>
  <si>
    <t>Sample Size (mL)</t>
  </si>
  <si>
    <t>Total Volume of Scrubbings (mL)</t>
  </si>
  <si>
    <t>Dry Mass (g)</t>
  </si>
  <si>
    <t>Ash Weight (g)</t>
  </si>
  <si>
    <t>AFDM (g)</t>
  </si>
  <si>
    <t>AFDM/m2 (g/m2)</t>
  </si>
  <si>
    <t xml:space="preserve">% OM </t>
  </si>
  <si>
    <t>Total Ash Mass on Cobble (g)</t>
  </si>
  <si>
    <t>Ash Mass (g/m2)</t>
  </si>
  <si>
    <t>Dry Mass (g/m2)</t>
  </si>
  <si>
    <t>C Mass (g/m2)</t>
  </si>
  <si>
    <t>Average</t>
  </si>
  <si>
    <t>area of scrappings (m2) = mass of foil (g)*0.0211-0.0001</t>
  </si>
  <si>
    <t xml:space="preserve"> </t>
  </si>
  <si>
    <t>Chl a</t>
  </si>
  <si>
    <t>Sample #</t>
  </si>
  <si>
    <t>Total volume of scrubbings (ml)</t>
  </si>
  <si>
    <t>Volume of scrubbings filtered (ml)</t>
  </si>
  <si>
    <t>Total area scrubbed (m2)</t>
  </si>
  <si>
    <t>Subsample of scrubbed area on filter (m2)</t>
  </si>
  <si>
    <t>Carotenoids estimation</t>
  </si>
  <si>
    <t>absorbance before acidification</t>
  </si>
  <si>
    <t>absorbance after acidification</t>
  </si>
  <si>
    <t>corrected before</t>
  </si>
  <si>
    <t>corrected after</t>
  </si>
  <si>
    <t>Volume acetone used (L)</t>
  </si>
  <si>
    <t>mg Chla in extract (numerator)</t>
  </si>
  <si>
    <t>mg Pheophytin in extract (numerator)</t>
  </si>
  <si>
    <t>mg/m2 Chla</t>
  </si>
  <si>
    <t>mg/m2 Pheophytin</t>
  </si>
  <si>
    <t>D430/D665</t>
  </si>
  <si>
    <t xml:space="preserve">Galen </t>
  </si>
  <si>
    <t>Deer Lodge</t>
  </si>
  <si>
    <t>Garrison</t>
  </si>
  <si>
    <t xml:space="preserve">Bonita </t>
  </si>
  <si>
    <t xml:space="preserve">Deer Lodge </t>
  </si>
  <si>
    <t>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</si>
</sst>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horizontal="center"/>
    </xf>
    <xf numFmtId="2" fontId="4" fillId="4" borderId="0" xfId="0" applyNumberFormat="1" applyFont="1" applyFill="1"/>
    <xf numFmtId="165" fontId="1" fillId="5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/>
    <xf numFmtId="164" fontId="0" fillId="7" borderId="0" xfId="0" applyNumberFormat="1" applyFill="1" applyAlignment="1">
      <alignment horizontal="center"/>
    </xf>
    <xf numFmtId="2" fontId="0" fillId="6" borderId="0" xfId="0" applyNumberFormat="1" applyFill="1"/>
    <xf numFmtId="164" fontId="0" fillId="6" borderId="0" xfId="0" applyNumberFormat="1" applyFill="1"/>
    <xf numFmtId="0" fontId="1" fillId="0" borderId="1" xfId="0" applyFont="1" applyBorder="1" applyAlignment="1">
      <alignment horizontal="center" wrapText="1"/>
    </xf>
    <xf numFmtId="2" fontId="5" fillId="7" borderId="0" xfId="0" applyNumberFormat="1" applyFont="1" applyFill="1"/>
    <xf numFmtId="164" fontId="6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zoomScaleNormal="100" workbookViewId="0">
      <selection activeCell="A4" sqref="A4"/>
    </sheetView>
  </sheetViews>
  <sheetFormatPr defaultRowHeight="15" x14ac:dyDescent="0.25"/>
  <cols>
    <col min="1" max="1" width="21.85546875" bestFit="1" customWidth="1"/>
    <col min="2" max="2" width="9.85546875" customWidth="1"/>
    <col min="3" max="3" width="12.140625" customWidth="1"/>
    <col min="4" max="4" width="14.7109375" customWidth="1"/>
    <col min="5" max="5" width="13.85546875" customWidth="1"/>
    <col min="6" max="6" width="11.7109375" customWidth="1"/>
    <col min="7" max="7" width="16.85546875" customWidth="1"/>
    <col min="8" max="8" width="17" bestFit="1" customWidth="1"/>
    <col min="9" max="9" width="18.85546875" bestFit="1" customWidth="1"/>
    <col min="10" max="12" width="14.140625" customWidth="1"/>
    <col min="13" max="13" width="14.140625" style="22" customWidth="1"/>
    <col min="14" max="15" width="14.140625" customWidth="1"/>
    <col min="16" max="16" width="17.85546875" customWidth="1"/>
    <col min="17" max="17" width="13" customWidth="1"/>
    <col min="18" max="18" width="15.28515625" customWidth="1"/>
    <col min="19" max="19" width="13.7109375" style="1" bestFit="1" customWidth="1"/>
  </cols>
  <sheetData>
    <row r="1" spans="1:2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N1" s="22"/>
      <c r="O1" s="22"/>
      <c r="P1" s="22"/>
      <c r="Q1" s="22"/>
      <c r="R1" s="22"/>
      <c r="S1" s="24"/>
      <c r="T1" s="22"/>
      <c r="U1" s="22"/>
      <c r="V1" s="22"/>
      <c r="W1" s="22"/>
      <c r="X1" s="22"/>
      <c r="Y1" s="22"/>
    </row>
    <row r="2" spans="1:25" ht="15" customHeight="1" x14ac:dyDescent="0.25">
      <c r="A2" s="22"/>
      <c r="B2" s="22"/>
      <c r="C2" s="22"/>
      <c r="D2" s="22"/>
      <c r="E2" s="22"/>
      <c r="F2" s="22"/>
      <c r="G2" s="22"/>
      <c r="H2" s="47" t="s">
        <v>1</v>
      </c>
      <c r="I2" s="47" t="s">
        <v>2</v>
      </c>
      <c r="J2" s="22"/>
      <c r="K2" s="22"/>
      <c r="L2" s="22"/>
      <c r="N2" s="22"/>
      <c r="O2" s="22"/>
      <c r="P2" s="22"/>
      <c r="Q2" s="22"/>
      <c r="R2" s="22"/>
      <c r="S2" s="24"/>
      <c r="T2" s="22"/>
      <c r="U2" s="22"/>
      <c r="V2" s="22"/>
      <c r="W2" s="22"/>
      <c r="X2" s="22"/>
      <c r="Y2" s="22"/>
    </row>
    <row r="3" spans="1:25" ht="30" customHeight="1" x14ac:dyDescent="0.25">
      <c r="A3" s="23" t="s">
        <v>3</v>
      </c>
      <c r="B3" s="41" t="s">
        <v>4</v>
      </c>
      <c r="C3" s="41" t="s">
        <v>5</v>
      </c>
      <c r="D3" s="41" t="s">
        <v>6</v>
      </c>
      <c r="E3" s="41" t="s">
        <v>7</v>
      </c>
      <c r="F3" s="41" t="s">
        <v>8</v>
      </c>
      <c r="G3" s="26" t="s">
        <v>9</v>
      </c>
      <c r="H3" s="48"/>
      <c r="I3" s="48"/>
      <c r="J3" s="41" t="s">
        <v>10</v>
      </c>
      <c r="K3" s="41" t="s">
        <v>11</v>
      </c>
      <c r="L3" s="41" t="s">
        <v>12</v>
      </c>
      <c r="M3" s="41" t="s">
        <v>13</v>
      </c>
      <c r="N3" s="41" t="s">
        <v>14</v>
      </c>
      <c r="O3" s="41"/>
      <c r="P3" s="41" t="s">
        <v>15</v>
      </c>
      <c r="Q3" s="41" t="s">
        <v>16</v>
      </c>
      <c r="R3" s="23" t="s">
        <v>17</v>
      </c>
      <c r="S3" s="23" t="s">
        <v>18</v>
      </c>
      <c r="T3" s="22"/>
      <c r="U3" s="22"/>
      <c r="V3" s="22"/>
      <c r="W3" s="22"/>
      <c r="X3" s="22"/>
      <c r="Y3" s="22"/>
    </row>
    <row r="4" spans="1:25" x14ac:dyDescent="0.25">
      <c r="A4" s="5" t="s">
        <v>39</v>
      </c>
      <c r="B4" s="24">
        <v>1</v>
      </c>
      <c r="C4" s="24">
        <v>0.1221</v>
      </c>
      <c r="D4" s="20">
        <v>0.44259999999999999</v>
      </c>
      <c r="E4" s="6">
        <f>((D4*0.0211)-0.0001)</f>
        <v>9.2388600000000015E-3</v>
      </c>
      <c r="F4" s="20">
        <v>30</v>
      </c>
      <c r="G4" s="20">
        <v>90</v>
      </c>
      <c r="H4" s="20">
        <v>0.14749999999999999</v>
      </c>
      <c r="I4" s="20">
        <v>0.19750000000000001</v>
      </c>
      <c r="J4" s="24">
        <f>H4-C4</f>
        <v>2.5399999999999992E-2</v>
      </c>
      <c r="K4" s="24">
        <f>I4-C4</f>
        <v>7.5400000000000009E-2</v>
      </c>
      <c r="L4" s="24">
        <f>J4-K4</f>
        <v>-5.0000000000000017E-2</v>
      </c>
      <c r="M4" s="6">
        <f>(L4/E4)*(G4/F4)</f>
        <v>-16.235769348166336</v>
      </c>
      <c r="N4" s="27">
        <f>(L4/J4)*100</f>
        <v>-196.85039370078752</v>
      </c>
      <c r="O4" s="24"/>
      <c r="P4" s="6">
        <f>(K4)/(F4/G4)</f>
        <v>0.22620000000000004</v>
      </c>
      <c r="Q4" s="6">
        <f t="shared" ref="Q4:Q8" si="0">P4/E4</f>
        <v>24.483540177034829</v>
      </c>
      <c r="R4" s="6">
        <f>(H4-C4)/E4</f>
        <v>2.7492569429561642</v>
      </c>
      <c r="S4" s="6">
        <f>R4*0.53</f>
        <v>1.457106179766767</v>
      </c>
      <c r="T4" s="22"/>
      <c r="U4" s="22"/>
      <c r="V4" s="22"/>
      <c r="W4" s="22"/>
      <c r="X4" s="22"/>
      <c r="Y4" s="22"/>
    </row>
    <row r="5" spans="1:25" x14ac:dyDescent="0.25">
      <c r="A5" s="5" t="s">
        <v>39</v>
      </c>
      <c r="B5" s="24">
        <v>2</v>
      </c>
      <c r="C5" s="24">
        <v>0.1221</v>
      </c>
      <c r="D5" s="20">
        <v>0.41849999999999998</v>
      </c>
      <c r="E5" s="6">
        <f>((D5*0.0211)-0.0001)</f>
        <v>8.7303500000000013E-3</v>
      </c>
      <c r="F5" s="20">
        <v>37</v>
      </c>
      <c r="G5" s="20">
        <v>70</v>
      </c>
      <c r="H5" s="20">
        <v>0.1731</v>
      </c>
      <c r="I5" s="20">
        <v>0.1731</v>
      </c>
      <c r="J5" s="24">
        <f>H5-C5</f>
        <v>5.1000000000000004E-2</v>
      </c>
      <c r="K5" s="24">
        <f t="shared" ref="K5:K26" si="1">I5-C5</f>
        <v>5.1000000000000004E-2</v>
      </c>
      <c r="L5" s="24">
        <f t="shared" ref="L5:L26" si="2">J5-K5</f>
        <v>0</v>
      </c>
      <c r="M5" s="6">
        <f t="shared" ref="M5:M26" si="3">(L5/E5)*(G5/F5)</f>
        <v>0</v>
      </c>
      <c r="N5" s="27">
        <f t="shared" ref="N5:N8" si="4">(L5/J5)*100</f>
        <v>0</v>
      </c>
      <c r="O5" s="24"/>
      <c r="P5" s="6">
        <f t="shared" ref="P5:P8" si="5">(K5)/(F5/G5)</f>
        <v>9.6486486486486486E-2</v>
      </c>
      <c r="Q5" s="6">
        <f t="shared" si="0"/>
        <v>11.051846316182797</v>
      </c>
      <c r="R5" s="6">
        <f t="shared" ref="R4:R8" si="6">(H5-C5)/E5</f>
        <v>5.8416901956966214</v>
      </c>
      <c r="S5" s="6">
        <f>R5*0.53</f>
        <v>3.0960958037192094</v>
      </c>
      <c r="T5" s="22"/>
      <c r="U5" s="22"/>
      <c r="V5" s="22"/>
      <c r="W5" s="22"/>
      <c r="X5" s="22"/>
      <c r="Y5" s="22"/>
    </row>
    <row r="6" spans="1:25" x14ac:dyDescent="0.25">
      <c r="A6" s="5" t="s">
        <v>39</v>
      </c>
      <c r="B6" s="24">
        <v>3</v>
      </c>
      <c r="C6" s="24">
        <v>0.1221</v>
      </c>
      <c r="D6" s="20">
        <v>0.74609999999999999</v>
      </c>
      <c r="E6" s="6">
        <f t="shared" ref="E6:E8" si="7">((D6*0.0211)-0.0001)</f>
        <v>1.5642710000000001E-2</v>
      </c>
      <c r="F6" s="20">
        <v>33</v>
      </c>
      <c r="G6" s="20">
        <v>78</v>
      </c>
      <c r="H6" s="20">
        <v>0.18629999999999999</v>
      </c>
      <c r="I6" s="20">
        <v>0.1905</v>
      </c>
      <c r="J6" s="24">
        <f t="shared" ref="J6:J19" si="8">H6-C6</f>
        <v>6.4199999999999993E-2</v>
      </c>
      <c r="K6" s="24">
        <f t="shared" si="1"/>
        <v>6.8400000000000002E-2</v>
      </c>
      <c r="L6" s="24">
        <f t="shared" si="2"/>
        <v>-4.2000000000000093E-3</v>
      </c>
      <c r="M6" s="6">
        <f t="shared" si="3"/>
        <v>-0.63462614388892646</v>
      </c>
      <c r="N6" s="27">
        <f t="shared" si="4"/>
        <v>-6.5420560747663696</v>
      </c>
      <c r="O6" s="24"/>
      <c r="P6" s="6">
        <f t="shared" si="5"/>
        <v>0.16167272727272727</v>
      </c>
      <c r="Q6" s="6">
        <f t="shared" si="0"/>
        <v>10.335340057619637</v>
      </c>
      <c r="R6" s="6">
        <f t="shared" si="6"/>
        <v>4.1041481942706852</v>
      </c>
      <c r="S6" s="6">
        <f t="shared" ref="S5:S27" si="9">R6*0.53</f>
        <v>2.1751985429634635</v>
      </c>
      <c r="T6" s="22"/>
      <c r="U6" s="22"/>
      <c r="V6" s="22"/>
      <c r="W6" s="22"/>
      <c r="X6" s="22"/>
      <c r="Y6" s="22"/>
    </row>
    <row r="7" spans="1:25" x14ac:dyDescent="0.25">
      <c r="A7" s="5" t="s">
        <v>39</v>
      </c>
      <c r="B7" s="24">
        <v>4</v>
      </c>
      <c r="C7" s="24">
        <v>0.1221</v>
      </c>
      <c r="D7" s="20">
        <v>0.3669</v>
      </c>
      <c r="E7" s="6">
        <f t="shared" si="7"/>
        <v>7.6415900000000002E-3</v>
      </c>
      <c r="F7" s="20">
        <v>31</v>
      </c>
      <c r="G7" s="20">
        <v>70</v>
      </c>
      <c r="H7" s="20">
        <v>0.1724</v>
      </c>
      <c r="I7" s="20">
        <v>0.18179999999999999</v>
      </c>
      <c r="J7" s="24">
        <f t="shared" si="8"/>
        <v>5.0299999999999997E-2</v>
      </c>
      <c r="K7" s="24">
        <f t="shared" si="1"/>
        <v>5.9699999999999989E-2</v>
      </c>
      <c r="L7" s="24">
        <f t="shared" si="2"/>
        <v>-9.3999999999999917E-3</v>
      </c>
      <c r="M7" s="6">
        <f t="shared" si="3"/>
        <v>-2.7776688426901845</v>
      </c>
      <c r="N7" s="27">
        <f>(L7/J7)*100</f>
        <v>-18.687872763419467</v>
      </c>
      <c r="O7" s="24"/>
      <c r="P7" s="6">
        <f t="shared" si="5"/>
        <v>0.13480645161290319</v>
      </c>
      <c r="Q7" s="6">
        <f t="shared" si="0"/>
        <v>17.641152117936606</v>
      </c>
      <c r="R7" s="6">
        <f t="shared" si="6"/>
        <v>6.5823997361805588</v>
      </c>
      <c r="S7" s="6">
        <f t="shared" si="9"/>
        <v>3.4886718601756965</v>
      </c>
      <c r="T7" s="22"/>
      <c r="U7" s="22"/>
      <c r="V7" s="22"/>
      <c r="W7" s="22"/>
      <c r="X7" s="22"/>
      <c r="Y7" s="22"/>
    </row>
    <row r="8" spans="1:25" x14ac:dyDescent="0.25">
      <c r="A8" s="5" t="s">
        <v>39</v>
      </c>
      <c r="B8" s="24">
        <v>5</v>
      </c>
      <c r="C8" s="24">
        <v>0.1221</v>
      </c>
      <c r="D8" s="20">
        <v>0.2072</v>
      </c>
      <c r="E8" s="6">
        <f t="shared" si="7"/>
        <v>4.2719199999999994E-3</v>
      </c>
      <c r="F8" s="20">
        <v>23</v>
      </c>
      <c r="G8" s="20">
        <v>50</v>
      </c>
      <c r="H8" s="20">
        <v>0.19239999999999999</v>
      </c>
      <c r="I8" s="20">
        <v>0.2283</v>
      </c>
      <c r="J8" s="24">
        <f t="shared" si="8"/>
        <v>7.0299999999999987E-2</v>
      </c>
      <c r="K8" s="24">
        <f t="shared" si="1"/>
        <v>0.1062</v>
      </c>
      <c r="L8" s="24">
        <f t="shared" si="2"/>
        <v>-3.5900000000000015E-2</v>
      </c>
      <c r="M8" s="6">
        <f t="shared" si="3"/>
        <v>-18.268946576918484</v>
      </c>
      <c r="N8" s="27">
        <f t="shared" si="4"/>
        <v>-51.066856330014254</v>
      </c>
      <c r="O8" s="24"/>
      <c r="P8" s="6">
        <f t="shared" si="5"/>
        <v>0.2308695652173913</v>
      </c>
      <c r="Q8" s="6">
        <f t="shared" si="0"/>
        <v>54.043513272109806</v>
      </c>
      <c r="R8" s="6">
        <f t="shared" si="6"/>
        <v>16.456300679788011</v>
      </c>
      <c r="S8" s="6">
        <f t="shared" si="9"/>
        <v>8.7218393602876461</v>
      </c>
      <c r="T8" s="22"/>
      <c r="U8" s="22"/>
      <c r="V8" s="22"/>
      <c r="W8" s="22"/>
      <c r="X8" s="22"/>
      <c r="Y8" s="22"/>
    </row>
    <row r="9" spans="1:25" s="14" customFormat="1" x14ac:dyDescent="0.25">
      <c r="A9" s="8" t="s">
        <v>19</v>
      </c>
      <c r="B9" s="13"/>
      <c r="C9" s="25">
        <f>AVERAGE(C4:C8)</f>
        <v>0.12210000000000001</v>
      </c>
      <c r="D9" s="25">
        <f>AVERAGE(D4:D8)</f>
        <v>0.43625999999999998</v>
      </c>
      <c r="E9" s="25">
        <f>AVERAGE(E4:E8)</f>
        <v>9.1050860000000018E-3</v>
      </c>
      <c r="F9" s="25"/>
      <c r="G9" s="25"/>
      <c r="H9" s="25">
        <f>AVERAGE(H4:H8)</f>
        <v>0.17433999999999999</v>
      </c>
      <c r="I9" s="25">
        <f t="shared" ref="I9:N9" si="10">AVERAGE(I4:I8)</f>
        <v>0.19424000000000002</v>
      </c>
      <c r="J9" s="25">
        <f t="shared" si="10"/>
        <v>5.2239999999999995E-2</v>
      </c>
      <c r="K9" s="25">
        <f t="shared" si="10"/>
        <v>7.214000000000001E-2</v>
      </c>
      <c r="L9" s="25">
        <f t="shared" si="10"/>
        <v>-1.9900000000000008E-2</v>
      </c>
      <c r="M9" s="25">
        <f>AVERAGE(M4:M8)</f>
        <v>-7.5834021823327875</v>
      </c>
      <c r="N9" s="28">
        <f t="shared" si="10"/>
        <v>-54.629435773797525</v>
      </c>
      <c r="O9" s="25"/>
      <c r="P9" s="25">
        <f>AVERAGE(P4:P8)</f>
        <v>0.17000704611790166</v>
      </c>
      <c r="Q9" s="25">
        <f>AVERAGE(Q4:Q8)</f>
        <v>23.511078388176735</v>
      </c>
      <c r="R9" s="25">
        <f>AVERAGE(R4:R8)</f>
        <v>7.1467591497784069</v>
      </c>
      <c r="S9" s="25">
        <f t="shared" si="9"/>
        <v>3.7877823493825558</v>
      </c>
    </row>
    <row r="10" spans="1:25" x14ac:dyDescent="0.25">
      <c r="A10" s="5" t="s">
        <v>40</v>
      </c>
      <c r="B10" s="24">
        <v>1</v>
      </c>
      <c r="C10" s="24">
        <v>0.1221</v>
      </c>
      <c r="D10" s="24">
        <v>0.40989999999999999</v>
      </c>
      <c r="E10" s="6">
        <f>((D10*0.0211)-0.0001)</f>
        <v>8.54889E-3</v>
      </c>
      <c r="F10" s="24">
        <v>16</v>
      </c>
      <c r="G10" s="24">
        <v>30</v>
      </c>
      <c r="H10" s="7">
        <v>0.16109999999999999</v>
      </c>
      <c r="I10" s="24">
        <v>0.12939999999999999</v>
      </c>
      <c r="J10" s="24">
        <f t="shared" si="8"/>
        <v>3.8999999999999993E-2</v>
      </c>
      <c r="K10" s="24">
        <f t="shared" si="1"/>
        <v>7.2999999999999871E-3</v>
      </c>
      <c r="L10" s="24">
        <f t="shared" si="2"/>
        <v>3.1700000000000006E-2</v>
      </c>
      <c r="M10" s="6">
        <f t="shared" si="3"/>
        <v>6.9526570116120352</v>
      </c>
      <c r="N10" s="27">
        <f t="shared" ref="N10:N14" si="11">(L10/J10)*100</f>
        <v>81.282051282051313</v>
      </c>
      <c r="O10" s="24"/>
      <c r="P10" s="6">
        <f t="shared" ref="P10:P14" si="12">(K10)/(F10/G10)</f>
        <v>1.3687499999999976E-2</v>
      </c>
      <c r="Q10" s="6">
        <f t="shared" ref="Q10:Q14" si="13">P10/E10</f>
        <v>1.6010850531472478</v>
      </c>
      <c r="R10" s="6">
        <f t="shared" ref="R10:R14" si="14">(H10-C10)/E10</f>
        <v>4.5619957678716174</v>
      </c>
      <c r="S10" s="6">
        <f t="shared" si="9"/>
        <v>2.4178577569719573</v>
      </c>
      <c r="T10" s="22"/>
      <c r="U10" s="22"/>
      <c r="V10" s="22"/>
      <c r="W10" s="22"/>
      <c r="X10" s="22"/>
      <c r="Y10" s="22"/>
    </row>
    <row r="11" spans="1:25" x14ac:dyDescent="0.25">
      <c r="A11" s="5" t="s">
        <v>40</v>
      </c>
      <c r="B11" s="24">
        <v>2</v>
      </c>
      <c r="C11" s="24">
        <v>0.1221</v>
      </c>
      <c r="D11" s="24">
        <v>0.33560000000000001</v>
      </c>
      <c r="E11" s="6">
        <f t="shared" ref="E11:E14" si="15">((D11*0.0211)-0.0001)</f>
        <v>6.9811600000000001E-3</v>
      </c>
      <c r="F11" s="24">
        <v>18</v>
      </c>
      <c r="G11" s="24">
        <v>35</v>
      </c>
      <c r="H11" s="24">
        <v>0.15820000000000001</v>
      </c>
      <c r="I11" s="24">
        <v>0.1426</v>
      </c>
      <c r="J11" s="24">
        <f t="shared" si="8"/>
        <v>3.6100000000000007E-2</v>
      </c>
      <c r="K11" s="24">
        <f t="shared" si="1"/>
        <v>2.0500000000000004E-2</v>
      </c>
      <c r="L11" s="24">
        <f t="shared" si="2"/>
        <v>1.5600000000000003E-2</v>
      </c>
      <c r="M11" s="6">
        <f t="shared" si="3"/>
        <v>4.3450276649343866</v>
      </c>
      <c r="N11" s="27">
        <f t="shared" si="11"/>
        <v>43.213296398891963</v>
      </c>
      <c r="O11" s="24"/>
      <c r="P11" s="6">
        <f t="shared" si="12"/>
        <v>3.9861111111111125E-2</v>
      </c>
      <c r="Q11" s="6">
        <f t="shared" si="13"/>
        <v>5.709811995586854</v>
      </c>
      <c r="R11" s="6">
        <f t="shared" si="14"/>
        <v>5.1710603968394944</v>
      </c>
      <c r="S11" s="6">
        <f t="shared" si="9"/>
        <v>2.740662010324932</v>
      </c>
      <c r="T11" s="22"/>
      <c r="U11" s="22"/>
      <c r="V11" s="22"/>
      <c r="W11" s="22"/>
      <c r="X11" s="22"/>
      <c r="Y11" s="22"/>
    </row>
    <row r="12" spans="1:25" x14ac:dyDescent="0.25">
      <c r="A12" s="5" t="s">
        <v>40</v>
      </c>
      <c r="B12" s="24">
        <v>3</v>
      </c>
      <c r="C12" s="24">
        <v>0.1221</v>
      </c>
      <c r="D12" s="24">
        <v>0.30599999999999999</v>
      </c>
      <c r="E12" s="6">
        <f t="shared" si="15"/>
        <v>6.3565999999999996E-3</v>
      </c>
      <c r="F12" s="24">
        <v>13</v>
      </c>
      <c r="G12" s="24">
        <v>26</v>
      </c>
      <c r="H12" s="24">
        <v>0.14580000000000001</v>
      </c>
      <c r="I12" s="24">
        <v>0.13100000000000001</v>
      </c>
      <c r="J12" s="24">
        <f t="shared" si="8"/>
        <v>2.3700000000000013E-2</v>
      </c>
      <c r="K12" s="24">
        <f t="shared" si="1"/>
        <v>8.9000000000000051E-3</v>
      </c>
      <c r="L12" s="24">
        <f t="shared" si="2"/>
        <v>1.4800000000000008E-2</v>
      </c>
      <c r="M12" s="6">
        <f t="shared" si="3"/>
        <v>4.6565774155995374</v>
      </c>
      <c r="N12" s="27">
        <f t="shared" si="11"/>
        <v>62.447257383966246</v>
      </c>
      <c r="O12" s="24"/>
      <c r="P12" s="6">
        <f t="shared" si="12"/>
        <v>1.780000000000001E-2</v>
      </c>
      <c r="Q12" s="6">
        <f t="shared" si="13"/>
        <v>2.8002391215429649</v>
      </c>
      <c r="R12" s="6">
        <f t="shared" si="14"/>
        <v>3.728408268571251</v>
      </c>
      <c r="S12" s="6">
        <f t="shared" si="9"/>
        <v>1.976056382342763</v>
      </c>
      <c r="T12" s="22"/>
      <c r="U12" s="22"/>
      <c r="V12" s="22"/>
      <c r="W12" s="22"/>
      <c r="X12" s="22"/>
      <c r="Y12" s="22"/>
    </row>
    <row r="13" spans="1:25" x14ac:dyDescent="0.25">
      <c r="A13" s="5" t="s">
        <v>40</v>
      </c>
      <c r="B13" s="24">
        <v>4</v>
      </c>
      <c r="C13" s="24">
        <v>0.1221</v>
      </c>
      <c r="D13" s="24">
        <v>0.2722</v>
      </c>
      <c r="E13" s="6">
        <f t="shared" si="15"/>
        <v>5.6434199999999997E-3</v>
      </c>
      <c r="F13" s="24">
        <v>18</v>
      </c>
      <c r="G13" s="24">
        <v>42</v>
      </c>
      <c r="H13" s="24">
        <v>0.25519999999999998</v>
      </c>
      <c r="I13" s="24">
        <v>0.27</v>
      </c>
      <c r="J13" s="24">
        <f t="shared" si="8"/>
        <v>0.1331</v>
      </c>
      <c r="K13" s="24">
        <f t="shared" si="1"/>
        <v>0.14790000000000003</v>
      </c>
      <c r="L13" s="24">
        <f t="shared" si="2"/>
        <v>-1.4800000000000035E-2</v>
      </c>
      <c r="M13" s="6">
        <f t="shared" si="3"/>
        <v>-6.1192208507134715</v>
      </c>
      <c r="N13" s="27">
        <f t="shared" si="11"/>
        <v>-11.119459053343379</v>
      </c>
      <c r="O13" s="24"/>
      <c r="P13" s="6">
        <f t="shared" si="12"/>
        <v>0.34510000000000007</v>
      </c>
      <c r="Q13" s="6">
        <f t="shared" si="13"/>
        <v>61.150862420305437</v>
      </c>
      <c r="R13" s="6">
        <f t="shared" si="14"/>
        <v>23.58498924411084</v>
      </c>
      <c r="S13" s="6">
        <f t="shared" si="9"/>
        <v>12.500044299378747</v>
      </c>
      <c r="T13" s="22"/>
      <c r="U13" s="22"/>
      <c r="V13" s="22"/>
      <c r="W13" s="22"/>
      <c r="X13" s="22"/>
      <c r="Y13" s="22"/>
    </row>
    <row r="14" spans="1:25" x14ac:dyDescent="0.25">
      <c r="A14" s="5" t="s">
        <v>40</v>
      </c>
      <c r="B14" s="24">
        <v>5</v>
      </c>
      <c r="C14" s="24">
        <v>0.1221</v>
      </c>
      <c r="D14" s="24">
        <v>0.29430000000000001</v>
      </c>
      <c r="E14" s="6">
        <f t="shared" si="15"/>
        <v>6.1097299999999998E-3</v>
      </c>
      <c r="F14" s="24">
        <v>14</v>
      </c>
      <c r="G14" s="24">
        <v>40</v>
      </c>
      <c r="H14" s="24">
        <v>0.16980000000000001</v>
      </c>
      <c r="I14" s="24">
        <v>0.17799999999999999</v>
      </c>
      <c r="J14" s="24">
        <f t="shared" si="8"/>
        <v>4.7700000000000006E-2</v>
      </c>
      <c r="K14" s="24">
        <f t="shared" si="1"/>
        <v>5.5899999999999991E-2</v>
      </c>
      <c r="L14" s="24">
        <f t="shared" si="2"/>
        <v>-8.1999999999999851E-3</v>
      </c>
      <c r="M14" s="6">
        <f t="shared" si="3"/>
        <v>-3.834632860792766</v>
      </c>
      <c r="N14" s="27">
        <f t="shared" si="11"/>
        <v>-17.190775681341684</v>
      </c>
      <c r="O14" s="24"/>
      <c r="P14" s="6">
        <f t="shared" si="12"/>
        <v>0.1597142857142857</v>
      </c>
      <c r="Q14" s="6">
        <f t="shared" si="13"/>
        <v>26.140972794916586</v>
      </c>
      <c r="R14" s="6">
        <f t="shared" si="14"/>
        <v>7.8072189769433358</v>
      </c>
      <c r="S14" s="6">
        <f t="shared" si="9"/>
        <v>4.1378260577799679</v>
      </c>
      <c r="T14" s="22"/>
      <c r="U14" s="22"/>
      <c r="V14" s="22"/>
      <c r="W14" s="22"/>
      <c r="X14" s="22"/>
      <c r="Y14" s="22"/>
    </row>
    <row r="15" spans="1:25" s="14" customFormat="1" x14ac:dyDescent="0.25">
      <c r="A15" s="8" t="s">
        <v>19</v>
      </c>
      <c r="B15" s="9"/>
      <c r="C15" s="8">
        <f>AVERAGE(C10:C14)</f>
        <v>0.12210000000000001</v>
      </c>
      <c r="D15" s="25">
        <f>AVERAGE(D10:D14)</f>
        <v>0.3236</v>
      </c>
      <c r="E15" s="25">
        <f>AVERAGE(E10:E14)</f>
        <v>6.7279599999999998E-3</v>
      </c>
      <c r="F15" s="25"/>
      <c r="G15" s="25"/>
      <c r="H15" s="25">
        <f t="shared" ref="H15:N15" si="16">AVERAGE(H10:H14)</f>
        <v>0.17802000000000001</v>
      </c>
      <c r="I15" s="25">
        <f t="shared" si="16"/>
        <v>0.17019999999999999</v>
      </c>
      <c r="J15" s="25">
        <f t="shared" si="16"/>
        <v>5.5920000000000004E-2</v>
      </c>
      <c r="K15" s="25">
        <f t="shared" si="16"/>
        <v>4.8100000000000011E-2</v>
      </c>
      <c r="L15" s="25">
        <f>AVERAGE(L10:L14)</f>
        <v>7.8199999999999988E-3</v>
      </c>
      <c r="M15" s="25">
        <f>AVERAGE(M10:M14)</f>
        <v>1.2000816761279443</v>
      </c>
      <c r="N15" s="28">
        <f t="shared" si="16"/>
        <v>31.726474066044894</v>
      </c>
      <c r="O15" s="25"/>
      <c r="P15" s="25">
        <f>AVERAGE(P10:P14)</f>
        <v>0.11523257936507939</v>
      </c>
      <c r="Q15" s="25">
        <f>AVERAGE(Q10:Q14)</f>
        <v>19.480594277099819</v>
      </c>
      <c r="R15" s="25">
        <f>AVERAGE(R10:R14)</f>
        <v>8.9707345308673077</v>
      </c>
      <c r="S15" s="25">
        <f t="shared" si="9"/>
        <v>4.7544893013596736</v>
      </c>
    </row>
    <row r="16" spans="1:25" x14ac:dyDescent="0.25">
      <c r="A16" s="22" t="s">
        <v>41</v>
      </c>
      <c r="B16" s="24">
        <v>1</v>
      </c>
      <c r="C16" s="24">
        <v>0.1221</v>
      </c>
      <c r="D16" s="24">
        <v>0.41889999999999999</v>
      </c>
      <c r="E16" s="6">
        <f>((D16*0.0211)-0.0001)</f>
        <v>8.7387900000000015E-3</v>
      </c>
      <c r="F16" s="24">
        <v>20</v>
      </c>
      <c r="G16" s="24">
        <v>70</v>
      </c>
      <c r="H16" s="24">
        <v>0.60099999999999998</v>
      </c>
      <c r="I16" s="24">
        <v>0.56950000000000001</v>
      </c>
      <c r="J16" s="24">
        <f>H16-C16</f>
        <v>0.47889999999999999</v>
      </c>
      <c r="K16" s="24">
        <f t="shared" si="1"/>
        <v>0.44740000000000002</v>
      </c>
      <c r="L16" s="24">
        <f t="shared" si="2"/>
        <v>3.1499999999999972E-2</v>
      </c>
      <c r="M16" s="6">
        <f t="shared" si="3"/>
        <v>12.616163107249388</v>
      </c>
      <c r="N16" s="27">
        <f t="shared" ref="N16:N19" si="17">(L16/J16)*100</f>
        <v>6.5775736061808256</v>
      </c>
      <c r="O16" s="24"/>
      <c r="P16" s="6">
        <f>(K16)/(F16/G16)</f>
        <v>1.5659000000000001</v>
      </c>
      <c r="Q16" s="6">
        <f t="shared" ref="Q16:Q26" si="18">P16/E16</f>
        <v>179.18956743439307</v>
      </c>
      <c r="R16" s="6">
        <f t="shared" ref="R16:R26" si="19">(H16-C16)/E16</f>
        <v>54.801637297612132</v>
      </c>
      <c r="S16" s="6">
        <f t="shared" si="9"/>
        <v>29.044867767734431</v>
      </c>
      <c r="T16" s="22"/>
      <c r="U16" s="22"/>
      <c r="V16" s="22"/>
      <c r="W16" s="22"/>
      <c r="X16" s="22"/>
      <c r="Y16" s="22"/>
    </row>
    <row r="17" spans="1:25" s="22" customFormat="1" x14ac:dyDescent="0.25">
      <c r="A17" s="22" t="s">
        <v>41</v>
      </c>
      <c r="B17" s="24">
        <v>2</v>
      </c>
      <c r="C17" s="24">
        <v>0.1221</v>
      </c>
      <c r="D17" s="24">
        <v>0.54500000000000004</v>
      </c>
      <c r="E17" s="6">
        <f>((D17*0.0211)-0.0001)</f>
        <v>1.1399500000000002E-2</v>
      </c>
      <c r="F17" s="24">
        <v>15</v>
      </c>
      <c r="G17" s="24">
        <v>60</v>
      </c>
      <c r="H17" s="24">
        <v>0.36770000000000003</v>
      </c>
      <c r="I17" s="24">
        <v>0.36809999999999998</v>
      </c>
      <c r="J17" s="24">
        <f>H17-C17</f>
        <v>0.24560000000000004</v>
      </c>
      <c r="K17" s="24">
        <f t="shared" si="1"/>
        <v>0.246</v>
      </c>
      <c r="L17" s="24">
        <f t="shared" si="2"/>
        <v>-3.9999999999995595E-4</v>
      </c>
      <c r="M17" s="6">
        <f t="shared" si="3"/>
        <v>-0.14035703320319518</v>
      </c>
      <c r="N17" s="27">
        <f t="shared" si="17"/>
        <v>-0.16286644951138268</v>
      </c>
      <c r="O17" s="24"/>
      <c r="P17" s="6">
        <f t="shared" ref="P17:P19" si="20">(K17)/(F17/G17)</f>
        <v>0.98399999999999999</v>
      </c>
      <c r="Q17" s="6">
        <f t="shared" si="18"/>
        <v>86.319575419974541</v>
      </c>
      <c r="R17" s="6">
        <f t="shared" si="19"/>
        <v>21.544804596692838</v>
      </c>
      <c r="S17" s="6">
        <f t="shared" si="9"/>
        <v>11.418746436247204</v>
      </c>
    </row>
    <row r="18" spans="1:25" x14ac:dyDescent="0.25">
      <c r="A18" s="22" t="s">
        <v>41</v>
      </c>
      <c r="B18" s="24">
        <v>3</v>
      </c>
      <c r="C18" s="24">
        <v>0.1221</v>
      </c>
      <c r="D18" s="24">
        <v>0.63819999999999999</v>
      </c>
      <c r="E18" s="6">
        <f t="shared" ref="E18:E19" si="21">((D18*0.0211)-0.0001)</f>
        <v>1.3366020000000001E-2</v>
      </c>
      <c r="F18" s="24">
        <v>26</v>
      </c>
      <c r="G18" s="24">
        <v>46</v>
      </c>
      <c r="H18" s="24">
        <v>0.32619999999999999</v>
      </c>
      <c r="I18" s="24">
        <v>0.28610000000000002</v>
      </c>
      <c r="J18" s="24">
        <f>H18-C18</f>
        <v>0.2041</v>
      </c>
      <c r="K18" s="24">
        <f t="shared" si="1"/>
        <v>0.16400000000000003</v>
      </c>
      <c r="L18" s="24">
        <f t="shared" si="2"/>
        <v>4.0099999999999969E-2</v>
      </c>
      <c r="M18" s="6">
        <f t="shared" si="3"/>
        <v>5.3079491012398439</v>
      </c>
      <c r="N18" s="27">
        <f t="shared" si="17"/>
        <v>19.647231749142563</v>
      </c>
      <c r="O18" s="24"/>
      <c r="P18" s="6">
        <f t="shared" si="20"/>
        <v>0.29015384615384626</v>
      </c>
      <c r="Q18" s="6">
        <f t="shared" si="18"/>
        <v>21.708320513798888</v>
      </c>
      <c r="R18" s="6">
        <f t="shared" si="19"/>
        <v>15.270065434587108</v>
      </c>
      <c r="S18" s="6">
        <f t="shared" si="9"/>
        <v>8.0931346803311683</v>
      </c>
      <c r="T18" s="22"/>
      <c r="U18" s="22"/>
      <c r="V18" s="22"/>
      <c r="W18" s="22"/>
      <c r="X18" s="22"/>
      <c r="Y18" s="22"/>
    </row>
    <row r="19" spans="1:25" x14ac:dyDescent="0.25">
      <c r="A19" s="22" t="s">
        <v>41</v>
      </c>
      <c r="B19" s="24">
        <v>4</v>
      </c>
      <c r="C19" s="24">
        <v>0.1221</v>
      </c>
      <c r="D19" s="24">
        <v>0.4229</v>
      </c>
      <c r="E19" s="6">
        <f t="shared" si="21"/>
        <v>8.8231900000000016E-3</v>
      </c>
      <c r="F19" s="24">
        <v>26</v>
      </c>
      <c r="G19" s="24">
        <v>50</v>
      </c>
      <c r="H19" s="24">
        <v>0.33700000000000002</v>
      </c>
      <c r="I19" s="24">
        <v>0.33350000000000002</v>
      </c>
      <c r="J19" s="24">
        <f t="shared" si="8"/>
        <v>0.21490000000000004</v>
      </c>
      <c r="K19" s="24">
        <f t="shared" si="1"/>
        <v>0.21140000000000003</v>
      </c>
      <c r="L19" s="24">
        <f t="shared" si="2"/>
        <v>3.5000000000000031E-3</v>
      </c>
      <c r="M19" s="6">
        <f t="shared" si="3"/>
        <v>0.76284985711168363</v>
      </c>
      <c r="N19" s="27">
        <f t="shared" si="17"/>
        <v>1.6286644951140077</v>
      </c>
      <c r="O19" s="24"/>
      <c r="P19" s="6">
        <f t="shared" si="20"/>
        <v>0.40653846153846157</v>
      </c>
      <c r="Q19" s="6">
        <f t="shared" si="18"/>
        <v>46.076131369545649</v>
      </c>
      <c r="R19" s="6">
        <f t="shared" si="19"/>
        <v>24.356270237861818</v>
      </c>
      <c r="S19" s="6">
        <f t="shared" si="9"/>
        <v>12.908823226066763</v>
      </c>
      <c r="T19" s="22"/>
      <c r="U19" s="22"/>
      <c r="V19" s="22"/>
      <c r="W19" s="22"/>
      <c r="X19" s="22"/>
      <c r="Y19" s="22"/>
    </row>
    <row r="20" spans="1:25" x14ac:dyDescent="0.25">
      <c r="A20" s="22" t="s">
        <v>41</v>
      </c>
      <c r="B20" s="24">
        <v>5</v>
      </c>
      <c r="C20" s="24">
        <v>0.1221</v>
      </c>
      <c r="D20" s="24">
        <v>0.3019</v>
      </c>
      <c r="E20" s="6">
        <f>((D20*0.0211)-0.0001)</f>
        <v>6.2700899999999999E-3</v>
      </c>
      <c r="F20" s="24">
        <v>31</v>
      </c>
      <c r="G20" s="24">
        <v>62</v>
      </c>
      <c r="H20" s="24">
        <v>0.28079999999999999</v>
      </c>
      <c r="I20" s="24">
        <v>0.27150000000000002</v>
      </c>
      <c r="J20" s="24">
        <f>H20-C20</f>
        <v>0.15870000000000001</v>
      </c>
      <c r="K20" s="24">
        <f t="shared" si="1"/>
        <v>0.14940000000000003</v>
      </c>
      <c r="L20" s="24">
        <f t="shared" si="2"/>
        <v>9.299999999999975E-3</v>
      </c>
      <c r="M20" s="6">
        <f t="shared" si="3"/>
        <v>2.9664645962019605</v>
      </c>
      <c r="N20" s="27">
        <f>(L20/J20)*100</f>
        <v>5.8601134215500785</v>
      </c>
      <c r="O20" s="24"/>
      <c r="P20" s="6">
        <f>(K20)/(F20/G20)</f>
        <v>0.29880000000000007</v>
      </c>
      <c r="Q20" s="6">
        <f t="shared" si="18"/>
        <v>47.654818351889695</v>
      </c>
      <c r="R20" s="6">
        <f t="shared" si="19"/>
        <v>25.310641474045831</v>
      </c>
      <c r="S20" s="6">
        <f t="shared" si="9"/>
        <v>13.41463998124429</v>
      </c>
      <c r="T20" s="22"/>
      <c r="U20" s="22"/>
      <c r="V20" s="22"/>
      <c r="W20" s="22"/>
      <c r="X20" s="22"/>
      <c r="Y20" s="22"/>
    </row>
    <row r="21" spans="1:25" s="14" customFormat="1" x14ac:dyDescent="0.25">
      <c r="A21" s="8" t="s">
        <v>19</v>
      </c>
      <c r="B21" s="9"/>
      <c r="C21" s="8">
        <f>AVERAGE(C16:C20)</f>
        <v>0.12210000000000001</v>
      </c>
      <c r="D21" s="8">
        <f>AVERAGE(D16:D20)</f>
        <v>0.46537999999999996</v>
      </c>
      <c r="E21" s="43">
        <f>AVERAGE(E16:E20)</f>
        <v>9.7195179999999999E-3</v>
      </c>
      <c r="F21" s="8"/>
      <c r="G21" s="8"/>
      <c r="H21" s="25">
        <f t="shared" ref="H21:K21" si="22">AVERAGE(H16:H20)</f>
        <v>0.38253999999999999</v>
      </c>
      <c r="I21" s="25">
        <f t="shared" si="22"/>
        <v>0.36574000000000001</v>
      </c>
      <c r="J21" s="25">
        <f>AVERAGE(J16:J20)</f>
        <v>0.26044000000000006</v>
      </c>
      <c r="K21" s="25">
        <f t="shared" si="22"/>
        <v>0.24364</v>
      </c>
      <c r="L21" s="25">
        <f>AVERAGE(L16:L20)</f>
        <v>1.6799999999999992E-2</v>
      </c>
      <c r="M21" s="35">
        <f>AVERAGE(M16:M20)</f>
        <v>4.3026139257199363</v>
      </c>
      <c r="N21" s="36">
        <f>AVERAGE(N16:N20)</f>
        <v>6.7101433644952184</v>
      </c>
      <c r="O21" s="25"/>
      <c r="P21" s="35">
        <f>AVERAGE(P16:P20)</f>
        <v>0.70907846153846155</v>
      </c>
      <c r="Q21" s="35">
        <f>AVERAGE(Q16:Q20)</f>
        <v>76.189682617920354</v>
      </c>
      <c r="R21" s="35">
        <f>AVERAGE(R16:R20)</f>
        <v>28.256683808159949</v>
      </c>
      <c r="S21" s="35">
        <f t="shared" si="9"/>
        <v>14.976042418324774</v>
      </c>
    </row>
    <row r="22" spans="1:25" x14ac:dyDescent="0.25">
      <c r="A22" s="22" t="s">
        <v>42</v>
      </c>
      <c r="B22" s="24">
        <v>1</v>
      </c>
      <c r="C22" s="24">
        <v>0.1221</v>
      </c>
      <c r="D22" s="24">
        <v>0.37819999999999998</v>
      </c>
      <c r="E22" s="6">
        <f>((D22*0.0211)-0.0001)</f>
        <v>7.8800199999999997E-3</v>
      </c>
      <c r="F22" s="24">
        <v>15</v>
      </c>
      <c r="G22" s="24">
        <v>50</v>
      </c>
      <c r="H22" s="24">
        <v>0.28799999999999998</v>
      </c>
      <c r="I22" s="24">
        <v>0.2974</v>
      </c>
      <c r="J22" s="24">
        <f>H22-C22</f>
        <v>0.16589999999999999</v>
      </c>
      <c r="K22" s="24">
        <f t="shared" si="1"/>
        <v>0.17530000000000001</v>
      </c>
      <c r="L22" s="24">
        <f t="shared" si="2"/>
        <v>-9.4000000000000195E-3</v>
      </c>
      <c r="M22" s="6">
        <f t="shared" si="3"/>
        <v>-3.9763012445822983</v>
      </c>
      <c r="N22" s="27">
        <f>(L22/J22)*100</f>
        <v>-5.6660638939120069</v>
      </c>
      <c r="O22" s="22"/>
      <c r="P22" s="6">
        <f>(K22)/(F22/G22)</f>
        <v>0.58433333333333337</v>
      </c>
      <c r="Q22" s="6">
        <f t="shared" si="18"/>
        <v>74.153788103752703</v>
      </c>
      <c r="R22" s="6">
        <f t="shared" si="19"/>
        <v>21.053246057751121</v>
      </c>
      <c r="S22" s="6">
        <f t="shared" si="9"/>
        <v>11.158220410608095</v>
      </c>
      <c r="T22" s="22"/>
      <c r="U22" s="22"/>
      <c r="V22" s="22"/>
      <c r="W22" s="22"/>
      <c r="X22" s="22"/>
      <c r="Y22" s="22"/>
    </row>
    <row r="23" spans="1:25" s="22" customFormat="1" x14ac:dyDescent="0.25">
      <c r="A23" s="22" t="s">
        <v>42</v>
      </c>
      <c r="B23" s="24">
        <v>2</v>
      </c>
      <c r="C23" s="24">
        <v>0.1221</v>
      </c>
      <c r="D23" s="24">
        <v>0.32540000000000002</v>
      </c>
      <c r="E23" s="6">
        <f t="shared" ref="E23:E26" si="23">((D23*0.0211)-0.0001)</f>
        <v>6.7659400000000007E-3</v>
      </c>
      <c r="F23" s="24">
        <v>20</v>
      </c>
      <c r="G23" s="24">
        <v>46</v>
      </c>
      <c r="H23" s="24">
        <v>0.39329999999999998</v>
      </c>
      <c r="I23" s="24">
        <v>0.35549999999999998</v>
      </c>
      <c r="J23" s="24">
        <f t="shared" ref="J23:J26" si="24">H23-C23</f>
        <v>0.2712</v>
      </c>
      <c r="K23" s="24">
        <f t="shared" si="1"/>
        <v>0.2334</v>
      </c>
      <c r="L23" s="24">
        <f t="shared" si="2"/>
        <v>3.78E-2</v>
      </c>
      <c r="M23" s="6">
        <f t="shared" si="3"/>
        <v>12.849655775841937</v>
      </c>
      <c r="N23" s="27">
        <f t="shared" ref="N23:N26" si="25">(L23/J23)*100</f>
        <v>13.938053097345133</v>
      </c>
      <c r="P23" s="6">
        <f t="shared" ref="P23:P26" si="26">(K23)/(F23/G23)</f>
        <v>0.53681999999999996</v>
      </c>
      <c r="Q23" s="6">
        <f t="shared" si="18"/>
        <v>79.341525346071634</v>
      </c>
      <c r="R23" s="6">
        <f t="shared" si="19"/>
        <v>40.083122226918945</v>
      </c>
      <c r="S23" s="6">
        <f t="shared" si="9"/>
        <v>21.244054780267042</v>
      </c>
    </row>
    <row r="24" spans="1:25" s="22" customFormat="1" x14ac:dyDescent="0.25">
      <c r="A24" s="22" t="s">
        <v>42</v>
      </c>
      <c r="B24" s="24">
        <v>3</v>
      </c>
      <c r="C24" s="24">
        <v>0.1221</v>
      </c>
      <c r="D24" s="24">
        <v>0.30549999999999999</v>
      </c>
      <c r="E24" s="6">
        <f t="shared" si="23"/>
        <v>6.3460499999999998E-3</v>
      </c>
      <c r="F24" s="24">
        <v>28</v>
      </c>
      <c r="G24" s="24">
        <v>45</v>
      </c>
      <c r="H24" s="24">
        <v>0.17199999999999999</v>
      </c>
      <c r="I24" s="24">
        <v>0.191</v>
      </c>
      <c r="J24" s="24">
        <f t="shared" si="24"/>
        <v>4.9899999999999986E-2</v>
      </c>
      <c r="K24" s="24">
        <f t="shared" si="1"/>
        <v>6.8900000000000003E-2</v>
      </c>
      <c r="L24" s="24">
        <f t="shared" si="2"/>
        <v>-1.9000000000000017E-2</v>
      </c>
      <c r="M24" s="6">
        <f t="shared" si="3"/>
        <v>-4.8117670496945841</v>
      </c>
      <c r="N24" s="27">
        <f t="shared" si="25"/>
        <v>-38.076152304609259</v>
      </c>
      <c r="P24" s="6">
        <f t="shared" si="26"/>
        <v>0.11073214285714286</v>
      </c>
      <c r="Q24" s="6">
        <f t="shared" si="18"/>
        <v>17.448986827576661</v>
      </c>
      <c r="R24" s="6">
        <f t="shared" si="19"/>
        <v>7.8631589729044036</v>
      </c>
      <c r="S24" s="6">
        <f t="shared" si="9"/>
        <v>4.167474255639334</v>
      </c>
    </row>
    <row r="25" spans="1:25" s="22" customFormat="1" x14ac:dyDescent="0.25">
      <c r="A25" s="22" t="s">
        <v>42</v>
      </c>
      <c r="B25" s="24">
        <v>4</v>
      </c>
      <c r="C25" s="24">
        <v>0.1221</v>
      </c>
      <c r="D25" s="24">
        <v>0.39389999999999997</v>
      </c>
      <c r="E25" s="6">
        <f t="shared" si="23"/>
        <v>8.2112899999999996E-3</v>
      </c>
      <c r="F25" s="24">
        <v>20</v>
      </c>
      <c r="G25" s="24">
        <v>50</v>
      </c>
      <c r="H25" s="24">
        <v>0.2072</v>
      </c>
      <c r="I25" s="24">
        <v>0.22140000000000001</v>
      </c>
      <c r="J25" s="24">
        <f t="shared" si="24"/>
        <v>8.5099999999999995E-2</v>
      </c>
      <c r="K25" s="24">
        <f t="shared" si="1"/>
        <v>9.9300000000000013E-2</v>
      </c>
      <c r="L25" s="24">
        <f t="shared" si="2"/>
        <v>-1.4200000000000018E-2</v>
      </c>
      <c r="M25" s="6">
        <f t="shared" si="3"/>
        <v>-4.3233158249191108</v>
      </c>
      <c r="N25" s="27">
        <f t="shared" si="25"/>
        <v>-16.686251468860185</v>
      </c>
      <c r="P25" s="6">
        <f t="shared" si="26"/>
        <v>0.24825000000000003</v>
      </c>
      <c r="Q25" s="6">
        <f t="shared" si="18"/>
        <v>30.232764888342761</v>
      </c>
      <c r="R25" s="6">
        <f t="shared" si="19"/>
        <v>10.36377962536946</v>
      </c>
      <c r="S25" s="6">
        <f t="shared" si="9"/>
        <v>5.4928032014458141</v>
      </c>
    </row>
    <row r="26" spans="1:25" s="22" customFormat="1" x14ac:dyDescent="0.25">
      <c r="A26" s="22" t="s">
        <v>42</v>
      </c>
      <c r="B26" s="24">
        <v>5</v>
      </c>
      <c r="C26" s="24">
        <v>0.1221</v>
      </c>
      <c r="D26" s="24">
        <v>0.57369999999999999</v>
      </c>
      <c r="E26" s="6">
        <f t="shared" si="23"/>
        <v>1.2005070000000001E-2</v>
      </c>
      <c r="F26" s="24">
        <v>26</v>
      </c>
      <c r="G26" s="24">
        <v>40</v>
      </c>
      <c r="H26" s="24">
        <v>0.40539999999999998</v>
      </c>
      <c r="I26" s="24">
        <v>0.33300000000000002</v>
      </c>
      <c r="J26" s="24">
        <f t="shared" si="24"/>
        <v>0.2833</v>
      </c>
      <c r="K26" s="24">
        <f t="shared" si="1"/>
        <v>0.21090000000000003</v>
      </c>
      <c r="L26" s="24">
        <f t="shared" si="2"/>
        <v>7.2399999999999964E-2</v>
      </c>
      <c r="M26" s="6">
        <f t="shared" si="3"/>
        <v>9.2781312715890305</v>
      </c>
      <c r="N26" s="27">
        <f t="shared" si="25"/>
        <v>25.555947758559817</v>
      </c>
      <c r="P26" s="6">
        <f t="shared" si="26"/>
        <v>0.32446153846153852</v>
      </c>
      <c r="Q26" s="6">
        <f t="shared" si="18"/>
        <v>27.027042612957565</v>
      </c>
      <c r="R26" s="6">
        <f t="shared" si="19"/>
        <v>23.598363024955287</v>
      </c>
      <c r="S26" s="6">
        <f t="shared" si="9"/>
        <v>12.507132403226302</v>
      </c>
    </row>
    <row r="27" spans="1:25" s="14" customFormat="1" x14ac:dyDescent="0.25">
      <c r="A27" s="8" t="s">
        <v>19</v>
      </c>
      <c r="B27" s="9"/>
      <c r="C27" s="8">
        <f>AVERAGE(C22:C26)</f>
        <v>0.12210000000000001</v>
      </c>
      <c r="D27" s="8">
        <f>AVERAGE(D22:D26)</f>
        <v>0.39534000000000002</v>
      </c>
      <c r="E27" s="43">
        <f>AVERAGE(E22:E26)</f>
        <v>8.2416740000000009E-3</v>
      </c>
      <c r="F27" s="8"/>
      <c r="G27" s="8"/>
      <c r="H27" s="25">
        <f t="shared" ref="H27:K27" si="27">AVERAGE(H22:H26)</f>
        <v>0.29318</v>
      </c>
      <c r="I27" s="25">
        <f t="shared" si="27"/>
        <v>0.27966000000000002</v>
      </c>
      <c r="J27" s="25">
        <f>AVERAGE(J22:J26)</f>
        <v>0.17107999999999998</v>
      </c>
      <c r="K27" s="25">
        <f t="shared" si="27"/>
        <v>0.15756000000000001</v>
      </c>
      <c r="L27" s="25">
        <f>AVERAGE(L22:L26)</f>
        <v>1.3519999999999982E-2</v>
      </c>
      <c r="M27" s="35">
        <f>AVERAGE(M22:M26)</f>
        <v>1.8032805856469949</v>
      </c>
      <c r="N27" s="36">
        <f>AVERAGE(N22:N26)</f>
        <v>-4.1868933622953008</v>
      </c>
      <c r="O27" s="25"/>
      <c r="P27" s="35">
        <f>AVERAGE(P22:P26)</f>
        <v>0.36091940293040298</v>
      </c>
      <c r="Q27" s="35">
        <f>AVERAGE(Q22:Q26)</f>
        <v>45.64082155574026</v>
      </c>
      <c r="R27" s="35">
        <f>AVERAGE(R22:R26)</f>
        <v>20.592333981579845</v>
      </c>
      <c r="S27" s="35">
        <f t="shared" si="9"/>
        <v>10.913937010237319</v>
      </c>
    </row>
    <row r="28" spans="1:25" x14ac:dyDescent="0.25">
      <c r="A28" s="22"/>
      <c r="B28" s="24"/>
      <c r="C28" s="24"/>
      <c r="D28" s="24"/>
      <c r="E28" s="30" t="s">
        <v>20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2"/>
      <c r="U28" s="22"/>
      <c r="V28" s="22"/>
      <c r="W28" s="22"/>
      <c r="X28" s="22"/>
      <c r="Y28" s="22"/>
    </row>
    <row r="29" spans="1:25" x14ac:dyDescent="0.25">
      <c r="A29" s="22"/>
      <c r="B29" s="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2"/>
      <c r="U29" s="22"/>
      <c r="V29" s="22"/>
      <c r="W29" s="22"/>
      <c r="X29" s="22"/>
      <c r="Y29" s="22"/>
    </row>
    <row r="30" spans="1:25" x14ac:dyDescent="0.25">
      <c r="A30" s="22"/>
      <c r="B30" s="4"/>
      <c r="C30" s="10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4"/>
      <c r="T30" s="22"/>
      <c r="U30" s="22"/>
      <c r="V30" s="22"/>
      <c r="W30" s="22"/>
      <c r="X30" s="22"/>
      <c r="Y30" s="22"/>
    </row>
    <row r="31" spans="1:25" x14ac:dyDescent="0.25">
      <c r="A31" s="22"/>
      <c r="B31" s="11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4"/>
      <c r="T31" s="22"/>
      <c r="U31" s="22"/>
      <c r="V31" s="22"/>
      <c r="W31" s="22"/>
      <c r="X31" s="22"/>
      <c r="Y31" s="22"/>
    </row>
    <row r="32" spans="1:25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4"/>
      <c r="T32" s="22"/>
      <c r="U32" s="22"/>
      <c r="V32" s="22"/>
      <c r="W32" s="22"/>
      <c r="X32" s="22"/>
      <c r="Y32" s="22"/>
    </row>
    <row r="33" spans="1:25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4"/>
      <c r="T33" s="22"/>
      <c r="U33" s="22"/>
      <c r="V33" s="22"/>
      <c r="W33" s="22"/>
      <c r="X33" s="22" t="s">
        <v>21</v>
      </c>
      <c r="Y33" s="22"/>
    </row>
    <row r="34" spans="1:25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4"/>
      <c r="T34" s="22"/>
      <c r="U34" s="22"/>
      <c r="V34" s="22"/>
      <c r="W34" s="22"/>
      <c r="X34" s="22"/>
      <c r="Y34" s="22"/>
    </row>
    <row r="35" spans="1:25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4"/>
      <c r="T35" s="22"/>
      <c r="U35" s="22"/>
      <c r="V35" s="22"/>
      <c r="W35" s="22"/>
      <c r="X35" s="22"/>
      <c r="Y35" s="22"/>
    </row>
    <row r="36" spans="1:25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4"/>
      <c r="T36" s="22"/>
      <c r="U36" s="22"/>
      <c r="V36" s="22"/>
      <c r="W36" s="22"/>
      <c r="X36" s="22"/>
      <c r="Y36" s="22"/>
    </row>
    <row r="37" spans="1:25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4"/>
      <c r="T37" s="22"/>
      <c r="U37" s="22"/>
      <c r="V37" s="22"/>
      <c r="W37" s="22"/>
      <c r="X37" s="22"/>
      <c r="Y37" s="22"/>
    </row>
    <row r="38" spans="1:25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4"/>
      <c r="T38" s="22"/>
      <c r="U38" s="22"/>
      <c r="V38" s="22"/>
      <c r="W38" s="22"/>
      <c r="X38" s="22"/>
      <c r="Y38" s="22"/>
    </row>
    <row r="39" spans="1:25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4"/>
      <c r="T39" s="22"/>
      <c r="U39" s="22"/>
      <c r="V39" s="22"/>
      <c r="W39" s="22"/>
      <c r="X39" s="22"/>
      <c r="Y39" s="22"/>
    </row>
    <row r="40" spans="1:25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4"/>
      <c r="T40" s="22"/>
      <c r="U40" s="22"/>
      <c r="V40" s="22"/>
      <c r="W40" s="22"/>
      <c r="X40" s="22"/>
      <c r="Y40" s="22"/>
    </row>
    <row r="41" spans="1:25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4"/>
      <c r="T41" s="22"/>
      <c r="U41" s="22"/>
      <c r="V41" s="22"/>
      <c r="W41" s="22"/>
      <c r="X41" s="22"/>
      <c r="Y41" s="22"/>
    </row>
    <row r="42" spans="1:25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4"/>
      <c r="T42" s="22"/>
      <c r="U42" s="22"/>
      <c r="V42" s="22"/>
      <c r="W42" s="22"/>
      <c r="X42" s="22"/>
      <c r="Y42" s="22"/>
    </row>
    <row r="43" spans="1:25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4"/>
      <c r="T43" s="22"/>
      <c r="U43" s="22"/>
      <c r="V43" s="22"/>
      <c r="W43" s="22"/>
      <c r="X43" s="22"/>
      <c r="Y43" s="22"/>
    </row>
  </sheetData>
  <mergeCells count="2">
    <mergeCell ref="H2:H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5"/>
  <sheetViews>
    <sheetView tabSelected="1" topLeftCell="G1" zoomScaleNormal="100" workbookViewId="0">
      <selection activeCell="U5" sqref="U5"/>
    </sheetView>
  </sheetViews>
  <sheetFormatPr defaultRowHeight="15" x14ac:dyDescent="0.25"/>
  <cols>
    <col min="1" max="1" width="17.140625" bestFit="1" customWidth="1"/>
    <col min="2" max="2" width="10.85546875" customWidth="1"/>
    <col min="3" max="3" width="16.42578125" customWidth="1"/>
    <col min="4" max="4" width="12.85546875" customWidth="1"/>
    <col min="5" max="5" width="10.42578125" customWidth="1"/>
    <col min="6" max="6" width="14.140625" customWidth="1"/>
    <col min="7" max="7" width="13.85546875" customWidth="1"/>
    <col min="8" max="8" width="12.28515625" customWidth="1"/>
    <col min="11" max="11" width="13.42578125" customWidth="1"/>
    <col min="14" max="14" width="10.42578125" customWidth="1"/>
    <col min="15" max="15" width="11" customWidth="1"/>
    <col min="16" max="16" width="9.28515625" customWidth="1"/>
    <col min="17" max="17" width="16.85546875" customWidth="1"/>
    <col min="18" max="18" width="15.28515625" customWidth="1"/>
    <col min="20" max="20" width="14" customWidth="1"/>
    <col min="21" max="22" width="14" style="22" customWidth="1"/>
    <col min="23" max="23" width="14.28515625" customWidth="1"/>
    <col min="24" max="24" width="12.85546875" customWidth="1"/>
    <col min="25" max="25" width="9.85546875" customWidth="1"/>
  </cols>
  <sheetData>
    <row r="1" spans="1:26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W1" s="22"/>
      <c r="X1" s="22"/>
      <c r="Y1" s="22"/>
      <c r="Z1" s="22"/>
    </row>
    <row r="3" spans="1:26" ht="39" x14ac:dyDescent="0.25">
      <c r="A3" s="15" t="s">
        <v>3</v>
      </c>
      <c r="B3" s="15" t="s">
        <v>23</v>
      </c>
      <c r="C3" s="15" t="s">
        <v>24</v>
      </c>
      <c r="D3" s="15" t="s">
        <v>25</v>
      </c>
      <c r="E3" s="15" t="s">
        <v>26</v>
      </c>
      <c r="F3" s="15" t="s">
        <v>27</v>
      </c>
      <c r="G3" s="15" t="s">
        <v>28</v>
      </c>
      <c r="H3" s="15" t="s">
        <v>29</v>
      </c>
      <c r="I3" s="15"/>
      <c r="J3" s="15"/>
      <c r="K3" s="15" t="s">
        <v>30</v>
      </c>
      <c r="L3" s="15"/>
      <c r="M3" s="15"/>
      <c r="N3" s="15" t="s">
        <v>31</v>
      </c>
      <c r="O3" s="15" t="s">
        <v>32</v>
      </c>
      <c r="P3" s="15" t="s">
        <v>33</v>
      </c>
      <c r="Q3" s="15" t="s">
        <v>34</v>
      </c>
      <c r="R3" s="15" t="s">
        <v>35</v>
      </c>
      <c r="S3" s="31" t="s">
        <v>36</v>
      </c>
      <c r="T3" s="31" t="s">
        <v>37</v>
      </c>
      <c r="U3" s="31" t="s">
        <v>38</v>
      </c>
      <c r="V3" s="15"/>
      <c r="W3" s="22"/>
    </row>
    <row r="4" spans="1:26" x14ac:dyDescent="0.25">
      <c r="A4" s="15"/>
      <c r="B4" s="15"/>
      <c r="C4" s="15"/>
      <c r="D4" s="15"/>
      <c r="E4" s="15"/>
      <c r="F4" s="15"/>
      <c r="G4" s="16">
        <v>430</v>
      </c>
      <c r="H4" s="16">
        <v>750</v>
      </c>
      <c r="I4" s="16">
        <v>664</v>
      </c>
      <c r="J4" s="16">
        <v>665</v>
      </c>
      <c r="K4" s="16">
        <v>750</v>
      </c>
      <c r="L4" s="16">
        <v>664</v>
      </c>
      <c r="M4" s="16">
        <v>665</v>
      </c>
      <c r="N4" s="16"/>
      <c r="O4" s="16"/>
      <c r="P4" s="16"/>
      <c r="Q4" s="16"/>
      <c r="R4" s="16"/>
      <c r="S4" s="32"/>
      <c r="T4" s="32"/>
      <c r="U4" s="32"/>
      <c r="V4" s="16"/>
      <c r="W4" s="22"/>
    </row>
    <row r="5" spans="1:26" x14ac:dyDescent="0.25">
      <c r="A5" s="5" t="s">
        <v>39</v>
      </c>
      <c r="B5" s="24">
        <v>1</v>
      </c>
      <c r="C5" s="20">
        <v>90</v>
      </c>
      <c r="D5" s="12">
        <v>60</v>
      </c>
      <c r="E5" s="6">
        <v>9.2388600000000015E-3</v>
      </c>
      <c r="F5" s="6">
        <f>(D5/C5)*E5</f>
        <v>6.1592400000000007E-3</v>
      </c>
      <c r="G5" s="24">
        <v>0.38500000000000001</v>
      </c>
      <c r="H5" s="24">
        <v>1E-3</v>
      </c>
      <c r="I5" s="24">
        <v>0.182</v>
      </c>
      <c r="J5" s="24">
        <v>0.17399999999999999</v>
      </c>
      <c r="K5" s="6">
        <v>3.0000000000000001E-3</v>
      </c>
      <c r="L5" s="24">
        <v>0.11899999999999999</v>
      </c>
      <c r="M5" s="24">
        <v>0.11899999999999999</v>
      </c>
      <c r="N5" s="24">
        <f>I5-H5</f>
        <v>0.18099999999999999</v>
      </c>
      <c r="O5" s="24">
        <f>M5-K5</f>
        <v>0.11599999999999999</v>
      </c>
      <c r="P5" s="24">
        <v>0.01</v>
      </c>
      <c r="Q5" s="24">
        <f>26.7*(N5-O5)*P5</f>
        <v>1.7355000000000002E-2</v>
      </c>
      <c r="R5" s="24">
        <f>26.7*(1.72*(M5-K5)-(J5-H5))*P5</f>
        <v>7.0808399999999971E-3</v>
      </c>
      <c r="S5" s="33">
        <f>Q5/(F5)</f>
        <v>2.8177177703742671</v>
      </c>
      <c r="T5" s="33">
        <f>R5/F5</f>
        <v>1.1496288503127003</v>
      </c>
      <c r="U5" s="33">
        <f>G5/I5</f>
        <v>2.1153846153846154</v>
      </c>
      <c r="V5" s="24"/>
      <c r="W5" s="22"/>
    </row>
    <row r="6" spans="1:26" x14ac:dyDescent="0.25">
      <c r="A6" s="5" t="s">
        <v>39</v>
      </c>
      <c r="B6" s="24">
        <v>2</v>
      </c>
      <c r="C6" s="20">
        <v>70</v>
      </c>
      <c r="D6" s="12">
        <v>26</v>
      </c>
      <c r="E6" s="6">
        <v>8.7303500000000013E-3</v>
      </c>
      <c r="F6" s="6">
        <f t="shared" ref="F6:F27" si="0">(D6/C6)*E6</f>
        <v>3.242701428571429E-3</v>
      </c>
      <c r="G6" s="24">
        <v>0.47199999999999998</v>
      </c>
      <c r="H6" s="24">
        <v>2E-3</v>
      </c>
      <c r="I6" s="24">
        <v>0.246</v>
      </c>
      <c r="J6" s="24">
        <v>0.24099999999999999</v>
      </c>
      <c r="K6" s="6">
        <v>3.0000000000000001E-3</v>
      </c>
      <c r="L6" s="24">
        <v>0.158</v>
      </c>
      <c r="M6" s="24">
        <v>0.158</v>
      </c>
      <c r="N6" s="24">
        <f t="shared" ref="N6:N9" si="1">I6-H6</f>
        <v>0.24399999999999999</v>
      </c>
      <c r="O6" s="24">
        <f t="shared" ref="O6:O9" si="2">M6-K6</f>
        <v>0.155</v>
      </c>
      <c r="P6" s="24">
        <v>0.01</v>
      </c>
      <c r="Q6" s="24">
        <f t="shared" ref="Q6:Q9" si="3">26.7*(N6-O6)*P6</f>
        <v>2.3762999999999996E-2</v>
      </c>
      <c r="R6" s="24">
        <f t="shared" ref="R6:R9" si="4">26.7*(1.72*(M6-K6)-(J6-H6))*P6</f>
        <v>7.3692000000000037E-3</v>
      </c>
      <c r="S6" s="33">
        <f t="shared" ref="S6:S9" si="5">Q6/(F6)</f>
        <v>7.3281492371219565</v>
      </c>
      <c r="T6" s="33">
        <f t="shared" ref="T6:T9" si="6">R6/F6</f>
        <v>2.2725496510625409</v>
      </c>
      <c r="U6" s="33">
        <f t="shared" ref="U6:U9" si="7">G6/I6</f>
        <v>1.9186991869918699</v>
      </c>
      <c r="V6" s="24"/>
      <c r="W6" s="22"/>
    </row>
    <row r="7" spans="1:26" x14ac:dyDescent="0.25">
      <c r="A7" s="5" t="s">
        <v>39</v>
      </c>
      <c r="B7" s="24">
        <v>3</v>
      </c>
      <c r="C7" s="20">
        <v>78</v>
      </c>
      <c r="D7" s="12">
        <v>22</v>
      </c>
      <c r="E7" s="6">
        <v>1.5642710000000001E-2</v>
      </c>
      <c r="F7" s="6">
        <f t="shared" si="0"/>
        <v>4.4120464102564106E-3</v>
      </c>
      <c r="G7" s="24">
        <v>0.54300000000000004</v>
      </c>
      <c r="H7" s="24">
        <v>1.0999999999999999E-2</v>
      </c>
      <c r="I7" s="24">
        <v>0.26900000000000002</v>
      </c>
      <c r="J7" s="24">
        <v>0.26400000000000001</v>
      </c>
      <c r="K7" s="6">
        <v>4.0000000000000001E-3</v>
      </c>
      <c r="L7" s="24">
        <v>0.17199999999999999</v>
      </c>
      <c r="M7" s="24">
        <v>0.17299999999999999</v>
      </c>
      <c r="N7" s="24">
        <f t="shared" si="1"/>
        <v>0.25800000000000001</v>
      </c>
      <c r="O7" s="24">
        <f t="shared" si="2"/>
        <v>0.16899999999999998</v>
      </c>
      <c r="P7" s="24">
        <v>0.01</v>
      </c>
      <c r="Q7" s="24">
        <f t="shared" si="3"/>
        <v>2.3763000000000006E-2</v>
      </c>
      <c r="R7" s="24">
        <f t="shared" si="4"/>
        <v>1.0060559999999998E-2</v>
      </c>
      <c r="S7" s="33">
        <f t="shared" si="5"/>
        <v>5.3859360918687607</v>
      </c>
      <c r="T7" s="33">
        <f t="shared" si="6"/>
        <v>2.2802479993439864</v>
      </c>
      <c r="U7" s="33">
        <f t="shared" si="7"/>
        <v>2.0185873605947955</v>
      </c>
      <c r="V7" s="24"/>
      <c r="W7" s="22"/>
    </row>
    <row r="8" spans="1:26" x14ac:dyDescent="0.25">
      <c r="A8" s="5" t="s">
        <v>39</v>
      </c>
      <c r="B8" s="24">
        <v>4</v>
      </c>
      <c r="C8" s="20">
        <v>70</v>
      </c>
      <c r="D8" s="12">
        <v>22</v>
      </c>
      <c r="E8" s="6">
        <v>7.6415900000000002E-3</v>
      </c>
      <c r="F8" s="6">
        <f t="shared" si="0"/>
        <v>2.4016425714285714E-3</v>
      </c>
      <c r="G8" s="24">
        <v>0.41799999999999998</v>
      </c>
      <c r="H8" s="24">
        <v>1.7999999999999999E-2</v>
      </c>
      <c r="I8" s="24">
        <v>0.214</v>
      </c>
      <c r="J8" s="24">
        <v>0.21099999999999999</v>
      </c>
      <c r="K8" s="6">
        <v>0.02</v>
      </c>
      <c r="L8" s="24">
        <v>0.14099999999999999</v>
      </c>
      <c r="M8" s="24">
        <v>0.14099999999999999</v>
      </c>
      <c r="N8" s="24">
        <f t="shared" si="1"/>
        <v>0.19600000000000001</v>
      </c>
      <c r="O8" s="24">
        <f t="shared" si="2"/>
        <v>0.12099999999999998</v>
      </c>
      <c r="P8" s="24">
        <v>0.01</v>
      </c>
      <c r="Q8" s="24">
        <f t="shared" si="3"/>
        <v>2.0025000000000008E-2</v>
      </c>
      <c r="R8" s="24">
        <f t="shared" si="4"/>
        <v>4.0370399999999909E-3</v>
      </c>
      <c r="S8" s="33">
        <f t="shared" si="5"/>
        <v>8.3380434033897544</v>
      </c>
      <c r="T8" s="33">
        <f t="shared" si="6"/>
        <v>1.6809495501233702</v>
      </c>
      <c r="U8" s="33">
        <f t="shared" si="7"/>
        <v>1.9532710280373831</v>
      </c>
      <c r="V8" s="24"/>
      <c r="W8" s="22"/>
    </row>
    <row r="9" spans="1:26" x14ac:dyDescent="0.25">
      <c r="A9" s="5" t="s">
        <v>39</v>
      </c>
      <c r="B9" s="24">
        <v>5</v>
      </c>
      <c r="C9" s="20">
        <v>50</v>
      </c>
      <c r="D9" s="12">
        <v>20</v>
      </c>
      <c r="E9" s="6">
        <v>4.2719199999999994E-3</v>
      </c>
      <c r="F9" s="6">
        <f t="shared" si="0"/>
        <v>1.7087679999999998E-3</v>
      </c>
      <c r="G9" s="24">
        <v>0.60699999999999998</v>
      </c>
      <c r="H9" s="24">
        <v>1E-3</v>
      </c>
      <c r="I9" s="24">
        <v>0.29199999999999998</v>
      </c>
      <c r="J9" s="24">
        <v>0.28599999999999998</v>
      </c>
      <c r="K9" s="6">
        <v>2E-3</v>
      </c>
      <c r="L9" s="24">
        <v>0.192</v>
      </c>
      <c r="M9" s="24">
        <v>0.193</v>
      </c>
      <c r="N9" s="24">
        <f t="shared" si="1"/>
        <v>0.29099999999999998</v>
      </c>
      <c r="O9" s="24">
        <f t="shared" si="2"/>
        <v>0.191</v>
      </c>
      <c r="P9" s="24">
        <v>0.01</v>
      </c>
      <c r="Q9" s="24">
        <f t="shared" si="3"/>
        <v>2.6699999999999995E-2</v>
      </c>
      <c r="R9" s="24">
        <f t="shared" si="4"/>
        <v>1.1619840000000001E-2</v>
      </c>
      <c r="S9" s="33">
        <f t="shared" si="5"/>
        <v>15.625292608475812</v>
      </c>
      <c r="T9" s="33">
        <f t="shared" si="6"/>
        <v>6.8001273432086755</v>
      </c>
      <c r="U9" s="33">
        <f t="shared" si="7"/>
        <v>2.0787671232876712</v>
      </c>
      <c r="V9" s="24"/>
      <c r="W9" s="22"/>
    </row>
    <row r="10" spans="1:26" s="18" customFormat="1" x14ac:dyDescent="0.25">
      <c r="A10" s="2" t="s">
        <v>19</v>
      </c>
      <c r="B10" s="3"/>
      <c r="C10" s="17"/>
      <c r="D10" s="17"/>
      <c r="E10" s="29">
        <f>AVERAGE(E5:E9)</f>
        <v>9.1050860000000018E-3</v>
      </c>
      <c r="F10" s="19">
        <f>AVERAGE(F5:F9)</f>
        <v>3.5848796820512818E-3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4">
        <f>AVERAGE(S5:S9)</f>
        <v>7.8990278222461097</v>
      </c>
      <c r="T10" s="34">
        <f t="shared" ref="T10:U10" si="8">AVERAGE(T5:T9)</f>
        <v>2.8367006788102547</v>
      </c>
      <c r="U10" s="34">
        <f t="shared" si="8"/>
        <v>2.0169418628592668</v>
      </c>
      <c r="V10" s="3"/>
      <c r="W10" s="3"/>
    </row>
    <row r="11" spans="1:26" x14ac:dyDescent="0.25">
      <c r="A11" s="5" t="s">
        <v>43</v>
      </c>
      <c r="B11" s="24">
        <v>1</v>
      </c>
      <c r="C11" s="24">
        <v>30</v>
      </c>
      <c r="D11" s="24">
        <v>14</v>
      </c>
      <c r="E11" s="6">
        <v>8.54889E-3</v>
      </c>
      <c r="F11" s="6">
        <f t="shared" si="0"/>
        <v>3.9894819999999999E-3</v>
      </c>
      <c r="G11" s="6">
        <v>0.48799999999999999</v>
      </c>
      <c r="H11" s="6">
        <v>6.0000000000000001E-3</v>
      </c>
      <c r="I11" s="6">
        <v>0.24399999999999999</v>
      </c>
      <c r="J11" s="6">
        <v>0.23799999999999999</v>
      </c>
      <c r="K11" s="6">
        <v>7.0000000000000001E-3</v>
      </c>
      <c r="L11" s="6">
        <v>0.16</v>
      </c>
      <c r="M11" s="6">
        <v>0.159</v>
      </c>
      <c r="N11" s="6">
        <f>I11-H11</f>
        <v>0.23799999999999999</v>
      </c>
      <c r="O11" s="6">
        <f>M11-K11</f>
        <v>0.152</v>
      </c>
      <c r="P11" s="6">
        <v>0.01</v>
      </c>
      <c r="Q11" s="6">
        <f>26.7*(N11-O11)*P11</f>
        <v>2.2962E-2</v>
      </c>
      <c r="R11" s="6">
        <f>26.7*(1.72*(M11-K11)-(J11-H11))*P11</f>
        <v>7.8604800000000048E-3</v>
      </c>
      <c r="S11" s="33">
        <f>Q11/(F11)</f>
        <v>5.7556344407619839</v>
      </c>
      <c r="T11" s="33">
        <f>R11/F11</f>
        <v>1.9703009062329409</v>
      </c>
      <c r="U11" s="33">
        <f>G11/I11</f>
        <v>2</v>
      </c>
      <c r="V11" s="6"/>
      <c r="W11" s="24"/>
    </row>
    <row r="12" spans="1:26" x14ac:dyDescent="0.25">
      <c r="A12" s="5" t="s">
        <v>43</v>
      </c>
      <c r="B12" s="24">
        <v>2</v>
      </c>
      <c r="C12" s="24">
        <v>35</v>
      </c>
      <c r="D12" s="24">
        <v>17</v>
      </c>
      <c r="E12" s="6">
        <v>6.9811600000000001E-3</v>
      </c>
      <c r="F12" s="6">
        <f t="shared" si="0"/>
        <v>3.3908491428571428E-3</v>
      </c>
      <c r="G12" s="6">
        <v>0.26300000000000001</v>
      </c>
      <c r="H12" s="6">
        <v>1.6E-2</v>
      </c>
      <c r="I12" s="6">
        <v>0.13600000000000001</v>
      </c>
      <c r="J12" s="6">
        <v>0.13400000000000001</v>
      </c>
      <c r="K12" s="6">
        <v>3.2000000000000001E-2</v>
      </c>
      <c r="L12" s="6">
        <v>0.10199999999999999</v>
      </c>
      <c r="M12" s="6">
        <v>0.10100000000000001</v>
      </c>
      <c r="N12" s="6">
        <f t="shared" ref="N12:N27" si="9">I12-H12</f>
        <v>0.12000000000000001</v>
      </c>
      <c r="O12" s="6">
        <f t="shared" ref="O12:O27" si="10">M12-K12</f>
        <v>6.9000000000000006E-2</v>
      </c>
      <c r="P12" s="6">
        <v>0.01</v>
      </c>
      <c r="Q12" s="6">
        <f t="shared" ref="Q12:Q27" si="11">26.7*(N12-O12)*P12</f>
        <v>1.3617000000000002E-2</v>
      </c>
      <c r="R12" s="6">
        <f t="shared" ref="R12:R27" si="12">26.7*(1.72*(M12-K12)-(J12-H12))*P12</f>
        <v>1.8156000000000002E-4</v>
      </c>
      <c r="S12" s="33">
        <f t="shared" ref="S12:S15" si="13">Q12/(F12)</f>
        <v>4.0158082610912809</v>
      </c>
      <c r="T12" s="33">
        <f t="shared" ref="T12:T15" si="14">R12/F12</f>
        <v>5.3544110147883739E-2</v>
      </c>
      <c r="U12" s="33">
        <f t="shared" ref="U12:U15" si="15">G12/I12</f>
        <v>1.9338235294117647</v>
      </c>
      <c r="V12" s="6"/>
      <c r="W12" s="24"/>
    </row>
    <row r="13" spans="1:26" x14ac:dyDescent="0.25">
      <c r="A13" s="5" t="s">
        <v>43</v>
      </c>
      <c r="B13" s="24">
        <v>3</v>
      </c>
      <c r="C13" s="24">
        <v>26</v>
      </c>
      <c r="D13" s="24">
        <v>13</v>
      </c>
      <c r="E13" s="6">
        <v>6.3565999999999996E-3</v>
      </c>
      <c r="F13" s="6">
        <f t="shared" si="0"/>
        <v>3.1782999999999998E-3</v>
      </c>
      <c r="G13" s="6">
        <v>0.18</v>
      </c>
      <c r="H13" s="6">
        <v>0</v>
      </c>
      <c r="I13" s="6">
        <v>8.5999999999999993E-2</v>
      </c>
      <c r="J13" s="6">
        <v>8.5999999999999993E-2</v>
      </c>
      <c r="K13" s="6">
        <v>3.0000000000000001E-3</v>
      </c>
      <c r="L13" s="6">
        <v>5.8000000000000003E-2</v>
      </c>
      <c r="M13" s="6">
        <v>5.7000000000000002E-2</v>
      </c>
      <c r="N13" s="6">
        <f t="shared" si="9"/>
        <v>8.5999999999999993E-2</v>
      </c>
      <c r="O13" s="6">
        <f t="shared" si="10"/>
        <v>5.3999999999999999E-2</v>
      </c>
      <c r="P13" s="6">
        <v>0.01</v>
      </c>
      <c r="Q13" s="6">
        <f t="shared" si="11"/>
        <v>8.5439999999999978E-3</v>
      </c>
      <c r="R13" s="6">
        <f t="shared" si="12"/>
        <v>1.8369600000000031E-3</v>
      </c>
      <c r="S13" s="33">
        <f t="shared" si="13"/>
        <v>2.688229556681244</v>
      </c>
      <c r="T13" s="33">
        <f t="shared" si="14"/>
        <v>0.57796935468646859</v>
      </c>
      <c r="U13" s="33">
        <f t="shared" si="15"/>
        <v>2.0930232558139537</v>
      </c>
      <c r="V13" s="6"/>
      <c r="W13" s="24"/>
    </row>
    <row r="14" spans="1:26" x14ac:dyDescent="0.25">
      <c r="A14" s="5" t="s">
        <v>43</v>
      </c>
      <c r="B14" s="24">
        <v>4</v>
      </c>
      <c r="C14" s="24">
        <v>42</v>
      </c>
      <c r="D14" s="24">
        <v>24</v>
      </c>
      <c r="E14" s="6">
        <v>5.6434199999999997E-3</v>
      </c>
      <c r="F14" s="6">
        <f t="shared" si="0"/>
        <v>3.2248114285714281E-3</v>
      </c>
      <c r="G14" s="6">
        <v>0.218</v>
      </c>
      <c r="H14" s="6">
        <v>2.1999999999999999E-2</v>
      </c>
      <c r="I14" s="6">
        <v>0.106</v>
      </c>
      <c r="J14" s="6">
        <v>0.106</v>
      </c>
      <c r="K14" s="6">
        <v>2.4E-2</v>
      </c>
      <c r="L14" s="6">
        <v>7.9000000000000001E-2</v>
      </c>
      <c r="M14" s="6">
        <v>0.08</v>
      </c>
      <c r="N14" s="6">
        <f t="shared" si="9"/>
        <v>8.3999999999999991E-2</v>
      </c>
      <c r="O14" s="6">
        <f t="shared" si="10"/>
        <v>5.6000000000000001E-2</v>
      </c>
      <c r="P14" s="6">
        <v>0.01</v>
      </c>
      <c r="Q14" s="6">
        <f t="shared" si="11"/>
        <v>7.4759999999999974E-3</v>
      </c>
      <c r="R14" s="6">
        <f t="shared" si="12"/>
        <v>3.2894400000000028E-3</v>
      </c>
      <c r="S14" s="33">
        <f t="shared" si="13"/>
        <v>2.3182750885101582</v>
      </c>
      <c r="T14" s="33">
        <f t="shared" si="14"/>
        <v>1.020041038944471</v>
      </c>
      <c r="U14" s="33">
        <f t="shared" si="15"/>
        <v>2.0566037735849059</v>
      </c>
      <c r="V14" s="6"/>
      <c r="W14" s="24"/>
    </row>
    <row r="15" spans="1:26" x14ac:dyDescent="0.25">
      <c r="A15" s="5" t="s">
        <v>43</v>
      </c>
      <c r="B15" s="24">
        <v>5</v>
      </c>
      <c r="C15" s="24">
        <v>40</v>
      </c>
      <c r="D15" s="24">
        <v>26</v>
      </c>
      <c r="E15" s="6">
        <v>6.1097299999999998E-3</v>
      </c>
      <c r="F15" s="6">
        <f t="shared" si="0"/>
        <v>3.9713244999999998E-3</v>
      </c>
      <c r="G15" s="6">
        <v>0.313</v>
      </c>
      <c r="H15" s="6">
        <v>6.0000000000000001E-3</v>
      </c>
      <c r="I15" s="6">
        <v>0.153</v>
      </c>
      <c r="J15" s="6">
        <v>0.14899999999999999</v>
      </c>
      <c r="K15" s="6">
        <v>8.0000000000000002E-3</v>
      </c>
      <c r="L15" s="6">
        <v>0.10100000000000001</v>
      </c>
      <c r="M15" s="6">
        <v>0.1</v>
      </c>
      <c r="N15" s="6">
        <f t="shared" si="9"/>
        <v>0.14699999999999999</v>
      </c>
      <c r="O15" s="6">
        <f t="shared" si="10"/>
        <v>9.1999999999999998E-2</v>
      </c>
      <c r="P15" s="6">
        <v>0.01</v>
      </c>
      <c r="Q15" s="6">
        <f t="shared" si="11"/>
        <v>1.4684999999999997E-2</v>
      </c>
      <c r="R15" s="6">
        <f t="shared" si="12"/>
        <v>4.069080000000001E-3</v>
      </c>
      <c r="S15" s="33">
        <f t="shared" si="13"/>
        <v>3.697758770405188</v>
      </c>
      <c r="T15" s="33">
        <f t="shared" si="14"/>
        <v>1.0246153392904562</v>
      </c>
      <c r="U15" s="33">
        <f t="shared" si="15"/>
        <v>2.0457516339869279</v>
      </c>
      <c r="V15" s="6"/>
      <c r="W15" s="24"/>
    </row>
    <row r="16" spans="1:26" s="18" customFormat="1" x14ac:dyDescent="0.25">
      <c r="A16" s="2" t="s">
        <v>19</v>
      </c>
      <c r="B16" s="3"/>
      <c r="C16" s="19"/>
      <c r="D16" s="19"/>
      <c r="E16" s="29">
        <f>AVERAGE(E11:E15)</f>
        <v>6.7279599999999998E-3</v>
      </c>
      <c r="F16" s="19">
        <f>AVERAGE(F11:F15)</f>
        <v>3.5509534142857137E-3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34">
        <f>AVERAGE(S11:S15)</f>
        <v>3.6951412234899705</v>
      </c>
      <c r="T16" s="34">
        <f t="shared" ref="T16" si="16">AVERAGE(T11:T15)</f>
        <v>0.92929414986044401</v>
      </c>
      <c r="U16" s="34">
        <f t="shared" ref="U16" si="17">AVERAGE(U11:U15)</f>
        <v>2.0258404385595101</v>
      </c>
      <c r="V16" s="21"/>
      <c r="W16" s="3"/>
    </row>
    <row r="17" spans="1:48" x14ac:dyDescent="0.25">
      <c r="A17" s="5" t="s">
        <v>41</v>
      </c>
      <c r="B17" s="24">
        <v>1</v>
      </c>
      <c r="C17" s="24">
        <v>70</v>
      </c>
      <c r="D17" s="24">
        <v>16</v>
      </c>
      <c r="E17" s="6">
        <v>8.7387900000000015E-3</v>
      </c>
      <c r="F17" s="6">
        <f t="shared" si="0"/>
        <v>1.9974377142857147E-3</v>
      </c>
      <c r="G17" s="6">
        <v>1.0409999999999999</v>
      </c>
      <c r="H17" s="6">
        <v>3.0000000000000001E-3</v>
      </c>
      <c r="I17" s="6">
        <v>0.50600000000000001</v>
      </c>
      <c r="J17" s="6">
        <v>0.498</v>
      </c>
      <c r="K17" s="6">
        <v>5.0000000000000001E-3</v>
      </c>
      <c r="L17" s="6">
        <v>0.34100000000000003</v>
      </c>
      <c r="M17" s="6">
        <v>0.34200000000000003</v>
      </c>
      <c r="N17" s="6">
        <f t="shared" si="9"/>
        <v>0.503</v>
      </c>
      <c r="O17" s="6">
        <f t="shared" si="10"/>
        <v>0.33700000000000002</v>
      </c>
      <c r="P17" s="6">
        <v>0.01</v>
      </c>
      <c r="Q17" s="6">
        <f t="shared" si="11"/>
        <v>4.4321999999999993E-2</v>
      </c>
      <c r="R17" s="6">
        <f t="shared" si="12"/>
        <v>2.2598880000000016E-2</v>
      </c>
      <c r="S17" s="33">
        <f t="shared" ref="S17:S20" si="18">Q17/(F17)</f>
        <v>22.189427826964597</v>
      </c>
      <c r="T17" s="33">
        <f t="shared" ref="T17:T27" si="19">R17/F17</f>
        <v>11.31393476671256</v>
      </c>
      <c r="U17" s="33">
        <f t="shared" ref="U17:U27" si="20">G17/I17</f>
        <v>2.0573122529644268</v>
      </c>
      <c r="V17" s="6"/>
      <c r="W17" s="24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spans="1:48" s="22" customFormat="1" x14ac:dyDescent="0.25">
      <c r="A18" s="5" t="s">
        <v>41</v>
      </c>
      <c r="B18" s="24">
        <v>2</v>
      </c>
      <c r="C18" s="24">
        <v>60</v>
      </c>
      <c r="D18" s="24">
        <v>10</v>
      </c>
      <c r="E18" s="6">
        <v>1.1399500000000002E-2</v>
      </c>
      <c r="F18" s="6">
        <f t="shared" si="0"/>
        <v>1.8999166666666669E-3</v>
      </c>
      <c r="G18" s="6">
        <v>0.499</v>
      </c>
      <c r="H18" s="6">
        <v>4.0000000000000001E-3</v>
      </c>
      <c r="I18" s="6">
        <v>0.23599999999999999</v>
      </c>
      <c r="J18" s="6">
        <v>0.23200000000000001</v>
      </c>
      <c r="K18" s="6">
        <v>4.0000000000000001E-3</v>
      </c>
      <c r="L18" s="6">
        <v>0.159</v>
      </c>
      <c r="M18" s="6">
        <v>0.16</v>
      </c>
      <c r="N18" s="6">
        <f t="shared" si="9"/>
        <v>0.23199999999999998</v>
      </c>
      <c r="O18" s="6">
        <f t="shared" si="10"/>
        <v>0.156</v>
      </c>
      <c r="P18" s="6">
        <v>0.01</v>
      </c>
      <c r="Q18" s="6">
        <f t="shared" si="11"/>
        <v>2.0291999999999994E-2</v>
      </c>
      <c r="R18" s="6">
        <f t="shared" si="12"/>
        <v>1.0765439999999998E-2</v>
      </c>
      <c r="S18" s="33">
        <f t="shared" si="18"/>
        <v>10.680468441598311</v>
      </c>
      <c r="T18" s="33">
        <f t="shared" si="19"/>
        <v>5.6662695732268942</v>
      </c>
      <c r="U18" s="33">
        <f t="shared" si="20"/>
        <v>2.1144067796610169</v>
      </c>
      <c r="V18" s="6"/>
      <c r="W18" s="24"/>
    </row>
    <row r="19" spans="1:48" x14ac:dyDescent="0.25">
      <c r="A19" s="5" t="s">
        <v>41</v>
      </c>
      <c r="B19" s="24">
        <v>3</v>
      </c>
      <c r="C19" s="24">
        <v>46</v>
      </c>
      <c r="D19" s="24">
        <v>20</v>
      </c>
      <c r="E19" s="6">
        <v>1.3366020000000001E-2</v>
      </c>
      <c r="F19" s="6">
        <f t="shared" si="0"/>
        <v>5.8113130434782612E-3</v>
      </c>
      <c r="G19" s="6">
        <v>0.54500000000000004</v>
      </c>
      <c r="H19" s="6">
        <v>2E-3</v>
      </c>
      <c r="I19" s="6">
        <v>0.253</v>
      </c>
      <c r="J19" s="6">
        <v>0.247</v>
      </c>
      <c r="K19" s="6">
        <v>3.0000000000000001E-3</v>
      </c>
      <c r="L19" s="6">
        <v>0.16900000000000001</v>
      </c>
      <c r="M19" s="6">
        <v>0.16500000000000001</v>
      </c>
      <c r="N19" s="6">
        <f t="shared" si="9"/>
        <v>0.251</v>
      </c>
      <c r="O19" s="6">
        <f t="shared" si="10"/>
        <v>0.16200000000000001</v>
      </c>
      <c r="P19" s="6">
        <v>0.01</v>
      </c>
      <c r="Q19" s="6">
        <f t="shared" si="11"/>
        <v>2.3762999999999996E-2</v>
      </c>
      <c r="R19" s="6">
        <f t="shared" si="12"/>
        <v>8.9818800000000011E-3</v>
      </c>
      <c r="S19" s="33">
        <f t="shared" si="18"/>
        <v>4.0890930882940459</v>
      </c>
      <c r="T19" s="33">
        <f t="shared" si="19"/>
        <v>1.5455852976428288</v>
      </c>
      <c r="U19" s="33">
        <f t="shared" si="20"/>
        <v>2.1541501976284585</v>
      </c>
      <c r="V19" s="6"/>
      <c r="W19" s="24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spans="1:48" x14ac:dyDescent="0.25">
      <c r="A20" s="5" t="s">
        <v>41</v>
      </c>
      <c r="B20" s="24">
        <v>4</v>
      </c>
      <c r="C20" s="24">
        <v>50</v>
      </c>
      <c r="D20" s="24">
        <v>24</v>
      </c>
      <c r="E20" s="6">
        <v>8.8231900000000016E-3</v>
      </c>
      <c r="F20" s="6">
        <f t="shared" si="0"/>
        <v>4.2351312000000006E-3</v>
      </c>
      <c r="G20" s="6">
        <v>0.38400000000000001</v>
      </c>
      <c r="H20" s="6">
        <v>0</v>
      </c>
      <c r="I20" s="6">
        <v>0.17299999999999999</v>
      </c>
      <c r="J20" s="6">
        <v>0.16900000000000001</v>
      </c>
      <c r="K20" s="6">
        <v>0</v>
      </c>
      <c r="L20" s="6">
        <v>0.122</v>
      </c>
      <c r="M20" s="6">
        <v>0.122</v>
      </c>
      <c r="N20" s="6">
        <f t="shared" si="9"/>
        <v>0.17299999999999999</v>
      </c>
      <c r="O20" s="6">
        <f t="shared" si="10"/>
        <v>0.122</v>
      </c>
      <c r="P20" s="6">
        <v>0.01</v>
      </c>
      <c r="Q20" s="6">
        <f t="shared" si="11"/>
        <v>1.3616999999999997E-2</v>
      </c>
      <c r="R20" s="6">
        <f t="shared" si="12"/>
        <v>1.0904279999999997E-2</v>
      </c>
      <c r="S20" s="33">
        <f t="shared" si="18"/>
        <v>3.215248679899219</v>
      </c>
      <c r="T20" s="33">
        <f t="shared" si="19"/>
        <v>2.5747207075898841</v>
      </c>
      <c r="U20" s="33">
        <f t="shared" si="20"/>
        <v>2.2196531791907517</v>
      </c>
      <c r="V20" s="6"/>
      <c r="W20" s="24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spans="1:48" x14ac:dyDescent="0.25">
      <c r="A21" s="5" t="s">
        <v>41</v>
      </c>
      <c r="B21" s="24">
        <v>5</v>
      </c>
      <c r="C21" s="24">
        <v>62</v>
      </c>
      <c r="D21" s="24">
        <v>18</v>
      </c>
      <c r="E21" s="6">
        <v>6.2700899999999999E-3</v>
      </c>
      <c r="F21" s="6">
        <f t="shared" si="0"/>
        <v>1.8203487096774195E-3</v>
      </c>
      <c r="G21" s="6">
        <v>0.60099999999999998</v>
      </c>
      <c r="H21" s="6">
        <v>0</v>
      </c>
      <c r="I21" s="6">
        <v>0.26900000000000002</v>
      </c>
      <c r="J21" s="6">
        <v>0.26500000000000001</v>
      </c>
      <c r="K21" s="6">
        <v>0</v>
      </c>
      <c r="L21" s="6">
        <v>0.17799999999999999</v>
      </c>
      <c r="M21" s="6">
        <v>0.17799999999999999</v>
      </c>
      <c r="N21" s="6">
        <f t="shared" si="9"/>
        <v>0.26900000000000002</v>
      </c>
      <c r="O21" s="6">
        <f t="shared" si="10"/>
        <v>0.17799999999999999</v>
      </c>
      <c r="P21" s="6">
        <v>0.01</v>
      </c>
      <c r="Q21" s="6">
        <f t="shared" si="11"/>
        <v>2.4297000000000006E-2</v>
      </c>
      <c r="R21" s="6">
        <f t="shared" si="12"/>
        <v>1.0989719999999994E-2</v>
      </c>
      <c r="S21" s="33">
        <f>Q21/(F21)</f>
        <v>13.347442647022081</v>
      </c>
      <c r="T21" s="33">
        <f t="shared" si="19"/>
        <v>6.0371509818838289</v>
      </c>
      <c r="U21" s="33">
        <f t="shared" si="20"/>
        <v>2.2342007434944238</v>
      </c>
      <c r="V21" s="6"/>
      <c r="W21" s="24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spans="1:48" s="18" customFormat="1" x14ac:dyDescent="0.25">
      <c r="A22" s="2" t="s">
        <v>19</v>
      </c>
      <c r="B22" s="3"/>
      <c r="C22" s="2"/>
      <c r="D22" s="2"/>
      <c r="E22" s="29">
        <f>AVERAGE(E17:E21)</f>
        <v>9.7195179999999999E-3</v>
      </c>
      <c r="F22" s="46">
        <f>AVERAGE(F17:F21)</f>
        <v>3.1528294668216128E-3</v>
      </c>
      <c r="G22" s="3"/>
      <c r="H22" s="3"/>
      <c r="I22" s="3"/>
      <c r="J22" s="3"/>
      <c r="K22" s="3"/>
      <c r="L22" s="3"/>
      <c r="M22" s="3"/>
      <c r="N22" s="38"/>
      <c r="O22" s="38"/>
      <c r="P22" s="38"/>
      <c r="Q22" s="38"/>
      <c r="R22" s="38"/>
      <c r="S22" s="42">
        <f>AVERAGE(S17:S21)</f>
        <v>10.704336136755652</v>
      </c>
      <c r="T22" s="42">
        <f>AVERAGE(T17:T21)</f>
        <v>5.4275322654111999</v>
      </c>
      <c r="U22" s="42">
        <f>AVERAGE(U17:U21)</f>
        <v>2.1559446305878156</v>
      </c>
      <c r="V22" s="3"/>
      <c r="W22" s="3"/>
    </row>
    <row r="23" spans="1:48" x14ac:dyDescent="0.25">
      <c r="A23" s="5" t="s">
        <v>44</v>
      </c>
      <c r="B23" s="24">
        <v>1</v>
      </c>
      <c r="C23" s="24">
        <v>50</v>
      </c>
      <c r="D23" s="24">
        <v>10</v>
      </c>
      <c r="E23" s="6">
        <v>7.8800199999999997E-3</v>
      </c>
      <c r="F23" s="6">
        <f t="shared" si="0"/>
        <v>1.576004E-3</v>
      </c>
      <c r="G23" s="6">
        <v>0.54500000000000004</v>
      </c>
      <c r="H23" s="6">
        <v>3.0000000000000001E-3</v>
      </c>
      <c r="I23" s="6">
        <v>0.23899999999999999</v>
      </c>
      <c r="J23" s="6">
        <v>0.23400000000000001</v>
      </c>
      <c r="K23" s="6">
        <v>2E-3</v>
      </c>
      <c r="L23" s="6">
        <v>0.155</v>
      </c>
      <c r="M23" s="6">
        <v>0.155</v>
      </c>
      <c r="N23" s="6">
        <f t="shared" si="9"/>
        <v>0.23599999999999999</v>
      </c>
      <c r="O23" s="6">
        <f t="shared" si="10"/>
        <v>0.153</v>
      </c>
      <c r="P23" s="6">
        <v>0.01</v>
      </c>
      <c r="Q23" s="6">
        <f t="shared" si="11"/>
        <v>2.2160999999999997E-2</v>
      </c>
      <c r="R23" s="6">
        <f t="shared" si="12"/>
        <v>8.5867199999999973E-3</v>
      </c>
      <c r="S23" s="33">
        <f>Q23/(F23)</f>
        <v>14.061512534232145</v>
      </c>
      <c r="T23" s="33">
        <f t="shared" si="19"/>
        <v>5.4484125674807915</v>
      </c>
      <c r="U23" s="33">
        <f t="shared" si="20"/>
        <v>2.2803347280334729</v>
      </c>
      <c r="V23" s="24"/>
      <c r="W23" s="6"/>
      <c r="X23" s="6"/>
      <c r="Y23" s="11"/>
      <c r="Z23" s="24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5">
      <c r="A24" s="5" t="s">
        <v>44</v>
      </c>
      <c r="B24" s="24">
        <v>2</v>
      </c>
      <c r="C24" s="24">
        <v>46</v>
      </c>
      <c r="D24" s="24">
        <v>14</v>
      </c>
      <c r="E24" s="6">
        <v>6.7659400000000007E-3</v>
      </c>
      <c r="F24" s="6">
        <f t="shared" si="0"/>
        <v>2.059199130434783E-3</v>
      </c>
      <c r="G24" s="6">
        <v>1.1200000000000001</v>
      </c>
      <c r="H24" s="6">
        <v>1.2999999999999999E-2</v>
      </c>
      <c r="I24" s="6">
        <v>0.51800000000000002</v>
      </c>
      <c r="J24" s="6">
        <v>0.51200000000000001</v>
      </c>
      <c r="K24" s="6">
        <v>1.0999999999999999E-2</v>
      </c>
      <c r="L24" s="6">
        <v>0.34200000000000003</v>
      </c>
      <c r="M24" s="6">
        <v>0.34499999999999997</v>
      </c>
      <c r="N24" s="6">
        <f t="shared" si="9"/>
        <v>0.505</v>
      </c>
      <c r="O24" s="6">
        <f t="shared" si="10"/>
        <v>0.33399999999999996</v>
      </c>
      <c r="P24" s="6">
        <v>0.01</v>
      </c>
      <c r="Q24" s="6">
        <f t="shared" si="11"/>
        <v>4.5657000000000003E-2</v>
      </c>
      <c r="R24" s="6">
        <f t="shared" si="12"/>
        <v>2.0153159999999969E-2</v>
      </c>
      <c r="S24" s="33">
        <f t="shared" ref="S24:S27" si="21">Q24/(F24)</f>
        <v>22.172212160151748</v>
      </c>
      <c r="T24" s="33">
        <f t="shared" si="19"/>
        <v>9.7868922447266158</v>
      </c>
      <c r="U24" s="33">
        <f t="shared" si="20"/>
        <v>2.1621621621621623</v>
      </c>
      <c r="V24" s="24"/>
      <c r="W24" s="6"/>
      <c r="X24" s="6"/>
      <c r="Y24" s="11"/>
      <c r="Z24" s="24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25">
      <c r="A25" s="5" t="s">
        <v>44</v>
      </c>
      <c r="B25" s="24">
        <v>3</v>
      </c>
      <c r="C25" s="24">
        <v>45</v>
      </c>
      <c r="D25" s="24">
        <v>17</v>
      </c>
      <c r="E25" s="6">
        <v>6.3460499999999998E-3</v>
      </c>
      <c r="F25" s="6">
        <f t="shared" si="0"/>
        <v>2.3973966666666667E-3</v>
      </c>
      <c r="G25" s="6">
        <v>0.22800000000000001</v>
      </c>
      <c r="H25" s="6">
        <v>0</v>
      </c>
      <c r="I25" s="6">
        <v>0.107</v>
      </c>
      <c r="J25" s="6">
        <v>0.105</v>
      </c>
      <c r="K25" s="6">
        <v>0</v>
      </c>
      <c r="L25" s="6">
        <v>7.0000000000000007E-2</v>
      </c>
      <c r="M25" s="6">
        <v>7.0000000000000007E-2</v>
      </c>
      <c r="N25" s="6">
        <f t="shared" si="9"/>
        <v>0.107</v>
      </c>
      <c r="O25" s="6">
        <f t="shared" si="10"/>
        <v>7.0000000000000007E-2</v>
      </c>
      <c r="P25" s="6">
        <v>0.01</v>
      </c>
      <c r="Q25" s="6">
        <f t="shared" si="11"/>
        <v>9.8789999999999972E-3</v>
      </c>
      <c r="R25" s="6">
        <f t="shared" si="12"/>
        <v>4.1118000000000031E-3</v>
      </c>
      <c r="S25" s="33">
        <f t="shared" si="21"/>
        <v>4.1207198363780702</v>
      </c>
      <c r="T25" s="33">
        <f t="shared" si="19"/>
        <v>1.7151104183843877</v>
      </c>
      <c r="U25" s="33">
        <f t="shared" si="20"/>
        <v>2.1308411214953273</v>
      </c>
      <c r="W25" s="6"/>
      <c r="X25" s="6"/>
      <c r="Y25" s="11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25">
      <c r="A26" s="5" t="s">
        <v>44</v>
      </c>
      <c r="B26" s="24">
        <v>4</v>
      </c>
      <c r="C26" s="24">
        <v>50</v>
      </c>
      <c r="D26" s="24">
        <v>12</v>
      </c>
      <c r="E26" s="6">
        <v>8.2112899999999996E-3</v>
      </c>
      <c r="F26" s="6">
        <f t="shared" si="0"/>
        <v>1.9707095999999999E-3</v>
      </c>
      <c r="G26" s="6">
        <v>0.33200000000000002</v>
      </c>
      <c r="H26" s="6">
        <v>3.7999999999999999E-2</v>
      </c>
      <c r="I26" s="6">
        <v>0.17</v>
      </c>
      <c r="J26" s="6">
        <v>0.17</v>
      </c>
      <c r="K26" s="6">
        <v>3.9E-2</v>
      </c>
      <c r="L26" s="6">
        <v>0.122</v>
      </c>
      <c r="M26" s="6">
        <v>0.125</v>
      </c>
      <c r="N26" s="6">
        <f t="shared" si="9"/>
        <v>0.13200000000000001</v>
      </c>
      <c r="O26" s="6">
        <f t="shared" si="10"/>
        <v>8.5999999999999993E-2</v>
      </c>
      <c r="P26" s="6">
        <v>0.01</v>
      </c>
      <c r="Q26" s="6">
        <f t="shared" si="11"/>
        <v>1.2282000000000005E-2</v>
      </c>
      <c r="R26" s="6">
        <f t="shared" si="12"/>
        <v>4.2506399999999974E-3</v>
      </c>
      <c r="S26" s="33">
        <f t="shared" si="21"/>
        <v>6.2322728828235299</v>
      </c>
      <c r="T26" s="33">
        <f t="shared" si="19"/>
        <v>2.1569083542293583</v>
      </c>
      <c r="U26" s="33">
        <f t="shared" si="20"/>
        <v>1.9529411764705882</v>
      </c>
      <c r="W26" s="6"/>
      <c r="X26" s="6"/>
      <c r="Y26" s="11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25">
      <c r="A27" s="5" t="s">
        <v>44</v>
      </c>
      <c r="B27" s="24">
        <v>5</v>
      </c>
      <c r="C27" s="24">
        <v>40</v>
      </c>
      <c r="D27" s="24">
        <v>10</v>
      </c>
      <c r="E27" s="6">
        <v>1.2005070000000001E-2</v>
      </c>
      <c r="F27" s="6">
        <f t="shared" si="0"/>
        <v>3.0012675000000003E-3</v>
      </c>
      <c r="G27" s="6">
        <v>1.0329999999999999</v>
      </c>
      <c r="H27" s="6">
        <v>2E-3</v>
      </c>
      <c r="I27" s="6">
        <v>0.47399999999999998</v>
      </c>
      <c r="J27" s="6">
        <v>0.46700000000000003</v>
      </c>
      <c r="K27" s="6">
        <v>4.0000000000000001E-3</v>
      </c>
      <c r="L27" s="6">
        <v>0.31900000000000001</v>
      </c>
      <c r="M27" s="6">
        <v>0.32100000000000001</v>
      </c>
      <c r="N27" s="6">
        <f t="shared" si="9"/>
        <v>0.47199999999999998</v>
      </c>
      <c r="O27" s="6">
        <f t="shared" si="10"/>
        <v>0.317</v>
      </c>
      <c r="P27" s="6">
        <v>0.01</v>
      </c>
      <c r="Q27" s="6">
        <f t="shared" si="11"/>
        <v>4.1384999999999991E-2</v>
      </c>
      <c r="R27" s="6">
        <f t="shared" si="12"/>
        <v>2.1424079999999981E-2</v>
      </c>
      <c r="S27" s="33">
        <f t="shared" si="21"/>
        <v>13.789174073953751</v>
      </c>
      <c r="T27" s="33">
        <f t="shared" si="19"/>
        <v>7.13834404963902</v>
      </c>
      <c r="U27" s="33">
        <f t="shared" si="20"/>
        <v>2.1793248945147679</v>
      </c>
      <c r="W27" s="6"/>
      <c r="X27" s="6"/>
      <c r="Y27" s="11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25">
      <c r="A28" s="44" t="s">
        <v>19</v>
      </c>
      <c r="B28" s="37"/>
      <c r="C28" s="37"/>
      <c r="D28" s="37"/>
      <c r="E28" s="45">
        <f>AVERAGE(E23:E27)</f>
        <v>8.2416740000000009E-3</v>
      </c>
      <c r="F28" s="45">
        <f>AVERAGE(F23:F27)</f>
        <v>2.2009153794202898E-3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9"/>
      <c r="T28" s="39"/>
      <c r="U28" s="39"/>
      <c r="V28" s="37"/>
      <c r="W28" s="37"/>
      <c r="X28" s="37"/>
      <c r="Y28" s="40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</row>
    <row r="29" spans="1:48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26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W33" s="22"/>
      <c r="X33" s="22"/>
      <c r="Y33" s="22"/>
      <c r="Z33" s="22"/>
    </row>
    <row r="34" spans="1:26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W34" s="22"/>
      <c r="X34" s="22"/>
      <c r="Y34" s="22"/>
      <c r="Z34" s="22"/>
    </row>
    <row r="35" spans="1:26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W35" s="22"/>
      <c r="X35" s="22"/>
      <c r="Y35" s="22"/>
      <c r="Z3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AFDM 7 09 19</vt:lpstr>
      <vt:lpstr>Chl a 7 09 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Hurley</dc:creator>
  <cp:keywords/>
  <dc:description/>
  <cp:lastModifiedBy>Rafael Feijo</cp:lastModifiedBy>
  <cp:revision/>
  <dcterms:created xsi:type="dcterms:W3CDTF">2017-07-05T19:10:01Z</dcterms:created>
  <dcterms:modified xsi:type="dcterms:W3CDTF">2020-05-25T21:04:21Z</dcterms:modified>
  <cp:category/>
  <cp:contentStatus/>
</cp:coreProperties>
</file>