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tt\Desktop\LTREB\"/>
    </mc:Choice>
  </mc:AlternateContent>
  <bookViews>
    <workbookView xWindow="0" yWindow="0" windowWidth="28800" windowHeight="12330"/>
  </bookViews>
  <sheets>
    <sheet name="AFDM 8 06 19" sheetId="1" r:id="rId1"/>
    <sheet name="Chl a 8 06 19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4" i="2" l="1"/>
  <c r="U25" i="2"/>
  <c r="U26" i="2"/>
  <c r="U27" i="2"/>
  <c r="U23" i="2"/>
  <c r="R24" i="2"/>
  <c r="R25" i="2"/>
  <c r="R26" i="2"/>
  <c r="R27" i="2"/>
  <c r="R23" i="2"/>
  <c r="O24" i="2"/>
  <c r="O25" i="2"/>
  <c r="O26" i="2"/>
  <c r="O27" i="2"/>
  <c r="O23" i="2"/>
  <c r="N24" i="2"/>
  <c r="Q24" i="2" s="1"/>
  <c r="N25" i="2"/>
  <c r="N26" i="2"/>
  <c r="N27" i="2"/>
  <c r="Q27" i="2" s="1"/>
  <c r="N23" i="2"/>
  <c r="N6" i="2"/>
  <c r="N7" i="2"/>
  <c r="N8" i="2"/>
  <c r="N9" i="2"/>
  <c r="F24" i="2"/>
  <c r="F25" i="2"/>
  <c r="F26" i="2"/>
  <c r="F27" i="2"/>
  <c r="F23" i="2"/>
  <c r="F18" i="2"/>
  <c r="F19" i="2"/>
  <c r="F20" i="2"/>
  <c r="F21" i="2"/>
  <c r="F17" i="2"/>
  <c r="F12" i="2"/>
  <c r="F13" i="2"/>
  <c r="F14" i="2"/>
  <c r="F15" i="2"/>
  <c r="F11" i="2"/>
  <c r="F6" i="2"/>
  <c r="F7" i="2"/>
  <c r="F8" i="2"/>
  <c r="F9" i="2"/>
  <c r="F5" i="2"/>
  <c r="E28" i="2"/>
  <c r="E22" i="2"/>
  <c r="K23" i="1"/>
  <c r="P23" i="1" s="1"/>
  <c r="K24" i="1"/>
  <c r="P24" i="1" s="1"/>
  <c r="K25" i="1"/>
  <c r="P25" i="1" s="1"/>
  <c r="K26" i="1"/>
  <c r="P26" i="1" s="1"/>
  <c r="K22" i="1"/>
  <c r="J23" i="1"/>
  <c r="J24" i="1"/>
  <c r="J25" i="1"/>
  <c r="J26" i="1"/>
  <c r="J22" i="1"/>
  <c r="E23" i="1"/>
  <c r="R23" i="1" s="1"/>
  <c r="E24" i="1"/>
  <c r="R24" i="1" s="1"/>
  <c r="E25" i="1"/>
  <c r="R25" i="1" s="1"/>
  <c r="E26" i="1"/>
  <c r="R26" i="1" s="1"/>
  <c r="E22" i="1"/>
  <c r="R22" i="1" s="1"/>
  <c r="C9" i="1"/>
  <c r="C15" i="1"/>
  <c r="C21" i="1"/>
  <c r="C27" i="1"/>
  <c r="Q26" i="2" l="1"/>
  <c r="Q25" i="2"/>
  <c r="S25" i="2" s="1"/>
  <c r="Q23" i="2"/>
  <c r="T25" i="2"/>
  <c r="T26" i="2"/>
  <c r="T24" i="2"/>
  <c r="S23" i="2"/>
  <c r="S26" i="2"/>
  <c r="S24" i="2"/>
  <c r="F28" i="2"/>
  <c r="T23" i="2"/>
  <c r="S27" i="2"/>
  <c r="T27" i="2"/>
  <c r="F22" i="2"/>
  <c r="F16" i="2"/>
  <c r="F10" i="2"/>
  <c r="L26" i="1"/>
  <c r="L24" i="1"/>
  <c r="L23" i="1"/>
  <c r="L22" i="1"/>
  <c r="Q26" i="1"/>
  <c r="S26" i="1" s="1"/>
  <c r="Q25" i="1"/>
  <c r="S25" i="1" s="1"/>
  <c r="Q24" i="1"/>
  <c r="S24" i="1" s="1"/>
  <c r="Q23" i="1"/>
  <c r="S23" i="1" s="1"/>
  <c r="N24" i="1"/>
  <c r="M24" i="1"/>
  <c r="N23" i="1"/>
  <c r="M23" i="1"/>
  <c r="N26" i="1"/>
  <c r="M26" i="1"/>
  <c r="L25" i="1"/>
  <c r="L27" i="1" s="1"/>
  <c r="N22" i="1"/>
  <c r="M22" i="1"/>
  <c r="P22" i="1"/>
  <c r="Q22" i="1" s="1"/>
  <c r="S22" i="1" s="1"/>
  <c r="R27" i="1"/>
  <c r="K27" i="1"/>
  <c r="J27" i="1"/>
  <c r="I27" i="1"/>
  <c r="H27" i="1"/>
  <c r="E27" i="1"/>
  <c r="D27" i="1"/>
  <c r="S27" i="1" l="1"/>
  <c r="P27" i="1"/>
  <c r="M25" i="1"/>
  <c r="M27" i="1" s="1"/>
  <c r="N25" i="1"/>
  <c r="N27" i="1" s="1"/>
  <c r="Q27" i="1"/>
  <c r="E4" i="1"/>
  <c r="N5" i="2" l="1"/>
  <c r="E10" i="2"/>
  <c r="E16" i="2"/>
  <c r="U18" i="2" l="1"/>
  <c r="R18" i="2"/>
  <c r="O18" i="2"/>
  <c r="N18" i="2"/>
  <c r="K4" i="1"/>
  <c r="K17" i="1"/>
  <c r="P17" i="1" s="1"/>
  <c r="J20" i="1"/>
  <c r="J17" i="1"/>
  <c r="J18" i="1"/>
  <c r="J16" i="1"/>
  <c r="J5" i="1"/>
  <c r="J4" i="1"/>
  <c r="H9" i="1"/>
  <c r="E20" i="1"/>
  <c r="E17" i="1"/>
  <c r="R17" i="1" s="1"/>
  <c r="E5" i="1"/>
  <c r="D21" i="1"/>
  <c r="L17" i="1" l="1"/>
  <c r="M17" i="1" s="1"/>
  <c r="L4" i="1"/>
  <c r="M4" i="1" s="1"/>
  <c r="N17" i="1"/>
  <c r="Q17" i="1"/>
  <c r="S17" i="1" s="1"/>
  <c r="Q18" i="2"/>
  <c r="S18" i="2" s="1"/>
  <c r="T18" i="2"/>
  <c r="O11" i="2"/>
  <c r="N11" i="2"/>
  <c r="U21" i="2"/>
  <c r="U20" i="2"/>
  <c r="U19" i="2"/>
  <c r="U17" i="2"/>
  <c r="U15" i="2"/>
  <c r="U14" i="2"/>
  <c r="U13" i="2"/>
  <c r="U12" i="2"/>
  <c r="U11" i="2"/>
  <c r="U6" i="2"/>
  <c r="U7" i="2"/>
  <c r="U8" i="2"/>
  <c r="U9" i="2"/>
  <c r="U5" i="2"/>
  <c r="Q11" i="2" l="1"/>
  <c r="U10" i="2"/>
  <c r="U16" i="2"/>
  <c r="U22" i="2"/>
  <c r="S11" i="2"/>
  <c r="E16" i="1"/>
  <c r="E19" i="1"/>
  <c r="E18" i="1"/>
  <c r="E14" i="1"/>
  <c r="E13" i="1"/>
  <c r="E12" i="1"/>
  <c r="E11" i="1"/>
  <c r="E10" i="1"/>
  <c r="E6" i="1"/>
  <c r="E7" i="1"/>
  <c r="E8" i="1"/>
  <c r="E21" i="1" l="1"/>
  <c r="E9" i="1"/>
  <c r="O5" i="2"/>
  <c r="Q5" i="2" s="1"/>
  <c r="S5" i="2" s="1"/>
  <c r="P4" i="1"/>
  <c r="N4" i="1" l="1"/>
  <c r="K5" i="1" l="1"/>
  <c r="K6" i="1"/>
  <c r="K7" i="1"/>
  <c r="K8" i="1"/>
  <c r="K10" i="1"/>
  <c r="K11" i="1"/>
  <c r="K12" i="1"/>
  <c r="K13" i="1"/>
  <c r="K14" i="1"/>
  <c r="K16" i="1"/>
  <c r="P16" i="1" s="1"/>
  <c r="K18" i="1"/>
  <c r="K19" i="1"/>
  <c r="K20" i="1"/>
  <c r="P20" i="1" s="1"/>
  <c r="K15" i="1" l="1"/>
  <c r="K9" i="1"/>
  <c r="K21" i="1"/>
  <c r="R5" i="2"/>
  <c r="T5" i="2" s="1"/>
  <c r="L5" i="1" l="1"/>
  <c r="J6" i="1"/>
  <c r="L6" i="1" s="1"/>
  <c r="J7" i="1"/>
  <c r="L7" i="1" s="1"/>
  <c r="N7" i="1" s="1"/>
  <c r="J8" i="1"/>
  <c r="L8" i="1" s="1"/>
  <c r="J10" i="1"/>
  <c r="L10" i="1" s="1"/>
  <c r="J11" i="1"/>
  <c r="L11" i="1" s="1"/>
  <c r="J12" i="1"/>
  <c r="L12" i="1" s="1"/>
  <c r="J13" i="1"/>
  <c r="L13" i="1" s="1"/>
  <c r="J14" i="1"/>
  <c r="L14" i="1" s="1"/>
  <c r="L16" i="1"/>
  <c r="L18" i="1"/>
  <c r="J19" i="1"/>
  <c r="L20" i="1"/>
  <c r="N20" i="1" s="1"/>
  <c r="L19" i="1" l="1"/>
  <c r="J21" i="1"/>
  <c r="L21" i="1"/>
  <c r="L15" i="1"/>
  <c r="J9" i="1"/>
  <c r="N18" i="1"/>
  <c r="N8" i="1"/>
  <c r="N11" i="1"/>
  <c r="N10" i="1"/>
  <c r="N19" i="1"/>
  <c r="J15" i="1"/>
  <c r="N16" i="1"/>
  <c r="N14" i="1"/>
  <c r="N6" i="1"/>
  <c r="N13" i="1"/>
  <c r="N5" i="1"/>
  <c r="N12" i="1"/>
  <c r="L9" i="1"/>
  <c r="N21" i="1" l="1"/>
  <c r="N9" i="1"/>
  <c r="N15" i="1"/>
  <c r="R6" i="2"/>
  <c r="T6" i="2" s="1"/>
  <c r="R7" i="2"/>
  <c r="T7" i="2" s="1"/>
  <c r="R8" i="2"/>
  <c r="T8" i="2" s="1"/>
  <c r="R9" i="2"/>
  <c r="T9" i="2" s="1"/>
  <c r="O6" i="2"/>
  <c r="O7" i="2"/>
  <c r="O8" i="2"/>
  <c r="O9" i="2"/>
  <c r="Q9" i="2" l="1"/>
  <c r="S9" i="2" s="1"/>
  <c r="T10" i="2"/>
  <c r="Q7" i="2"/>
  <c r="S7" i="2" s="1"/>
  <c r="Q6" i="2"/>
  <c r="S6" i="2" s="1"/>
  <c r="Q8" i="2"/>
  <c r="S8" i="2" s="1"/>
  <c r="P5" i="1"/>
  <c r="P6" i="1"/>
  <c r="P7" i="1"/>
  <c r="P8" i="1"/>
  <c r="D9" i="1"/>
  <c r="I9" i="1"/>
  <c r="S10" i="2" l="1"/>
  <c r="P9" i="1"/>
  <c r="P11" i="1"/>
  <c r="P12" i="1"/>
  <c r="P13" i="1"/>
  <c r="P14" i="1"/>
  <c r="P18" i="1"/>
  <c r="P19" i="1"/>
  <c r="P10" i="1"/>
  <c r="H15" i="1"/>
  <c r="H21" i="1"/>
  <c r="I15" i="1"/>
  <c r="P21" i="1" l="1"/>
  <c r="P15" i="1"/>
  <c r="R11" i="2" l="1"/>
  <c r="T11" i="2" s="1"/>
  <c r="R12" i="2"/>
  <c r="R13" i="2"/>
  <c r="R14" i="2"/>
  <c r="R15" i="2"/>
  <c r="R17" i="2"/>
  <c r="R19" i="2"/>
  <c r="R20" i="2"/>
  <c r="R21" i="2"/>
  <c r="O12" i="2"/>
  <c r="O13" i="2"/>
  <c r="O14" i="2"/>
  <c r="O15" i="2"/>
  <c r="O17" i="2"/>
  <c r="O19" i="2"/>
  <c r="O20" i="2"/>
  <c r="O21" i="2"/>
  <c r="N12" i="2"/>
  <c r="N13" i="2"/>
  <c r="N14" i="2"/>
  <c r="N15" i="2"/>
  <c r="N17" i="2"/>
  <c r="N19" i="2"/>
  <c r="N20" i="2"/>
  <c r="N21" i="2"/>
  <c r="I21" i="1"/>
  <c r="T14" i="2" l="1"/>
  <c r="T21" i="2"/>
  <c r="T19" i="2"/>
  <c r="T20" i="2"/>
  <c r="T17" i="2"/>
  <c r="T15" i="2"/>
  <c r="T13" i="2"/>
  <c r="T12" i="2"/>
  <c r="Q15" i="2"/>
  <c r="S15" i="2" s="1"/>
  <c r="Q20" i="2"/>
  <c r="S20" i="2" s="1"/>
  <c r="Q17" i="2"/>
  <c r="S17" i="2" s="1"/>
  <c r="Q12" i="2"/>
  <c r="S12" i="2" s="1"/>
  <c r="Q21" i="2"/>
  <c r="S21" i="2" s="1"/>
  <c r="Q14" i="2"/>
  <c r="S14" i="2" s="1"/>
  <c r="Q19" i="2"/>
  <c r="S19" i="2" s="1"/>
  <c r="Q13" i="2"/>
  <c r="S13" i="2" s="1"/>
  <c r="D15" i="1"/>
  <c r="T22" i="2" l="1"/>
  <c r="S16" i="2"/>
  <c r="S22" i="2"/>
  <c r="T16" i="2"/>
  <c r="M5" i="1"/>
  <c r="M7" i="1"/>
  <c r="M6" i="1"/>
  <c r="M8" i="1"/>
  <c r="M13" i="1"/>
  <c r="M19" i="1"/>
  <c r="M11" i="1"/>
  <c r="M16" i="1"/>
  <c r="M18" i="1"/>
  <c r="M10" i="1"/>
  <c r="M14" i="1"/>
  <c r="M20" i="1"/>
  <c r="M12" i="1"/>
  <c r="M15" i="1" l="1"/>
  <c r="M21" i="1"/>
  <c r="M9" i="1"/>
  <c r="R16" i="1"/>
  <c r="R8" i="1"/>
  <c r="Q8" i="1"/>
  <c r="S8" i="1" s="1"/>
  <c r="R20" i="1"/>
  <c r="Q4" i="1"/>
  <c r="Q20" i="1"/>
  <c r="S20" i="1" s="1"/>
  <c r="R6" i="1"/>
  <c r="Q6" i="1"/>
  <c r="S6" i="1" s="1"/>
  <c r="Q19" i="1"/>
  <c r="S19" i="1" s="1"/>
  <c r="R7" i="1"/>
  <c r="Q7" i="1"/>
  <c r="S7" i="1" s="1"/>
  <c r="R5" i="1"/>
  <c r="Q5" i="1"/>
  <c r="S5" i="1" s="1"/>
  <c r="R18" i="1"/>
  <c r="R10" i="1"/>
  <c r="Q10" i="1"/>
  <c r="S10" i="1" s="1"/>
  <c r="R4" i="1"/>
  <c r="R14" i="1"/>
  <c r="Q14" i="1"/>
  <c r="S14" i="1" s="1"/>
  <c r="R12" i="1"/>
  <c r="Q12" i="1"/>
  <c r="S12" i="1" s="1"/>
  <c r="Q11" i="1"/>
  <c r="S11" i="1" s="1"/>
  <c r="R13" i="1"/>
  <c r="Q13" i="1"/>
  <c r="S13" i="1" s="1"/>
  <c r="Q16" i="1"/>
  <c r="R11" i="1"/>
  <c r="R19" i="1"/>
  <c r="Q18" i="1"/>
  <c r="E15" i="1"/>
  <c r="S16" i="1" l="1"/>
  <c r="Q21" i="1"/>
  <c r="S15" i="1"/>
  <c r="R21" i="1"/>
  <c r="Q9" i="1"/>
  <c r="R9" i="1"/>
  <c r="S4" i="1"/>
  <c r="S9" i="1" s="1"/>
  <c r="S18" i="1"/>
  <c r="Q15" i="1"/>
  <c r="R15" i="1"/>
  <c r="S21" i="1" l="1"/>
</calcChain>
</file>

<file path=xl/sharedStrings.xml><?xml version="1.0" encoding="utf-8"?>
<sst xmlns="http://schemas.openxmlformats.org/spreadsheetml/2006/main" count="87" uniqueCount="45">
  <si>
    <t xml:space="preserve">AFDM </t>
  </si>
  <si>
    <r>
      <rPr>
        <b/>
        <sz val="11"/>
        <color theme="1"/>
        <rFont val="Calibri"/>
        <family val="2"/>
      </rPr>
      <t xml:space="preserve">Dry </t>
    </r>
    <r>
      <rPr>
        <b/>
        <sz val="11"/>
        <color theme="1"/>
        <rFont val="Calibri"/>
        <family val="2"/>
        <scheme val="minor"/>
      </rPr>
      <t>Weight Periphyton + Filter (g)</t>
    </r>
  </si>
  <si>
    <t>Ash + Filter Weight (g)</t>
  </si>
  <si>
    <t>Site</t>
  </si>
  <si>
    <t>Sample Number</t>
  </si>
  <si>
    <t>Dry Filter Weight (g)</t>
  </si>
  <si>
    <t>Aluminum Foil Mass (g)</t>
  </si>
  <si>
    <t>Area of Scraping (m2)</t>
  </si>
  <si>
    <t>Sample Size (mL)</t>
  </si>
  <si>
    <t>Total Volume of Scrubbings (mL)</t>
  </si>
  <si>
    <t>Dry Mass (g)</t>
  </si>
  <si>
    <t>Ash Weight (g)</t>
  </si>
  <si>
    <t>AFDM (g)</t>
  </si>
  <si>
    <t>AFDM/m2 (g/m2)</t>
  </si>
  <si>
    <t xml:space="preserve">% OM </t>
  </si>
  <si>
    <t>Total Ash Mass on Cobble (g)</t>
  </si>
  <si>
    <t>Ash Mass (g/m2)</t>
  </si>
  <si>
    <t>Dry Mass (g/m2)</t>
  </si>
  <si>
    <t>C Mass (g/m2)</t>
  </si>
  <si>
    <t>Average</t>
  </si>
  <si>
    <t>area of scrappings (m2) = mass of foil (g)*0.0211-0.0001</t>
  </si>
  <si>
    <t xml:space="preserve"> </t>
  </si>
  <si>
    <t>Chl a</t>
  </si>
  <si>
    <t>Sample #</t>
  </si>
  <si>
    <t>Total volume of scrubbings (ml)</t>
  </si>
  <si>
    <t>Volume of scrubbings filtered (ml)</t>
  </si>
  <si>
    <t>Total area scrubbed (m2)</t>
  </si>
  <si>
    <t>Subsample of scrubbed area on filter (m2)</t>
  </si>
  <si>
    <t>Carotenoids estimation</t>
  </si>
  <si>
    <t>absorbance before acidification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</si>
  <si>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</si>
  <si>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</si>
  <si>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</si>
  <si>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</si>
  <si>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</si>
  <si>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</si>
  <si>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>mg/m2 Chla</t>
  </si>
  <si>
    <t>mg/m2 Pheophytin</t>
  </si>
  <si>
    <t>D430/D665</t>
  </si>
  <si>
    <t xml:space="preserve">Galen </t>
  </si>
  <si>
    <t>Deer Lodge</t>
  </si>
  <si>
    <t xml:space="preserve">Bonita </t>
  </si>
  <si>
    <t xml:space="preserve">Deer Lodge </t>
  </si>
  <si>
    <t>Bonita</t>
  </si>
  <si>
    <t>Racetrack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</si>
</sst>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0" fontId="1" fillId="2" borderId="0" xfId="0" applyFont="1" applyFill="1" applyBorder="1" applyAlignment="1">
      <alignment horizontal="center"/>
    </xf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" fillId="3" borderId="0" xfId="0" applyNumberFormat="1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Alignment="1">
      <alignment horizontal="center"/>
    </xf>
    <xf numFmtId="2" fontId="4" fillId="4" borderId="0" xfId="0" applyNumberFormat="1" applyFont="1" applyFill="1"/>
    <xf numFmtId="165" fontId="1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164" fontId="0" fillId="7" borderId="0" xfId="0" applyNumberFormat="1" applyFill="1" applyAlignment="1">
      <alignment horizontal="center"/>
    </xf>
    <xf numFmtId="2" fontId="0" fillId="6" borderId="0" xfId="0" applyNumberFormat="1" applyFill="1"/>
    <xf numFmtId="164" fontId="0" fillId="6" borderId="0" xfId="0" applyNumberFormat="1" applyFill="1"/>
    <xf numFmtId="0" fontId="1" fillId="0" borderId="1" xfId="0" applyFont="1" applyBorder="1" applyAlignment="1">
      <alignment horizontal="center" wrapText="1"/>
    </xf>
    <xf numFmtId="2" fontId="5" fillId="7" borderId="0" xfId="0" applyNumberFormat="1" applyFont="1" applyFill="1"/>
    <xf numFmtId="164" fontId="6" fillId="6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zoomScaleNormal="100" workbookViewId="0">
      <selection activeCell="E22" sqref="E22:E26"/>
    </sheetView>
  </sheetViews>
  <sheetFormatPr defaultRowHeight="15" x14ac:dyDescent="0.25"/>
  <cols>
    <col min="1" max="1" width="21.85546875" bestFit="1" customWidth="1"/>
    <col min="2" max="2" width="9.85546875" customWidth="1"/>
    <col min="3" max="3" width="12.140625" customWidth="1"/>
    <col min="4" max="4" width="14.7109375" customWidth="1"/>
    <col min="5" max="5" width="13.85546875" customWidth="1"/>
    <col min="6" max="6" width="11.7109375" customWidth="1"/>
    <col min="7" max="7" width="16.85546875" customWidth="1"/>
    <col min="8" max="8" width="17" bestFit="1" customWidth="1"/>
    <col min="9" max="9" width="18.85546875" bestFit="1" customWidth="1"/>
    <col min="10" max="12" width="14.140625" customWidth="1"/>
    <col min="13" max="13" width="14.140625" style="22" customWidth="1"/>
    <col min="14" max="15" width="14.140625" customWidth="1"/>
    <col min="16" max="16" width="17.85546875" customWidth="1"/>
    <col min="17" max="17" width="13" customWidth="1"/>
    <col min="18" max="18" width="15.28515625" customWidth="1"/>
    <col min="19" max="19" width="13.7109375" style="1" bestFit="1" customWidth="1"/>
  </cols>
  <sheetData>
    <row r="1" spans="1:25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N1" s="22"/>
      <c r="O1" s="22"/>
      <c r="P1" s="22"/>
      <c r="Q1" s="22"/>
      <c r="R1" s="22"/>
      <c r="S1" s="24"/>
      <c r="T1" s="22"/>
      <c r="U1" s="22"/>
      <c r="V1" s="22"/>
      <c r="W1" s="22"/>
      <c r="X1" s="22"/>
      <c r="Y1" s="22"/>
    </row>
    <row r="2" spans="1:25" ht="15" customHeight="1" x14ac:dyDescent="0.25">
      <c r="A2" s="22"/>
      <c r="B2" s="22"/>
      <c r="C2" s="22"/>
      <c r="D2" s="22"/>
      <c r="E2" s="22"/>
      <c r="F2" s="22"/>
      <c r="G2" s="22"/>
      <c r="H2" s="47" t="s">
        <v>1</v>
      </c>
      <c r="I2" s="47" t="s">
        <v>2</v>
      </c>
      <c r="J2" s="22"/>
      <c r="K2" s="22"/>
      <c r="L2" s="22"/>
      <c r="N2" s="22"/>
      <c r="O2" s="22"/>
      <c r="P2" s="22"/>
      <c r="Q2" s="22"/>
      <c r="R2" s="22"/>
      <c r="S2" s="24"/>
      <c r="T2" s="22"/>
      <c r="U2" s="22"/>
      <c r="V2" s="22"/>
      <c r="W2" s="22"/>
      <c r="X2" s="22"/>
      <c r="Y2" s="22"/>
    </row>
    <row r="3" spans="1:25" ht="30" customHeight="1" x14ac:dyDescent="0.25">
      <c r="A3" s="23" t="s">
        <v>3</v>
      </c>
      <c r="B3" s="41" t="s">
        <v>4</v>
      </c>
      <c r="C3" s="41" t="s">
        <v>5</v>
      </c>
      <c r="D3" s="41" t="s">
        <v>6</v>
      </c>
      <c r="E3" s="41" t="s">
        <v>7</v>
      </c>
      <c r="F3" s="41" t="s">
        <v>8</v>
      </c>
      <c r="G3" s="26" t="s">
        <v>9</v>
      </c>
      <c r="H3" s="48"/>
      <c r="I3" s="48"/>
      <c r="J3" s="41" t="s">
        <v>10</v>
      </c>
      <c r="K3" s="41" t="s">
        <v>11</v>
      </c>
      <c r="L3" s="41" t="s">
        <v>12</v>
      </c>
      <c r="M3" s="41" t="s">
        <v>13</v>
      </c>
      <c r="N3" s="41" t="s">
        <v>14</v>
      </c>
      <c r="O3" s="41"/>
      <c r="P3" s="41" t="s">
        <v>15</v>
      </c>
      <c r="Q3" s="41" t="s">
        <v>16</v>
      </c>
      <c r="R3" s="23" t="s">
        <v>17</v>
      </c>
      <c r="S3" s="23" t="s">
        <v>18</v>
      </c>
      <c r="T3" s="22"/>
      <c r="U3" s="22"/>
      <c r="V3" s="22"/>
      <c r="W3" s="22"/>
      <c r="X3" s="22"/>
      <c r="Y3" s="22"/>
    </row>
    <row r="4" spans="1:25" x14ac:dyDescent="0.25">
      <c r="A4" s="5" t="s">
        <v>39</v>
      </c>
      <c r="B4" s="24">
        <v>1</v>
      </c>
      <c r="C4" s="24">
        <v>0.1221</v>
      </c>
      <c r="D4" s="20">
        <v>0.42870000000000003</v>
      </c>
      <c r="E4" s="6">
        <f>((D4*0.0211)-0.0001)</f>
        <v>8.9455700000000016E-3</v>
      </c>
      <c r="F4" s="20">
        <v>22</v>
      </c>
      <c r="G4" s="20">
        <v>45</v>
      </c>
      <c r="H4" s="20">
        <v>0.20050000000000001</v>
      </c>
      <c r="I4" s="20">
        <v>0.14419999999999999</v>
      </c>
      <c r="J4" s="24">
        <f>H4-C4</f>
        <v>7.8400000000000011E-2</v>
      </c>
      <c r="K4" s="24">
        <f>I4-C4</f>
        <v>2.2099999999999995E-2</v>
      </c>
      <c r="L4" s="24">
        <f>J4-K4</f>
        <v>5.6300000000000017E-2</v>
      </c>
      <c r="M4" s="6">
        <f>(L4/E4)*(G4/F4)</f>
        <v>12.873309460335218</v>
      </c>
      <c r="N4" s="27">
        <f>(L4/J4)*100</f>
        <v>71.811224489795933</v>
      </c>
      <c r="O4" s="24"/>
      <c r="P4" s="6">
        <f>(K4)/(F4/G4)</f>
        <v>4.5204545454545442E-2</v>
      </c>
      <c r="Q4" s="6">
        <f t="shared" ref="Q4:Q8" si="0">P4/E4</f>
        <v>5.0532884382488126</v>
      </c>
      <c r="R4" s="6">
        <f t="shared" ref="R4:R8" si="1">(H4-C4)/E4</f>
        <v>8.7641145281966377</v>
      </c>
      <c r="S4" s="6">
        <f t="shared" ref="S4:S8" si="2">Q4*0.53</f>
        <v>2.6782428722718707</v>
      </c>
      <c r="T4" s="22"/>
      <c r="U4" s="22"/>
      <c r="V4" s="22"/>
      <c r="W4" s="22"/>
      <c r="X4" s="22"/>
      <c r="Y4" s="22"/>
    </row>
    <row r="5" spans="1:25" x14ac:dyDescent="0.25">
      <c r="A5" s="5" t="s">
        <v>39</v>
      </c>
      <c r="B5" s="24">
        <v>2</v>
      </c>
      <c r="C5" s="24">
        <v>0.1221</v>
      </c>
      <c r="D5" s="20">
        <v>0.28570000000000001</v>
      </c>
      <c r="E5" s="6">
        <f>((D5*0.0211)-0.0001)</f>
        <v>5.9282700000000002E-3</v>
      </c>
      <c r="F5" s="20">
        <v>33</v>
      </c>
      <c r="G5" s="20">
        <v>52</v>
      </c>
      <c r="H5" s="20">
        <v>0.1555</v>
      </c>
      <c r="I5" s="20">
        <v>0.1414</v>
      </c>
      <c r="J5" s="24">
        <f>H5-C5</f>
        <v>3.3399999999999999E-2</v>
      </c>
      <c r="K5" s="24">
        <f t="shared" ref="K5:K26" si="3">I5-C5</f>
        <v>1.9299999999999998E-2</v>
      </c>
      <c r="L5" s="24">
        <f t="shared" ref="L5:L26" si="4">J5-K5</f>
        <v>1.4100000000000001E-2</v>
      </c>
      <c r="M5" s="6">
        <f t="shared" ref="M5:M26" si="5">(L5/E5)*(G5/F5)</f>
        <v>3.7478356785675788</v>
      </c>
      <c r="N5" s="27">
        <f t="shared" ref="N5:N8" si="6">(L5/J5)*100</f>
        <v>42.215568862275454</v>
      </c>
      <c r="O5" s="24"/>
      <c r="P5" s="6">
        <f t="shared" ref="P5:P8" si="7">(K5)/(F5/G5)</f>
        <v>3.041212121212121E-2</v>
      </c>
      <c r="Q5" s="6">
        <f t="shared" si="0"/>
        <v>5.1300162125073943</v>
      </c>
      <c r="R5" s="6">
        <f t="shared" si="1"/>
        <v>5.6340213924129632</v>
      </c>
      <c r="S5" s="6">
        <f t="shared" si="2"/>
        <v>2.7189085926289192</v>
      </c>
      <c r="T5" s="22"/>
      <c r="U5" s="22"/>
      <c r="V5" s="22"/>
      <c r="W5" s="22"/>
      <c r="X5" s="22"/>
      <c r="Y5" s="22"/>
    </row>
    <row r="6" spans="1:25" x14ac:dyDescent="0.25">
      <c r="A6" s="5" t="s">
        <v>39</v>
      </c>
      <c r="B6" s="24">
        <v>3</v>
      </c>
      <c r="C6" s="24">
        <v>0.1221</v>
      </c>
      <c r="D6" s="20">
        <v>0.48359999999999997</v>
      </c>
      <c r="E6" s="6">
        <f t="shared" ref="E6:E8" si="8">((D6*0.0211)-0.0001)</f>
        <v>1.010396E-2</v>
      </c>
      <c r="F6" s="20">
        <v>48</v>
      </c>
      <c r="G6" s="20">
        <v>77</v>
      </c>
      <c r="H6" s="20">
        <v>0.1842</v>
      </c>
      <c r="I6" s="20">
        <v>0.15790000000000001</v>
      </c>
      <c r="J6" s="24">
        <f t="shared" ref="J6:J19" si="9">H6-C6</f>
        <v>6.2100000000000002E-2</v>
      </c>
      <c r="K6" s="24">
        <f t="shared" si="3"/>
        <v>3.5800000000000012E-2</v>
      </c>
      <c r="L6" s="24">
        <f t="shared" si="4"/>
        <v>2.629999999999999E-2</v>
      </c>
      <c r="M6" s="6">
        <f t="shared" si="5"/>
        <v>4.1755493225758329</v>
      </c>
      <c r="N6" s="27">
        <f t="shared" si="6"/>
        <v>42.351046698872771</v>
      </c>
      <c r="O6" s="24"/>
      <c r="P6" s="6">
        <f t="shared" si="7"/>
        <v>5.7429166666666691E-2</v>
      </c>
      <c r="Q6" s="6">
        <f t="shared" si="0"/>
        <v>5.6838275949891619</v>
      </c>
      <c r="R6" s="6">
        <f t="shared" si="1"/>
        <v>6.1461050914690878</v>
      </c>
      <c r="S6" s="6">
        <f t="shared" si="2"/>
        <v>3.0124286253442558</v>
      </c>
      <c r="T6" s="22"/>
      <c r="U6" s="22"/>
      <c r="V6" s="22"/>
      <c r="W6" s="22"/>
      <c r="X6" s="22"/>
      <c r="Y6" s="22"/>
    </row>
    <row r="7" spans="1:25" x14ac:dyDescent="0.25">
      <c r="A7" s="5" t="s">
        <v>39</v>
      </c>
      <c r="B7" s="24">
        <v>4</v>
      </c>
      <c r="C7" s="24">
        <v>0.1221</v>
      </c>
      <c r="D7" s="20">
        <v>0.1933</v>
      </c>
      <c r="E7" s="6">
        <f t="shared" si="8"/>
        <v>3.9786299999999995E-3</v>
      </c>
      <c r="F7" s="20">
        <v>32</v>
      </c>
      <c r="G7" s="20">
        <v>52</v>
      </c>
      <c r="H7" s="20">
        <v>0.1648</v>
      </c>
      <c r="I7" s="20">
        <v>0.14349999999999999</v>
      </c>
      <c r="J7" s="24">
        <f t="shared" si="9"/>
        <v>4.2700000000000002E-2</v>
      </c>
      <c r="K7" s="24">
        <f t="shared" si="3"/>
        <v>2.1399999999999988E-2</v>
      </c>
      <c r="L7" s="24">
        <f t="shared" si="4"/>
        <v>2.1300000000000013E-2</v>
      </c>
      <c r="M7" s="6">
        <f t="shared" si="5"/>
        <v>8.6996026270349418</v>
      </c>
      <c r="N7" s="27">
        <f>(L7/J7)*100</f>
        <v>49.882903981264661</v>
      </c>
      <c r="O7" s="24"/>
      <c r="P7" s="6">
        <f t="shared" si="7"/>
        <v>3.477499999999998E-2</v>
      </c>
      <c r="Q7" s="6">
        <f t="shared" si="0"/>
        <v>8.7404458318566896</v>
      </c>
      <c r="R7" s="6">
        <f t="shared" si="1"/>
        <v>10.732337513164081</v>
      </c>
      <c r="S7" s="6">
        <f t="shared" si="2"/>
        <v>4.632436290884046</v>
      </c>
      <c r="T7" s="22"/>
      <c r="U7" s="22"/>
      <c r="V7" s="22"/>
      <c r="W7" s="22"/>
      <c r="X7" s="22"/>
      <c r="Y7" s="22"/>
    </row>
    <row r="8" spans="1:25" x14ac:dyDescent="0.25">
      <c r="A8" s="5" t="s">
        <v>39</v>
      </c>
      <c r="B8" s="24">
        <v>5</v>
      </c>
      <c r="C8" s="24">
        <v>0.1221</v>
      </c>
      <c r="D8" s="20">
        <v>0.67959999999999998</v>
      </c>
      <c r="E8" s="6">
        <f t="shared" si="8"/>
        <v>1.423956E-2</v>
      </c>
      <c r="F8" s="20">
        <v>33</v>
      </c>
      <c r="G8" s="20">
        <v>87</v>
      </c>
      <c r="H8" s="20">
        <v>0.2402</v>
      </c>
      <c r="I8" s="20">
        <v>0.1779</v>
      </c>
      <c r="J8" s="24">
        <f t="shared" si="9"/>
        <v>0.1181</v>
      </c>
      <c r="K8" s="24">
        <f t="shared" si="3"/>
        <v>5.5800000000000002E-2</v>
      </c>
      <c r="L8" s="24">
        <f t="shared" si="4"/>
        <v>6.2299999999999994E-2</v>
      </c>
      <c r="M8" s="6">
        <f t="shared" si="5"/>
        <v>11.53444731055275</v>
      </c>
      <c r="N8" s="27">
        <f t="shared" si="6"/>
        <v>52.751905165114309</v>
      </c>
      <c r="O8" s="24"/>
      <c r="P8" s="6">
        <f t="shared" si="7"/>
        <v>0.14710909090909091</v>
      </c>
      <c r="Q8" s="6">
        <f t="shared" si="0"/>
        <v>10.331013803031198</v>
      </c>
      <c r="R8" s="6">
        <f t="shared" si="1"/>
        <v>8.2937955948077047</v>
      </c>
      <c r="S8" s="6">
        <f t="shared" si="2"/>
        <v>5.475437315606535</v>
      </c>
      <c r="T8" s="22"/>
      <c r="U8" s="22"/>
      <c r="V8" s="22"/>
      <c r="W8" s="22"/>
      <c r="X8" s="22"/>
      <c r="Y8" s="22"/>
    </row>
    <row r="9" spans="1:25" s="14" customFormat="1" x14ac:dyDescent="0.25">
      <c r="A9" s="8" t="s">
        <v>19</v>
      </c>
      <c r="B9" s="13"/>
      <c r="C9" s="25">
        <f>AVERAGE(C4:C8)</f>
        <v>0.12210000000000001</v>
      </c>
      <c r="D9" s="25">
        <f>AVERAGE(D4:D8)</f>
        <v>0.41417999999999999</v>
      </c>
      <c r="E9" s="25">
        <f>AVERAGE(E4:E8)</f>
        <v>8.6391980000000007E-3</v>
      </c>
      <c r="F9" s="25"/>
      <c r="G9" s="25"/>
      <c r="H9" s="25">
        <f>AVERAGE(H4:H8)</f>
        <v>0.18904000000000001</v>
      </c>
      <c r="I9" s="25">
        <f t="shared" ref="I9:N9" si="10">AVERAGE(I4:I8)</f>
        <v>0.15297999999999998</v>
      </c>
      <c r="J9" s="25">
        <f t="shared" si="10"/>
        <v>6.694E-2</v>
      </c>
      <c r="K9" s="25">
        <f t="shared" si="10"/>
        <v>3.0879999999999998E-2</v>
      </c>
      <c r="L9" s="25">
        <f t="shared" si="10"/>
        <v>3.6060000000000002E-2</v>
      </c>
      <c r="M9" s="25">
        <f>AVERAGE(M4:M8)</f>
        <v>8.2061488798132647</v>
      </c>
      <c r="N9" s="28">
        <f t="shared" si="10"/>
        <v>51.802529839464626</v>
      </c>
      <c r="O9" s="25"/>
      <c r="P9" s="25">
        <f>AVERAGE(P4:P8)</f>
        <v>6.2985984848484847E-2</v>
      </c>
      <c r="Q9" s="25">
        <f>AVERAGE(Q4:Q8)</f>
        <v>6.9877183761266508</v>
      </c>
      <c r="R9" s="25">
        <f>AVERAGE(R4:R8)</f>
        <v>7.9140748240100951</v>
      </c>
      <c r="S9" s="25">
        <f>AVERAGE(S4:S8)</f>
        <v>3.7034907393471252</v>
      </c>
    </row>
    <row r="10" spans="1:25" x14ac:dyDescent="0.25">
      <c r="A10" s="5" t="s">
        <v>40</v>
      </c>
      <c r="B10" s="24">
        <v>1</v>
      </c>
      <c r="C10" s="24">
        <v>0.1221</v>
      </c>
      <c r="D10" s="24">
        <v>0.44219999999999998</v>
      </c>
      <c r="E10" s="6">
        <f>((D10*0.0211)-0.0001)</f>
        <v>9.2304200000000013E-3</v>
      </c>
      <c r="F10" s="24">
        <v>41</v>
      </c>
      <c r="G10" s="24">
        <v>82</v>
      </c>
      <c r="H10" s="7">
        <v>1.2424999999999999</v>
      </c>
      <c r="I10" s="24">
        <v>1.0852999999999999</v>
      </c>
      <c r="J10" s="24">
        <f t="shared" si="9"/>
        <v>1.1203999999999998</v>
      </c>
      <c r="K10" s="24">
        <f t="shared" si="3"/>
        <v>0.96319999999999995</v>
      </c>
      <c r="L10" s="24">
        <f t="shared" si="4"/>
        <v>0.1571999999999999</v>
      </c>
      <c r="M10" s="6">
        <f t="shared" si="5"/>
        <v>34.061288652087313</v>
      </c>
      <c r="N10" s="27">
        <f t="shared" ref="N10:N14" si="11">(L10/J10)*100</f>
        <v>14.030703320242763</v>
      </c>
      <c r="O10" s="24"/>
      <c r="P10" s="6">
        <f t="shared" ref="P10:P14" si="12">(K10)/(F10/G10)</f>
        <v>1.9263999999999999</v>
      </c>
      <c r="Q10" s="6">
        <f t="shared" ref="Q10:Q14" si="13">P10/E10</f>
        <v>208.70122919650456</v>
      </c>
      <c r="R10" s="6">
        <f t="shared" ref="R10:R14" si="14">(H10-C10)/E10</f>
        <v>121.38125892429593</v>
      </c>
      <c r="S10" s="6">
        <f>Q10*0.53</f>
        <v>110.61165147414742</v>
      </c>
      <c r="T10" s="22"/>
      <c r="U10" s="22"/>
      <c r="V10" s="22"/>
      <c r="W10" s="22"/>
      <c r="X10" s="22"/>
      <c r="Y10" s="22"/>
    </row>
    <row r="11" spans="1:25" x14ac:dyDescent="0.25">
      <c r="A11" s="5" t="s">
        <v>40</v>
      </c>
      <c r="B11" s="24">
        <v>2</v>
      </c>
      <c r="C11" s="24">
        <v>0.1221</v>
      </c>
      <c r="D11" s="24">
        <v>0.2084</v>
      </c>
      <c r="E11" s="6">
        <f t="shared" ref="E11:E14" si="15">((D11*0.0211)-0.0001)</f>
        <v>4.2972399999999999E-3</v>
      </c>
      <c r="F11" s="24">
        <v>41</v>
      </c>
      <c r="G11" s="24">
        <v>82</v>
      </c>
      <c r="H11" s="24">
        <v>2.2389000000000001</v>
      </c>
      <c r="I11" s="24">
        <v>1.9559</v>
      </c>
      <c r="J11" s="24">
        <f t="shared" si="9"/>
        <v>2.1168</v>
      </c>
      <c r="K11" s="24">
        <f t="shared" si="3"/>
        <v>1.8337999999999999</v>
      </c>
      <c r="L11" s="24">
        <f t="shared" si="4"/>
        <v>0.28300000000000014</v>
      </c>
      <c r="M11" s="6">
        <f t="shared" si="5"/>
        <v>131.71244798987263</v>
      </c>
      <c r="N11" s="27">
        <f t="shared" si="11"/>
        <v>13.369236583522303</v>
      </c>
      <c r="O11" s="24"/>
      <c r="P11" s="6">
        <f t="shared" si="12"/>
        <v>3.6675999999999997</v>
      </c>
      <c r="Q11" s="6">
        <f t="shared" si="13"/>
        <v>853.47804637395166</v>
      </c>
      <c r="R11" s="6">
        <f t="shared" si="14"/>
        <v>492.5952471819121</v>
      </c>
      <c r="S11" s="6">
        <f t="shared" ref="S11:S26" si="16">Q11*0.53</f>
        <v>452.34336457819438</v>
      </c>
      <c r="T11" s="22"/>
      <c r="U11" s="22"/>
      <c r="V11" s="22"/>
      <c r="W11" s="22"/>
      <c r="X11" s="22"/>
      <c r="Y11" s="22"/>
    </row>
    <row r="12" spans="1:25" x14ac:dyDescent="0.25">
      <c r="A12" s="5" t="s">
        <v>40</v>
      </c>
      <c r="B12" s="24">
        <v>3</v>
      </c>
      <c r="C12" s="24">
        <v>0.1221</v>
      </c>
      <c r="D12" s="24">
        <v>0.1389</v>
      </c>
      <c r="E12" s="6">
        <f t="shared" si="15"/>
        <v>2.8307900000000001E-3</v>
      </c>
      <c r="F12" s="24">
        <v>40</v>
      </c>
      <c r="G12" s="24">
        <v>110</v>
      </c>
      <c r="H12" s="6">
        <v>1.2969999999999999</v>
      </c>
      <c r="I12" s="24">
        <v>1.1351</v>
      </c>
      <c r="J12" s="24">
        <f t="shared" si="9"/>
        <v>1.1748999999999998</v>
      </c>
      <c r="K12" s="24">
        <f t="shared" si="3"/>
        <v>1.0129999999999999</v>
      </c>
      <c r="L12" s="24">
        <f t="shared" si="4"/>
        <v>0.16189999999999993</v>
      </c>
      <c r="M12" s="6">
        <f t="shared" si="5"/>
        <v>157.27941669993174</v>
      </c>
      <c r="N12" s="27">
        <f t="shared" si="11"/>
        <v>13.779896161375433</v>
      </c>
      <c r="O12" s="24"/>
      <c r="P12" s="6">
        <f t="shared" si="12"/>
        <v>2.7857499999999997</v>
      </c>
      <c r="Q12" s="6">
        <f t="shared" si="13"/>
        <v>984.08924717128423</v>
      </c>
      <c r="R12" s="6">
        <f t="shared" si="14"/>
        <v>415.04315049862396</v>
      </c>
      <c r="S12" s="6">
        <f t="shared" si="16"/>
        <v>521.56730100078062</v>
      </c>
      <c r="T12" s="22"/>
      <c r="U12" s="22"/>
      <c r="V12" s="22"/>
      <c r="W12" s="22"/>
      <c r="X12" s="22"/>
      <c r="Y12" s="22"/>
    </row>
    <row r="13" spans="1:25" x14ac:dyDescent="0.25">
      <c r="A13" s="5" t="s">
        <v>40</v>
      </c>
      <c r="B13" s="24">
        <v>4</v>
      </c>
      <c r="C13" s="24">
        <v>0.1221</v>
      </c>
      <c r="D13" s="24">
        <v>0.3695</v>
      </c>
      <c r="E13" s="6">
        <f t="shared" si="15"/>
        <v>7.6964499999999996E-3</v>
      </c>
      <c r="F13" s="24">
        <v>45</v>
      </c>
      <c r="G13" s="24">
        <v>85</v>
      </c>
      <c r="H13" s="6">
        <v>0.33400000000000002</v>
      </c>
      <c r="I13" s="24">
        <v>0.2752</v>
      </c>
      <c r="J13" s="24">
        <f t="shared" si="9"/>
        <v>0.21190000000000003</v>
      </c>
      <c r="K13" s="24">
        <f t="shared" si="3"/>
        <v>0.15310000000000001</v>
      </c>
      <c r="L13" s="24">
        <f t="shared" si="4"/>
        <v>5.8800000000000019E-2</v>
      </c>
      <c r="M13" s="6">
        <f t="shared" si="5"/>
        <v>14.430895629370257</v>
      </c>
      <c r="N13" s="27">
        <f t="shared" si="11"/>
        <v>27.748938178386034</v>
      </c>
      <c r="O13" s="24"/>
      <c r="P13" s="6">
        <f t="shared" si="12"/>
        <v>0.28918888888888888</v>
      </c>
      <c r="Q13" s="6">
        <f t="shared" si="13"/>
        <v>37.574321783275266</v>
      </c>
      <c r="R13" s="6">
        <f t="shared" si="14"/>
        <v>27.532173924341748</v>
      </c>
      <c r="S13" s="6">
        <f t="shared" si="16"/>
        <v>19.914390545135891</v>
      </c>
      <c r="T13" s="22"/>
      <c r="U13" s="22"/>
      <c r="V13" s="22"/>
      <c r="W13" s="22"/>
      <c r="X13" s="22"/>
      <c r="Y13" s="22"/>
    </row>
    <row r="14" spans="1:25" x14ac:dyDescent="0.25">
      <c r="A14" s="5" t="s">
        <v>40</v>
      </c>
      <c r="B14" s="24">
        <v>5</v>
      </c>
      <c r="C14" s="24">
        <v>0.1221</v>
      </c>
      <c r="D14" s="24">
        <v>0.42120000000000002</v>
      </c>
      <c r="E14" s="6">
        <f t="shared" si="15"/>
        <v>8.7873200000000012E-3</v>
      </c>
      <c r="F14" s="24">
        <v>45</v>
      </c>
      <c r="G14" s="24">
        <v>105</v>
      </c>
      <c r="H14" s="24">
        <v>1.4101999999999999</v>
      </c>
      <c r="I14" s="24">
        <v>1.0442</v>
      </c>
      <c r="J14" s="24">
        <f t="shared" si="9"/>
        <v>1.2880999999999998</v>
      </c>
      <c r="K14" s="24">
        <f t="shared" si="3"/>
        <v>0.92210000000000003</v>
      </c>
      <c r="L14" s="24">
        <f t="shared" si="4"/>
        <v>0.36599999999999977</v>
      </c>
      <c r="M14" s="6">
        <f t="shared" si="5"/>
        <v>97.185490001502103</v>
      </c>
      <c r="N14" s="27">
        <f t="shared" si="11"/>
        <v>28.413943016846506</v>
      </c>
      <c r="O14" s="24"/>
      <c r="P14" s="6">
        <f t="shared" si="12"/>
        <v>2.1515666666666671</v>
      </c>
      <c r="Q14" s="6">
        <f t="shared" si="13"/>
        <v>244.84901729613429</v>
      </c>
      <c r="R14" s="6">
        <f t="shared" si="14"/>
        <v>146.58621741327272</v>
      </c>
      <c r="S14" s="6">
        <f t="shared" si="16"/>
        <v>129.76997916695117</v>
      </c>
      <c r="T14" s="22"/>
      <c r="U14" s="22"/>
      <c r="V14" s="22"/>
      <c r="W14" s="22"/>
      <c r="X14" s="22"/>
      <c r="Y14" s="22"/>
    </row>
    <row r="15" spans="1:25" s="14" customFormat="1" x14ac:dyDescent="0.25">
      <c r="A15" s="8" t="s">
        <v>19</v>
      </c>
      <c r="B15" s="9"/>
      <c r="C15" s="8">
        <f>AVERAGE(C10:C14)</f>
        <v>0.12210000000000001</v>
      </c>
      <c r="D15" s="25">
        <f>AVERAGE(D10:D14)</f>
        <v>0.31603999999999999</v>
      </c>
      <c r="E15" s="25">
        <f>AVERAGE(E10:E14)</f>
        <v>6.5684440000000014E-3</v>
      </c>
      <c r="F15" s="25"/>
      <c r="G15" s="25"/>
      <c r="H15" s="25">
        <f t="shared" ref="H15:N15" si="17">AVERAGE(H10:H14)</f>
        <v>1.3045199999999997</v>
      </c>
      <c r="I15" s="25">
        <f t="shared" si="17"/>
        <v>1.0991399999999998</v>
      </c>
      <c r="J15" s="25">
        <f t="shared" si="17"/>
        <v>1.18242</v>
      </c>
      <c r="K15" s="25">
        <f t="shared" si="17"/>
        <v>0.97704000000000002</v>
      </c>
      <c r="L15" s="25">
        <f>AVERAGE(L10:L14)</f>
        <v>0.20537999999999998</v>
      </c>
      <c r="M15" s="25">
        <f>AVERAGE(M10:M14)</f>
        <v>86.933907794552809</v>
      </c>
      <c r="N15" s="28">
        <f t="shared" si="17"/>
        <v>19.468543452074606</v>
      </c>
      <c r="O15" s="25"/>
      <c r="P15" s="25">
        <f>AVERAGE(P10:P14)</f>
        <v>2.164101111111111</v>
      </c>
      <c r="Q15" s="25">
        <f>AVERAGE(Q10:Q14)</f>
        <v>465.73837236422997</v>
      </c>
      <c r="R15" s="25">
        <f>AVERAGE(R10:R14)</f>
        <v>240.62760958848929</v>
      </c>
      <c r="S15" s="25">
        <f>AVERAGE(S10:S14)</f>
        <v>246.84133735304187</v>
      </c>
    </row>
    <row r="16" spans="1:25" x14ac:dyDescent="0.25">
      <c r="A16" s="22" t="s">
        <v>44</v>
      </c>
      <c r="B16" s="24">
        <v>1</v>
      </c>
      <c r="C16" s="24">
        <v>0.1221</v>
      </c>
      <c r="D16" s="24">
        <v>0.2228</v>
      </c>
      <c r="E16" s="6">
        <f>((D16*0.0211)-0.0001)</f>
        <v>4.6010799999999996E-3</v>
      </c>
      <c r="F16" s="24">
        <v>33</v>
      </c>
      <c r="G16" s="24">
        <v>80</v>
      </c>
      <c r="H16" s="24">
        <v>0.23419999999999999</v>
      </c>
      <c r="I16" s="24">
        <v>0.19389999999999999</v>
      </c>
      <c r="J16" s="24">
        <f>H16-C16</f>
        <v>0.11209999999999999</v>
      </c>
      <c r="K16" s="24">
        <f t="shared" si="3"/>
        <v>7.1799999999999989E-2</v>
      </c>
      <c r="L16" s="24">
        <f t="shared" si="4"/>
        <v>4.0300000000000002E-2</v>
      </c>
      <c r="M16" s="6">
        <f t="shared" si="5"/>
        <v>21.233486419920911</v>
      </c>
      <c r="N16" s="27">
        <f t="shared" ref="N16:N19" si="18">(L16/J16)*100</f>
        <v>35.950044603033007</v>
      </c>
      <c r="O16" s="24"/>
      <c r="P16" s="6">
        <f>(K16)/(F16/G16)</f>
        <v>0.17406060606060605</v>
      </c>
      <c r="Q16" s="6">
        <f t="shared" ref="Q16:Q26" si="19">P16/E16</f>
        <v>37.830380271720131</v>
      </c>
      <c r="R16" s="6">
        <f t="shared" ref="R16:R26" si="20">(H16-C16)/E16</f>
        <v>24.36384501030193</v>
      </c>
      <c r="S16" s="6">
        <f>Q16*0.53</f>
        <v>20.050101544011671</v>
      </c>
      <c r="T16" s="22"/>
      <c r="U16" s="22"/>
      <c r="V16" s="22"/>
      <c r="W16" s="22"/>
      <c r="X16" s="22"/>
      <c r="Y16" s="22"/>
    </row>
    <row r="17" spans="1:25" s="22" customFormat="1" x14ac:dyDescent="0.25">
      <c r="A17" s="22" t="s">
        <v>44</v>
      </c>
      <c r="B17" s="24">
        <v>2</v>
      </c>
      <c r="C17" s="24">
        <v>0.1221</v>
      </c>
      <c r="D17" s="24">
        <v>0.3528</v>
      </c>
      <c r="E17" s="6">
        <f>((D17*0.0211)-0.0001)</f>
        <v>7.3440800000000002E-3</v>
      </c>
      <c r="F17" s="24">
        <v>41</v>
      </c>
      <c r="G17" s="24">
        <v>84</v>
      </c>
      <c r="H17" s="24">
        <v>0.23930000000000001</v>
      </c>
      <c r="I17" s="24">
        <v>0.17960000000000001</v>
      </c>
      <c r="J17" s="24">
        <f>H17-C17</f>
        <v>0.11720000000000001</v>
      </c>
      <c r="K17" s="24">
        <f t="shared" si="3"/>
        <v>5.7500000000000009E-2</v>
      </c>
      <c r="L17" s="24">
        <f t="shared" si="4"/>
        <v>5.9700000000000003E-2</v>
      </c>
      <c r="M17" s="6">
        <f t="shared" si="5"/>
        <v>16.654529242866531</v>
      </c>
      <c r="N17" s="27">
        <f t="shared" si="18"/>
        <v>50.938566552901023</v>
      </c>
      <c r="O17" s="24"/>
      <c r="P17" s="6">
        <f t="shared" ref="P17:P19" si="21">(K17)/(F17/G17)</f>
        <v>0.11780487804878051</v>
      </c>
      <c r="Q17" s="6">
        <f t="shared" si="19"/>
        <v>16.040794496898251</v>
      </c>
      <c r="R17" s="6">
        <f t="shared" si="20"/>
        <v>15.95843182536138</v>
      </c>
      <c r="S17" s="6">
        <f>Q17*0.53</f>
        <v>8.5016210833560724</v>
      </c>
    </row>
    <row r="18" spans="1:25" x14ac:dyDescent="0.25">
      <c r="A18" s="22" t="s">
        <v>44</v>
      </c>
      <c r="B18" s="24">
        <v>3</v>
      </c>
      <c r="C18" s="24">
        <v>0.1221</v>
      </c>
      <c r="D18" s="24">
        <v>0.35470000000000002</v>
      </c>
      <c r="E18" s="6">
        <f t="shared" ref="E18:E19" si="22">((D18*0.0211)-0.0001)</f>
        <v>7.3841700000000007E-3</v>
      </c>
      <c r="F18" s="24">
        <v>49</v>
      </c>
      <c r="G18" s="24">
        <v>97</v>
      </c>
      <c r="H18" s="24">
        <v>0.32669999999999999</v>
      </c>
      <c r="I18" s="24">
        <v>0.2387</v>
      </c>
      <c r="J18" s="24">
        <f>H18-C18</f>
        <v>0.2046</v>
      </c>
      <c r="K18" s="24">
        <f t="shared" si="3"/>
        <v>0.1166</v>
      </c>
      <c r="L18" s="24">
        <f t="shared" si="4"/>
        <v>8.8000000000000009E-2</v>
      </c>
      <c r="M18" s="6">
        <f t="shared" si="5"/>
        <v>23.591558920319148</v>
      </c>
      <c r="N18" s="27">
        <f t="shared" si="18"/>
        <v>43.01075268817204</v>
      </c>
      <c r="O18" s="24"/>
      <c r="P18" s="6">
        <f t="shared" si="21"/>
        <v>0.23082040816326529</v>
      </c>
      <c r="Q18" s="6">
        <f t="shared" si="19"/>
        <v>31.258815569422872</v>
      </c>
      <c r="R18" s="6">
        <f t="shared" si="20"/>
        <v>27.707921133993391</v>
      </c>
      <c r="S18" s="6">
        <f t="shared" si="16"/>
        <v>16.567172251794123</v>
      </c>
      <c r="T18" s="22"/>
      <c r="U18" s="22"/>
      <c r="V18" s="22"/>
      <c r="W18" s="22"/>
      <c r="X18" s="22"/>
      <c r="Y18" s="22"/>
    </row>
    <row r="19" spans="1:25" x14ac:dyDescent="0.25">
      <c r="A19" s="22" t="s">
        <v>44</v>
      </c>
      <c r="B19" s="24">
        <v>4</v>
      </c>
      <c r="C19" s="24">
        <v>0.1221</v>
      </c>
      <c r="D19" s="24">
        <v>0.26269999999999999</v>
      </c>
      <c r="E19" s="6">
        <f t="shared" si="22"/>
        <v>5.4429700000000001E-3</v>
      </c>
      <c r="F19" s="24">
        <v>33</v>
      </c>
      <c r="G19" s="24">
        <v>95</v>
      </c>
      <c r="H19" s="24">
        <v>0.28189999999999998</v>
      </c>
      <c r="I19" s="6">
        <v>0.22700000000000001</v>
      </c>
      <c r="J19" s="24">
        <f t="shared" si="9"/>
        <v>0.1598</v>
      </c>
      <c r="K19" s="24">
        <f t="shared" si="3"/>
        <v>0.10490000000000001</v>
      </c>
      <c r="L19" s="24">
        <f t="shared" si="4"/>
        <v>5.489999999999999E-2</v>
      </c>
      <c r="M19" s="6">
        <f t="shared" si="5"/>
        <v>29.036620548240119</v>
      </c>
      <c r="N19" s="27">
        <f t="shared" si="18"/>
        <v>34.355444305381724</v>
      </c>
      <c r="O19" s="24"/>
      <c r="P19" s="6">
        <f t="shared" si="21"/>
        <v>0.30198484848484847</v>
      </c>
      <c r="Q19" s="6">
        <f t="shared" si="19"/>
        <v>55.481630155016191</v>
      </c>
      <c r="R19" s="6">
        <f t="shared" si="20"/>
        <v>29.358971296920615</v>
      </c>
      <c r="S19" s="6">
        <f t="shared" si="16"/>
        <v>29.405263982158584</v>
      </c>
      <c r="T19" s="22"/>
      <c r="U19" s="22"/>
      <c r="V19" s="22"/>
      <c r="W19" s="22"/>
      <c r="X19" s="22"/>
      <c r="Y19" s="22"/>
    </row>
    <row r="20" spans="1:25" x14ac:dyDescent="0.25">
      <c r="A20" s="22" t="s">
        <v>44</v>
      </c>
      <c r="B20" s="24">
        <v>5</v>
      </c>
      <c r="C20" s="24">
        <v>0.1221</v>
      </c>
      <c r="D20" s="24">
        <v>0.21629999999999999</v>
      </c>
      <c r="E20" s="6">
        <f>((D20*0.0211)-0.0001)</f>
        <v>4.4639299999999996E-3</v>
      </c>
      <c r="F20" s="24">
        <v>43</v>
      </c>
      <c r="G20" s="24">
        <v>81</v>
      </c>
      <c r="H20" s="6">
        <v>0.182</v>
      </c>
      <c r="I20" s="24">
        <v>0.15840000000000001</v>
      </c>
      <c r="J20" s="24">
        <f>H20-C20</f>
        <v>5.9899999999999995E-2</v>
      </c>
      <c r="K20" s="24">
        <f t="shared" si="3"/>
        <v>3.6300000000000013E-2</v>
      </c>
      <c r="L20" s="24">
        <f t="shared" si="4"/>
        <v>2.3599999999999982E-2</v>
      </c>
      <c r="M20" s="6">
        <f t="shared" si="5"/>
        <v>9.9588958504027492</v>
      </c>
      <c r="N20" s="27">
        <f>(L20/J20)*100</f>
        <v>39.398998330550896</v>
      </c>
      <c r="O20" s="24"/>
      <c r="P20" s="6">
        <f>(K20)/(F20/G20)</f>
        <v>6.8379069767441875E-2</v>
      </c>
      <c r="Q20" s="6">
        <f t="shared" si="19"/>
        <v>15.318132176678819</v>
      </c>
      <c r="R20" s="6">
        <f t="shared" si="20"/>
        <v>13.418669199561821</v>
      </c>
      <c r="S20" s="6">
        <f t="shared" si="16"/>
        <v>8.1186100536397738</v>
      </c>
      <c r="T20" s="22"/>
      <c r="U20" s="22"/>
      <c r="V20" s="22"/>
      <c r="W20" s="22"/>
      <c r="X20" s="22"/>
      <c r="Y20" s="22"/>
    </row>
    <row r="21" spans="1:25" s="14" customFormat="1" x14ac:dyDescent="0.25">
      <c r="A21" s="8" t="s">
        <v>19</v>
      </c>
      <c r="B21" s="9"/>
      <c r="C21" s="8">
        <f>AVERAGE(C16:C20)</f>
        <v>0.12210000000000001</v>
      </c>
      <c r="D21" s="8">
        <f>AVERAGE(D16:D20)</f>
        <v>0.28186</v>
      </c>
      <c r="E21" s="43">
        <f>AVERAGE(E16:E20)</f>
        <v>5.8472459999999987E-3</v>
      </c>
      <c r="F21" s="8"/>
      <c r="G21" s="8"/>
      <c r="H21" s="25">
        <f t="shared" ref="H21:K21" si="23">AVERAGE(H16:H20)</f>
        <v>0.25281999999999999</v>
      </c>
      <c r="I21" s="25">
        <f t="shared" si="23"/>
        <v>0.19951999999999998</v>
      </c>
      <c r="J21" s="25">
        <f>AVERAGE(J16:J20)</f>
        <v>0.13072</v>
      </c>
      <c r="K21" s="25">
        <f t="shared" si="23"/>
        <v>7.7420000000000003E-2</v>
      </c>
      <c r="L21" s="25">
        <f>AVERAGE(L16:L20)</f>
        <v>5.3299999999999993E-2</v>
      </c>
      <c r="M21" s="35">
        <f>AVERAGE(M16:M20)</f>
        <v>20.095018196349891</v>
      </c>
      <c r="N21" s="36">
        <f>AVERAGE(N16:N20)</f>
        <v>40.730761296007735</v>
      </c>
      <c r="O21" s="25"/>
      <c r="P21" s="35">
        <f>AVERAGE(P16:P20)</f>
        <v>0.17860996210498842</v>
      </c>
      <c r="Q21" s="35">
        <f>AVERAGE(Q16:Q20)</f>
        <v>31.185950533947256</v>
      </c>
      <c r="R21" s="35">
        <f>AVERAGE(R16:R20)</f>
        <v>22.161567693227827</v>
      </c>
      <c r="S21" s="35">
        <f>AVERAGE(S16:S20)</f>
        <v>16.528553782992045</v>
      </c>
    </row>
    <row r="22" spans="1:25" x14ac:dyDescent="0.25">
      <c r="A22" s="22" t="s">
        <v>41</v>
      </c>
      <c r="B22" s="24">
        <v>1</v>
      </c>
      <c r="C22" s="24">
        <v>0.1221</v>
      </c>
      <c r="D22" s="24">
        <v>0.4536</v>
      </c>
      <c r="E22" s="6">
        <f>((D22*0.0211)-0.0001)</f>
        <v>9.4709600000000005E-3</v>
      </c>
      <c r="F22" s="24">
        <v>25</v>
      </c>
      <c r="G22" s="24">
        <v>160</v>
      </c>
      <c r="H22" s="24">
        <v>0.40429999999999999</v>
      </c>
      <c r="I22" s="24">
        <v>0.32529999999999998</v>
      </c>
      <c r="J22" s="24">
        <f>H22-C22</f>
        <v>0.28220000000000001</v>
      </c>
      <c r="K22" s="24">
        <f t="shared" si="3"/>
        <v>0.20319999999999999</v>
      </c>
      <c r="L22" s="24">
        <f t="shared" si="4"/>
        <v>7.9000000000000015E-2</v>
      </c>
      <c r="M22" s="6">
        <f t="shared" si="5"/>
        <v>53.384239823629287</v>
      </c>
      <c r="N22" s="27">
        <f>(L22/J22)*100</f>
        <v>27.994330262225375</v>
      </c>
      <c r="O22" s="22"/>
      <c r="P22" s="6">
        <f>(K22)/(F22/G22)</f>
        <v>1.3004799999999999</v>
      </c>
      <c r="Q22" s="6">
        <f t="shared" si="19"/>
        <v>137.31237382482871</v>
      </c>
      <c r="R22" s="6">
        <f t="shared" si="20"/>
        <v>29.796345882571565</v>
      </c>
      <c r="S22" s="6">
        <f t="shared" si="16"/>
        <v>72.775558127159215</v>
      </c>
      <c r="T22" s="22"/>
      <c r="U22" s="22"/>
      <c r="V22" s="22"/>
      <c r="W22" s="22"/>
      <c r="X22" s="22"/>
      <c r="Y22" s="22"/>
    </row>
    <row r="23" spans="1:25" s="22" customFormat="1" x14ac:dyDescent="0.25">
      <c r="A23" s="22" t="s">
        <v>41</v>
      </c>
      <c r="B23" s="24">
        <v>2</v>
      </c>
      <c r="C23" s="24">
        <v>0.1221</v>
      </c>
      <c r="D23" s="24">
        <v>0.59509999999999996</v>
      </c>
      <c r="E23" s="6">
        <f t="shared" ref="E23:E26" si="24">((D23*0.0211)-0.0001)</f>
        <v>1.245661E-2</v>
      </c>
      <c r="F23" s="24">
        <v>42</v>
      </c>
      <c r="G23" s="24">
        <v>108</v>
      </c>
      <c r="H23" s="24">
        <v>0.15040000000000001</v>
      </c>
      <c r="I23" s="24">
        <v>0.15590000000000001</v>
      </c>
      <c r="J23" s="24">
        <f t="shared" ref="J23:J26" si="25">H23-C23</f>
        <v>2.8300000000000006E-2</v>
      </c>
      <c r="K23" s="24">
        <f t="shared" si="3"/>
        <v>3.3800000000000011E-2</v>
      </c>
      <c r="L23" s="24">
        <f t="shared" si="4"/>
        <v>-5.5000000000000049E-3</v>
      </c>
      <c r="M23" s="6">
        <f t="shared" si="5"/>
        <v>-1.1353696666153277</v>
      </c>
      <c r="N23" s="27">
        <f t="shared" ref="N23:N26" si="26">(L23/J23)*100</f>
        <v>-19.434628975265031</v>
      </c>
      <c r="P23" s="6">
        <f t="shared" ref="P23:P26" si="27">(K23)/(F23/G23)</f>
        <v>8.6914285714285736E-2</v>
      </c>
      <c r="Q23" s="6">
        <f t="shared" si="19"/>
        <v>6.9773626784723719</v>
      </c>
      <c r="R23" s="6">
        <f t="shared" si="20"/>
        <v>2.2718861712777398</v>
      </c>
      <c r="S23" s="6">
        <f t="shared" si="16"/>
        <v>3.6980022195903572</v>
      </c>
    </row>
    <row r="24" spans="1:25" s="22" customFormat="1" x14ac:dyDescent="0.25">
      <c r="A24" s="22" t="s">
        <v>41</v>
      </c>
      <c r="B24" s="24">
        <v>3</v>
      </c>
      <c r="C24" s="24">
        <v>0.1221</v>
      </c>
      <c r="D24" s="6">
        <v>0.64200000000000002</v>
      </c>
      <c r="E24" s="6">
        <f t="shared" si="24"/>
        <v>1.3446200000000002E-2</v>
      </c>
      <c r="F24" s="24">
        <v>65</v>
      </c>
      <c r="G24" s="24">
        <v>140</v>
      </c>
      <c r="H24" s="24">
        <v>0.2097</v>
      </c>
      <c r="I24" s="24">
        <v>0.16869999999999999</v>
      </c>
      <c r="J24" s="24">
        <f t="shared" si="25"/>
        <v>8.7599999999999997E-2</v>
      </c>
      <c r="K24" s="24">
        <f t="shared" si="3"/>
        <v>4.6599999999999989E-2</v>
      </c>
      <c r="L24" s="24">
        <f t="shared" si="4"/>
        <v>4.1000000000000009E-2</v>
      </c>
      <c r="M24" s="6">
        <f t="shared" si="5"/>
        <v>6.5674831779753617</v>
      </c>
      <c r="N24" s="27">
        <f t="shared" si="26"/>
        <v>46.803652968036538</v>
      </c>
      <c r="P24" s="6">
        <f t="shared" si="27"/>
        <v>0.10036923076923074</v>
      </c>
      <c r="Q24" s="6">
        <f t="shared" si="19"/>
        <v>7.4645052705768711</v>
      </c>
      <c r="R24" s="6">
        <f t="shared" si="20"/>
        <v>6.5148517796849656</v>
      </c>
      <c r="S24" s="6">
        <f t="shared" si="16"/>
        <v>3.9561877934057419</v>
      </c>
    </row>
    <row r="25" spans="1:25" s="22" customFormat="1" x14ac:dyDescent="0.25">
      <c r="A25" s="22" t="s">
        <v>41</v>
      </c>
      <c r="B25" s="24">
        <v>4</v>
      </c>
      <c r="C25" s="24">
        <v>0.1221</v>
      </c>
      <c r="D25" s="6">
        <v>0.22600000000000001</v>
      </c>
      <c r="E25" s="6">
        <f t="shared" si="24"/>
        <v>4.6686000000000002E-3</v>
      </c>
      <c r="F25" s="24">
        <v>30</v>
      </c>
      <c r="G25" s="24">
        <v>85</v>
      </c>
      <c r="H25" s="24">
        <v>0.18429999999999999</v>
      </c>
      <c r="I25" s="24">
        <v>0.1487</v>
      </c>
      <c r="J25" s="24">
        <f t="shared" si="25"/>
        <v>6.2199999999999991E-2</v>
      </c>
      <c r="K25" s="24">
        <f t="shared" si="3"/>
        <v>2.6599999999999999E-2</v>
      </c>
      <c r="L25" s="24">
        <f t="shared" si="4"/>
        <v>3.5599999999999993E-2</v>
      </c>
      <c r="M25" s="6">
        <f t="shared" si="5"/>
        <v>21.605334932670747</v>
      </c>
      <c r="N25" s="27">
        <f t="shared" si="26"/>
        <v>57.234726688102889</v>
      </c>
      <c r="P25" s="6">
        <f t="shared" si="27"/>
        <v>7.5366666666666651E-2</v>
      </c>
      <c r="Q25" s="6">
        <f t="shared" si="19"/>
        <v>16.143312056433761</v>
      </c>
      <c r="R25" s="6">
        <f t="shared" si="20"/>
        <v>13.323051878507473</v>
      </c>
      <c r="S25" s="6">
        <f t="shared" si="16"/>
        <v>8.5559553899098937</v>
      </c>
    </row>
    <row r="26" spans="1:25" s="22" customFormat="1" x14ac:dyDescent="0.25">
      <c r="A26" s="22" t="s">
        <v>41</v>
      </c>
      <c r="B26" s="24">
        <v>5</v>
      </c>
      <c r="C26" s="24">
        <v>0.1221</v>
      </c>
      <c r="D26" s="6">
        <v>0.55400000000000005</v>
      </c>
      <c r="E26" s="6">
        <f t="shared" si="24"/>
        <v>1.1589400000000001E-2</v>
      </c>
      <c r="F26" s="24">
        <v>28</v>
      </c>
      <c r="G26" s="24">
        <v>110</v>
      </c>
      <c r="H26" s="24">
        <v>0.19989999999999999</v>
      </c>
      <c r="I26" s="24">
        <v>0.1802</v>
      </c>
      <c r="J26" s="24">
        <f t="shared" si="25"/>
        <v>7.7799999999999994E-2</v>
      </c>
      <c r="K26" s="24">
        <f t="shared" si="3"/>
        <v>5.8099999999999999E-2</v>
      </c>
      <c r="L26" s="24">
        <f t="shared" si="4"/>
        <v>1.9699999999999995E-2</v>
      </c>
      <c r="M26" s="6">
        <f t="shared" si="5"/>
        <v>6.6779002487494701</v>
      </c>
      <c r="N26" s="27">
        <f t="shared" si="26"/>
        <v>25.321336760925444</v>
      </c>
      <c r="P26" s="6">
        <f t="shared" si="27"/>
        <v>0.22825000000000001</v>
      </c>
      <c r="Q26" s="6">
        <f t="shared" si="19"/>
        <v>19.694721038190067</v>
      </c>
      <c r="R26" s="6">
        <f t="shared" si="20"/>
        <v>6.7130308730391555</v>
      </c>
      <c r="S26" s="6">
        <f t="shared" si="16"/>
        <v>10.438202150240736</v>
      </c>
    </row>
    <row r="27" spans="1:25" s="14" customFormat="1" x14ac:dyDescent="0.25">
      <c r="A27" s="8" t="s">
        <v>19</v>
      </c>
      <c r="B27" s="9"/>
      <c r="C27" s="8">
        <f>AVERAGE(C22:C26)</f>
        <v>0.12210000000000001</v>
      </c>
      <c r="D27" s="8">
        <f>AVERAGE(D22:D26)</f>
        <v>0.49413999999999997</v>
      </c>
      <c r="E27" s="43">
        <f>AVERAGE(E22:E26)</f>
        <v>1.0326353999999999E-2</v>
      </c>
      <c r="F27" s="8"/>
      <c r="G27" s="8"/>
      <c r="H27" s="25">
        <f t="shared" ref="H27:K27" si="28">AVERAGE(H22:H26)</f>
        <v>0.22972000000000001</v>
      </c>
      <c r="I27" s="25">
        <f t="shared" si="28"/>
        <v>0.19575999999999999</v>
      </c>
      <c r="J27" s="25">
        <f>AVERAGE(J22:J26)</f>
        <v>0.10762000000000001</v>
      </c>
      <c r="K27" s="25">
        <f t="shared" si="28"/>
        <v>7.3659999999999989E-2</v>
      </c>
      <c r="L27" s="25">
        <f>AVERAGE(L22:L26)</f>
        <v>3.3960000000000004E-2</v>
      </c>
      <c r="M27" s="35">
        <f>AVERAGE(M22:M26)</f>
        <v>17.419917703281907</v>
      </c>
      <c r="N27" s="36">
        <f>AVERAGE(N22:N26)</f>
        <v>27.583883540805044</v>
      </c>
      <c r="O27" s="25"/>
      <c r="P27" s="35">
        <f>AVERAGE(P22:P26)</f>
        <v>0.3582760366300366</v>
      </c>
      <c r="Q27" s="35">
        <f>AVERAGE(Q22:Q26)</f>
        <v>37.518454973700351</v>
      </c>
      <c r="R27" s="35">
        <f>AVERAGE(R22:R26)</f>
        <v>11.723833317016181</v>
      </c>
      <c r="S27" s="35">
        <f>AVERAGE(S22:S26)</f>
        <v>19.884781136061189</v>
      </c>
    </row>
    <row r="28" spans="1:25" x14ac:dyDescent="0.25">
      <c r="A28" s="22"/>
      <c r="B28" s="24"/>
      <c r="C28" s="24"/>
      <c r="D28" s="24"/>
      <c r="E28" s="30" t="s">
        <v>20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2"/>
      <c r="U28" s="22"/>
      <c r="V28" s="22"/>
      <c r="W28" s="22"/>
      <c r="X28" s="22"/>
      <c r="Y28" s="22"/>
    </row>
    <row r="29" spans="1:25" x14ac:dyDescent="0.25">
      <c r="A29" s="22"/>
      <c r="B29" s="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2"/>
      <c r="U29" s="22"/>
      <c r="V29" s="22"/>
      <c r="W29" s="22"/>
      <c r="X29" s="22"/>
      <c r="Y29" s="22"/>
    </row>
    <row r="30" spans="1:25" x14ac:dyDescent="0.25">
      <c r="A30" s="22"/>
      <c r="B30" s="4"/>
      <c r="C30" s="10"/>
      <c r="D30" s="22"/>
      <c r="E30" s="22"/>
      <c r="F30" s="22"/>
      <c r="G30" s="22"/>
      <c r="H30" s="22"/>
      <c r="I30" s="22"/>
      <c r="J30" s="22"/>
      <c r="K30" s="22"/>
      <c r="L30" s="22"/>
      <c r="N30" s="22"/>
      <c r="O30" s="22"/>
      <c r="P30" s="22"/>
      <c r="Q30" s="22"/>
      <c r="R30" s="22"/>
      <c r="S30" s="24"/>
      <c r="T30" s="22"/>
      <c r="U30" s="22"/>
      <c r="V30" s="22"/>
      <c r="W30" s="22"/>
      <c r="X30" s="22"/>
      <c r="Y30" s="22"/>
    </row>
    <row r="31" spans="1:25" x14ac:dyDescent="0.25">
      <c r="A31" s="22"/>
      <c r="B31" s="11"/>
      <c r="C31" s="22"/>
      <c r="D31" s="22"/>
      <c r="E31" s="22"/>
      <c r="F31" s="22"/>
      <c r="G31" s="22"/>
      <c r="H31" s="22"/>
      <c r="I31" s="22"/>
      <c r="J31" s="22"/>
      <c r="K31" s="22"/>
      <c r="L31" s="22"/>
      <c r="N31" s="22"/>
      <c r="O31" s="22"/>
      <c r="P31" s="22"/>
      <c r="Q31" s="22"/>
      <c r="R31" s="22"/>
      <c r="S31" s="24"/>
      <c r="T31" s="22"/>
      <c r="U31" s="22"/>
      <c r="V31" s="22"/>
      <c r="W31" s="22"/>
      <c r="X31" s="22"/>
      <c r="Y31" s="22"/>
    </row>
    <row r="32" spans="1:25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N32" s="22"/>
      <c r="O32" s="22"/>
      <c r="P32" s="22"/>
      <c r="Q32" s="22"/>
      <c r="R32" s="22"/>
      <c r="S32" s="24"/>
      <c r="T32" s="22"/>
      <c r="U32" s="22"/>
      <c r="V32" s="22"/>
      <c r="W32" s="22"/>
      <c r="X32" s="22"/>
      <c r="Y32" s="22"/>
    </row>
    <row r="33" spans="1:25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N33" s="22"/>
      <c r="O33" s="22"/>
      <c r="P33" s="22"/>
      <c r="Q33" s="22"/>
      <c r="R33" s="22"/>
      <c r="S33" s="24"/>
      <c r="T33" s="22"/>
      <c r="U33" s="22"/>
      <c r="V33" s="22"/>
      <c r="W33" s="22"/>
      <c r="X33" s="22" t="s">
        <v>21</v>
      </c>
      <c r="Y33" s="22"/>
    </row>
    <row r="34" spans="1:25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N34" s="22"/>
      <c r="O34" s="22"/>
      <c r="P34" s="22"/>
      <c r="Q34" s="22"/>
      <c r="R34" s="22"/>
      <c r="S34" s="24"/>
      <c r="T34" s="22"/>
      <c r="U34" s="22"/>
      <c r="V34" s="22"/>
      <c r="W34" s="22"/>
      <c r="X34" s="22"/>
      <c r="Y34" s="22"/>
    </row>
    <row r="35" spans="1:25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N35" s="22"/>
      <c r="O35" s="22"/>
      <c r="P35" s="22"/>
      <c r="Q35" s="22"/>
      <c r="R35" s="22"/>
      <c r="S35" s="24"/>
      <c r="T35" s="22"/>
      <c r="U35" s="22"/>
      <c r="V35" s="22"/>
      <c r="W35" s="22"/>
      <c r="X35" s="22"/>
      <c r="Y35" s="22"/>
    </row>
    <row r="36" spans="1:25" x14ac:dyDescent="0.2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N36" s="22"/>
      <c r="O36" s="22"/>
      <c r="P36" s="22"/>
      <c r="Q36" s="22"/>
      <c r="R36" s="22"/>
      <c r="S36" s="24"/>
      <c r="T36" s="22"/>
      <c r="U36" s="22"/>
      <c r="V36" s="22"/>
      <c r="W36" s="22"/>
      <c r="X36" s="22"/>
      <c r="Y36" s="22"/>
    </row>
    <row r="37" spans="1:25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N37" s="22"/>
      <c r="O37" s="22"/>
      <c r="P37" s="22"/>
      <c r="Q37" s="22"/>
      <c r="R37" s="22"/>
      <c r="S37" s="24"/>
      <c r="T37" s="22"/>
      <c r="U37" s="22"/>
      <c r="V37" s="22"/>
      <c r="W37" s="22"/>
      <c r="X37" s="22"/>
      <c r="Y37" s="22"/>
    </row>
    <row r="38" spans="1:25" x14ac:dyDescent="0.2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N38" s="22"/>
      <c r="O38" s="22"/>
      <c r="P38" s="22"/>
      <c r="Q38" s="22"/>
      <c r="R38" s="22"/>
      <c r="S38" s="24"/>
      <c r="T38" s="22"/>
      <c r="U38" s="22"/>
      <c r="V38" s="22"/>
      <c r="W38" s="22"/>
      <c r="X38" s="22"/>
      <c r="Y38" s="22"/>
    </row>
    <row r="39" spans="1:25" x14ac:dyDescent="0.2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N39" s="22"/>
      <c r="O39" s="22"/>
      <c r="P39" s="22"/>
      <c r="Q39" s="22"/>
      <c r="R39" s="22"/>
      <c r="S39" s="24"/>
      <c r="T39" s="22"/>
      <c r="U39" s="22"/>
      <c r="V39" s="22"/>
      <c r="W39" s="22"/>
      <c r="X39" s="22"/>
      <c r="Y39" s="22"/>
    </row>
    <row r="40" spans="1:25" x14ac:dyDescent="0.2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N40" s="22"/>
      <c r="O40" s="22"/>
      <c r="P40" s="22"/>
      <c r="Q40" s="22"/>
      <c r="R40" s="22"/>
      <c r="S40" s="24"/>
      <c r="T40" s="22"/>
      <c r="U40" s="22"/>
      <c r="V40" s="22"/>
      <c r="W40" s="22"/>
      <c r="X40" s="22"/>
      <c r="Y40" s="22"/>
    </row>
    <row r="41" spans="1:25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N41" s="22"/>
      <c r="O41" s="22"/>
      <c r="P41" s="22"/>
      <c r="Q41" s="22"/>
      <c r="R41" s="22"/>
      <c r="S41" s="24"/>
      <c r="T41" s="22"/>
      <c r="U41" s="22"/>
      <c r="V41" s="22"/>
      <c r="W41" s="22"/>
      <c r="X41" s="22"/>
      <c r="Y41" s="22"/>
    </row>
    <row r="42" spans="1:25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N42" s="22"/>
      <c r="O42" s="22"/>
      <c r="P42" s="22"/>
      <c r="Q42" s="22"/>
      <c r="R42" s="22"/>
      <c r="S42" s="24"/>
      <c r="T42" s="22"/>
      <c r="U42" s="22"/>
      <c r="V42" s="22"/>
      <c r="W42" s="22"/>
      <c r="X42" s="22"/>
      <c r="Y42" s="22"/>
    </row>
    <row r="43" spans="1:25" x14ac:dyDescent="0.2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N43" s="22"/>
      <c r="O43" s="22"/>
      <c r="P43" s="22"/>
      <c r="Q43" s="22"/>
      <c r="R43" s="22"/>
      <c r="S43" s="24"/>
      <c r="T43" s="22"/>
      <c r="U43" s="22"/>
      <c r="V43" s="22"/>
      <c r="W43" s="22"/>
      <c r="X43" s="22"/>
      <c r="Y43" s="22"/>
    </row>
  </sheetData>
  <mergeCells count="2">
    <mergeCell ref="H2:H3"/>
    <mergeCell ref="I2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5"/>
  <sheetViews>
    <sheetView zoomScaleNormal="100" workbookViewId="0">
      <selection activeCell="U23" sqref="U23"/>
    </sheetView>
  </sheetViews>
  <sheetFormatPr defaultRowHeight="15" x14ac:dyDescent="0.25"/>
  <cols>
    <col min="1" max="1" width="17.140625" bestFit="1" customWidth="1"/>
    <col min="2" max="2" width="10.85546875" customWidth="1"/>
    <col min="3" max="3" width="16.42578125" customWidth="1"/>
    <col min="4" max="4" width="12.85546875" customWidth="1"/>
    <col min="5" max="5" width="10.42578125" customWidth="1"/>
    <col min="6" max="6" width="14.140625" customWidth="1"/>
    <col min="7" max="7" width="13.85546875" customWidth="1"/>
    <col min="8" max="8" width="12.28515625" customWidth="1"/>
    <col min="11" max="11" width="13.42578125" customWidth="1"/>
    <col min="14" max="14" width="10.42578125" customWidth="1"/>
    <col min="15" max="15" width="11" customWidth="1"/>
    <col min="16" max="16" width="9.28515625" customWidth="1"/>
    <col min="17" max="17" width="16.85546875" customWidth="1"/>
    <col min="18" max="18" width="15.28515625" customWidth="1"/>
    <col min="20" max="20" width="14" customWidth="1"/>
    <col min="21" max="22" width="14" style="22" customWidth="1"/>
    <col min="23" max="23" width="14.28515625" customWidth="1"/>
    <col min="24" max="24" width="12.85546875" customWidth="1"/>
    <col min="25" max="25" width="9.85546875" customWidth="1"/>
  </cols>
  <sheetData>
    <row r="1" spans="1:26" x14ac:dyDescent="0.25">
      <c r="A1" s="22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W1" s="22"/>
      <c r="X1" s="22"/>
      <c r="Y1" s="22"/>
      <c r="Z1" s="22"/>
    </row>
    <row r="3" spans="1:26" ht="39" x14ac:dyDescent="0.25">
      <c r="A3" s="15" t="s">
        <v>3</v>
      </c>
      <c r="B3" s="15" t="s">
        <v>23</v>
      </c>
      <c r="C3" s="15" t="s">
        <v>24</v>
      </c>
      <c r="D3" s="15" t="s">
        <v>25</v>
      </c>
      <c r="E3" s="15" t="s">
        <v>26</v>
      </c>
      <c r="F3" s="15" t="s">
        <v>27</v>
      </c>
      <c r="G3" s="15" t="s">
        <v>28</v>
      </c>
      <c r="H3" s="15" t="s">
        <v>29</v>
      </c>
      <c r="I3" s="15"/>
      <c r="J3" s="15"/>
      <c r="K3" s="15" t="s">
        <v>30</v>
      </c>
      <c r="L3" s="15"/>
      <c r="M3" s="15"/>
      <c r="N3" s="15" t="s">
        <v>31</v>
      </c>
      <c r="O3" s="15" t="s">
        <v>32</v>
      </c>
      <c r="P3" s="15" t="s">
        <v>33</v>
      </c>
      <c r="Q3" s="15" t="s">
        <v>34</v>
      </c>
      <c r="R3" s="15" t="s">
        <v>35</v>
      </c>
      <c r="S3" s="31" t="s">
        <v>36</v>
      </c>
      <c r="T3" s="31" t="s">
        <v>37</v>
      </c>
      <c r="U3" s="31" t="s">
        <v>38</v>
      </c>
      <c r="V3" s="15"/>
      <c r="W3" s="22"/>
    </row>
    <row r="4" spans="1:26" x14ac:dyDescent="0.25">
      <c r="A4" s="15"/>
      <c r="B4" s="15"/>
      <c r="C4" s="15"/>
      <c r="D4" s="15"/>
      <c r="E4" s="15"/>
      <c r="F4" s="15"/>
      <c r="G4" s="16">
        <v>430</v>
      </c>
      <c r="H4" s="16">
        <v>750</v>
      </c>
      <c r="I4" s="16">
        <v>664</v>
      </c>
      <c r="J4" s="16">
        <v>665</v>
      </c>
      <c r="K4" s="16">
        <v>750</v>
      </c>
      <c r="L4" s="16">
        <v>664</v>
      </c>
      <c r="M4" s="16">
        <v>665</v>
      </c>
      <c r="N4" s="16"/>
      <c r="O4" s="16"/>
      <c r="P4" s="16"/>
      <c r="Q4" s="16"/>
      <c r="R4" s="16"/>
      <c r="S4" s="32"/>
      <c r="T4" s="32"/>
      <c r="U4" s="32"/>
      <c r="V4" s="16"/>
      <c r="W4" s="22"/>
    </row>
    <row r="5" spans="1:26" x14ac:dyDescent="0.25">
      <c r="A5" s="5" t="s">
        <v>39</v>
      </c>
      <c r="B5" s="24">
        <v>1</v>
      </c>
      <c r="C5" s="20">
        <v>45</v>
      </c>
      <c r="D5" s="12">
        <v>23</v>
      </c>
      <c r="E5" s="6">
        <v>8.9455700000000016E-3</v>
      </c>
      <c r="F5" s="6">
        <f>(D5/C5)*E5</f>
        <v>4.5721802222222227E-3</v>
      </c>
      <c r="G5" s="49">
        <v>0.18</v>
      </c>
      <c r="H5" s="24">
        <v>1.2999999999999999E-2</v>
      </c>
      <c r="I5" s="24">
        <v>8.6999999999999994E-2</v>
      </c>
      <c r="J5" s="24">
        <v>8.4000000000000005E-2</v>
      </c>
      <c r="K5" s="49">
        <v>8.9999999999999993E-3</v>
      </c>
      <c r="L5" s="49">
        <v>0.05</v>
      </c>
      <c r="M5" s="24">
        <v>5.0999999999999997E-2</v>
      </c>
      <c r="N5" s="24">
        <f>I5-H5</f>
        <v>7.3999999999999996E-2</v>
      </c>
      <c r="O5" s="24">
        <f>M5-K5</f>
        <v>4.1999999999999996E-2</v>
      </c>
      <c r="P5" s="24">
        <v>0.01</v>
      </c>
      <c r="Q5" s="24">
        <f>26.7*(N5-O5)*P5</f>
        <v>8.5440000000000012E-3</v>
      </c>
      <c r="R5" s="24">
        <f>26.7*(1.72*(M5-K5)-(J5-H5))*P5</f>
        <v>3.3107999999999391E-4</v>
      </c>
      <c r="S5" s="33">
        <f>Q5/(F5)</f>
        <v>1.8686927427911733</v>
      </c>
      <c r="T5" s="33">
        <f>R5/F5</f>
        <v>7.2411843783156613E-2</v>
      </c>
      <c r="U5" s="33">
        <f>G5/I5</f>
        <v>2.0689655172413794</v>
      </c>
      <c r="V5" s="24"/>
      <c r="W5" s="22"/>
    </row>
    <row r="6" spans="1:26" x14ac:dyDescent="0.25">
      <c r="A6" s="5" t="s">
        <v>39</v>
      </c>
      <c r="B6" s="24">
        <v>2</v>
      </c>
      <c r="C6" s="20">
        <v>52</v>
      </c>
      <c r="D6" s="12">
        <v>19</v>
      </c>
      <c r="E6" s="6">
        <v>5.9282700000000002E-3</v>
      </c>
      <c r="F6" s="6">
        <f t="shared" ref="F6:F27" si="0">(D6/C6)*E6</f>
        <v>2.1660986538461539E-3</v>
      </c>
      <c r="G6" s="24">
        <v>8.6999999999999994E-2</v>
      </c>
      <c r="H6" s="24">
        <v>1.7000000000000001E-2</v>
      </c>
      <c r="I6" s="24">
        <v>3.5999999999999997E-2</v>
      </c>
      <c r="J6" s="24">
        <v>3.4000000000000002E-2</v>
      </c>
      <c r="K6" s="49">
        <v>1.2999999999999999E-2</v>
      </c>
      <c r="L6" s="24">
        <v>1.7000000000000001E-2</v>
      </c>
      <c r="M6" s="24">
        <v>1.7999999999999999E-2</v>
      </c>
      <c r="N6" s="24">
        <f t="shared" ref="N6:N9" si="1">I6-H6</f>
        <v>1.8999999999999996E-2</v>
      </c>
      <c r="O6" s="24">
        <f t="shared" ref="O6:O9" si="2">M6-K6</f>
        <v>4.9999999999999992E-3</v>
      </c>
      <c r="P6" s="24">
        <v>0.01</v>
      </c>
      <c r="Q6" s="24">
        <f t="shared" ref="Q6:Q9" si="3">26.7*(N6-O6)*P6</f>
        <v>3.7379999999999991E-3</v>
      </c>
      <c r="R6" s="24">
        <f t="shared" ref="R6:R9" si="4">26.7*(1.72*(M6-K6)-(J6-H6))*P6</f>
        <v>-2.2428000000000005E-3</v>
      </c>
      <c r="S6" s="33">
        <f t="shared" ref="S6:S9" si="5">Q6/(F6)</f>
        <v>1.7256831739231988</v>
      </c>
      <c r="T6" s="33">
        <f t="shared" ref="T6:T9" si="6">R6/F6</f>
        <v>-1.0354099043539198</v>
      </c>
      <c r="U6" s="33">
        <f t="shared" ref="U6:U9" si="7">G6/I6</f>
        <v>2.4166666666666665</v>
      </c>
      <c r="V6" s="24"/>
      <c r="W6" s="22"/>
    </row>
    <row r="7" spans="1:26" x14ac:dyDescent="0.25">
      <c r="A7" s="5" t="s">
        <v>39</v>
      </c>
      <c r="B7" s="24">
        <v>3</v>
      </c>
      <c r="C7" s="20">
        <v>77</v>
      </c>
      <c r="D7" s="12">
        <v>29</v>
      </c>
      <c r="E7" s="6">
        <v>1.010396E-2</v>
      </c>
      <c r="F7" s="6">
        <f t="shared" si="0"/>
        <v>3.8053875324675327E-3</v>
      </c>
      <c r="G7" s="24">
        <v>0.22500000000000001</v>
      </c>
      <c r="H7" s="24">
        <v>1.2999999999999999E-2</v>
      </c>
      <c r="I7" s="24">
        <v>0.111</v>
      </c>
      <c r="J7" s="24">
        <v>0.109</v>
      </c>
      <c r="K7" s="49">
        <v>1.0999999999999999E-2</v>
      </c>
      <c r="L7" s="24">
        <v>6.0999999999999999E-2</v>
      </c>
      <c r="M7" s="24">
        <v>6.2E-2</v>
      </c>
      <c r="N7" s="24">
        <f t="shared" si="1"/>
        <v>9.8000000000000004E-2</v>
      </c>
      <c r="O7" s="24">
        <f t="shared" si="2"/>
        <v>5.1000000000000004E-2</v>
      </c>
      <c r="P7" s="24">
        <v>0.01</v>
      </c>
      <c r="Q7" s="24">
        <f t="shared" si="3"/>
        <v>1.2548999999999999E-2</v>
      </c>
      <c r="R7" s="24">
        <f t="shared" si="4"/>
        <v>-2.2107599999999987E-3</v>
      </c>
      <c r="S7" s="33">
        <f t="shared" si="5"/>
        <v>3.2976930451713637</v>
      </c>
      <c r="T7" s="33">
        <f t="shared" si="6"/>
        <v>-0.58095528540465691</v>
      </c>
      <c r="U7" s="33">
        <f t="shared" si="7"/>
        <v>2.0270270270270272</v>
      </c>
      <c r="V7" s="24"/>
      <c r="W7" s="22"/>
    </row>
    <row r="8" spans="1:26" x14ac:dyDescent="0.25">
      <c r="A8" s="5" t="s">
        <v>39</v>
      </c>
      <c r="B8" s="24">
        <v>4</v>
      </c>
      <c r="C8" s="20">
        <v>52</v>
      </c>
      <c r="D8" s="12">
        <v>20</v>
      </c>
      <c r="E8" s="6">
        <v>3.9786299999999995E-3</v>
      </c>
      <c r="F8" s="6">
        <f t="shared" si="0"/>
        <v>1.5302423076923076E-3</v>
      </c>
      <c r="G8" s="24">
        <v>5.8000000000000003E-2</v>
      </c>
      <c r="H8" s="24">
        <v>1.2999999999999999E-2</v>
      </c>
      <c r="I8" s="24">
        <v>2.4E-2</v>
      </c>
      <c r="J8" s="24">
        <v>2.4E-2</v>
      </c>
      <c r="K8" s="49">
        <v>1.0999999999999999E-2</v>
      </c>
      <c r="L8" s="49">
        <v>0.01</v>
      </c>
      <c r="M8" s="24">
        <v>8.9999999999999993E-3</v>
      </c>
      <c r="N8" s="24">
        <f t="shared" si="1"/>
        <v>1.1000000000000001E-2</v>
      </c>
      <c r="O8" s="24">
        <f t="shared" si="2"/>
        <v>-2E-3</v>
      </c>
      <c r="P8" s="24">
        <v>0.01</v>
      </c>
      <c r="Q8" s="24">
        <f t="shared" si="3"/>
        <v>3.4710000000000001E-3</v>
      </c>
      <c r="R8" s="24">
        <f t="shared" si="4"/>
        <v>-3.8554800000000001E-3</v>
      </c>
      <c r="S8" s="33">
        <f t="shared" si="5"/>
        <v>2.2682682229812778</v>
      </c>
      <c r="T8" s="33">
        <f t="shared" si="6"/>
        <v>-2.5195225492192037</v>
      </c>
      <c r="U8" s="33">
        <f t="shared" si="7"/>
        <v>2.4166666666666665</v>
      </c>
      <c r="V8" s="24"/>
      <c r="W8" s="22"/>
    </row>
    <row r="9" spans="1:26" x14ac:dyDescent="0.25">
      <c r="A9" s="5" t="s">
        <v>39</v>
      </c>
      <c r="B9" s="24">
        <v>5</v>
      </c>
      <c r="C9" s="20">
        <v>87</v>
      </c>
      <c r="D9" s="12">
        <v>54</v>
      </c>
      <c r="E9" s="6">
        <v>1.423956E-2</v>
      </c>
      <c r="F9" s="6">
        <f t="shared" si="0"/>
        <v>8.8383475862068971E-3</v>
      </c>
      <c r="G9" s="49">
        <v>1.39</v>
      </c>
      <c r="H9" s="24">
        <v>8.9999999999999993E-3</v>
      </c>
      <c r="I9" s="24">
        <v>0.71499999999999997</v>
      </c>
      <c r="J9" s="49">
        <v>0.7</v>
      </c>
      <c r="K9" s="49">
        <v>8.0000000000000002E-3</v>
      </c>
      <c r="L9" s="24">
        <v>0.41599999999999998</v>
      </c>
      <c r="M9" s="24">
        <v>0.42199999999999999</v>
      </c>
      <c r="N9" s="24">
        <f t="shared" si="1"/>
        <v>0.70599999999999996</v>
      </c>
      <c r="O9" s="24">
        <f t="shared" si="2"/>
        <v>0.41399999999999998</v>
      </c>
      <c r="P9" s="24">
        <v>0.01</v>
      </c>
      <c r="Q9" s="24">
        <f t="shared" si="3"/>
        <v>7.7963999999999992E-2</v>
      </c>
      <c r="R9" s="24">
        <f t="shared" si="4"/>
        <v>5.6283599999999972E-3</v>
      </c>
      <c r="S9" s="33">
        <f t="shared" si="5"/>
        <v>8.821105895594151</v>
      </c>
      <c r="T9" s="33">
        <f t="shared" si="6"/>
        <v>0.63681134342165968</v>
      </c>
      <c r="U9" s="33">
        <f t="shared" si="7"/>
        <v>1.944055944055944</v>
      </c>
      <c r="V9" s="24"/>
      <c r="W9" s="22"/>
    </row>
    <row r="10" spans="1:26" s="18" customFormat="1" x14ac:dyDescent="0.25">
      <c r="A10" s="2" t="s">
        <v>19</v>
      </c>
      <c r="B10" s="3"/>
      <c r="C10" s="17"/>
      <c r="D10" s="17"/>
      <c r="E10" s="29">
        <f>AVERAGE(E5:E9)</f>
        <v>8.6391980000000007E-3</v>
      </c>
      <c r="F10" s="19">
        <f>AVERAGE(F5:F9)</f>
        <v>4.1824512604870228E-3</v>
      </c>
      <c r="G10" s="3"/>
      <c r="H10" s="3"/>
      <c r="I10" s="3"/>
      <c r="J10" s="3"/>
      <c r="K10" s="50"/>
      <c r="L10" s="3"/>
      <c r="M10" s="3"/>
      <c r="N10" s="3"/>
      <c r="O10" s="3"/>
      <c r="P10" s="3"/>
      <c r="Q10" s="3"/>
      <c r="R10" s="3"/>
      <c r="S10" s="34">
        <f>AVERAGE(S5:S9)</f>
        <v>3.5962886160922332</v>
      </c>
      <c r="T10" s="34">
        <f t="shared" ref="T10:U10" si="8">AVERAGE(T5:T9)</f>
        <v>-0.68533291035459276</v>
      </c>
      <c r="U10" s="34">
        <f t="shared" si="8"/>
        <v>2.1746763643315363</v>
      </c>
      <c r="V10" s="3"/>
      <c r="W10" s="3"/>
    </row>
    <row r="11" spans="1:26" x14ac:dyDescent="0.25">
      <c r="A11" s="5" t="s">
        <v>42</v>
      </c>
      <c r="B11" s="24">
        <v>1</v>
      </c>
      <c r="C11" s="24">
        <v>82</v>
      </c>
      <c r="D11" s="24">
        <v>41</v>
      </c>
      <c r="E11" s="6">
        <v>9.2304200000000013E-3</v>
      </c>
      <c r="F11" s="6">
        <f t="shared" si="0"/>
        <v>4.6152100000000007E-3</v>
      </c>
      <c r="G11" s="49">
        <v>1.264</v>
      </c>
      <c r="H11" s="49">
        <v>7.0000000000000001E-3</v>
      </c>
      <c r="I11" s="49">
        <v>0.53700000000000003</v>
      </c>
      <c r="J11" s="49">
        <v>0.52700000000000002</v>
      </c>
      <c r="K11" s="49">
        <v>5.0000000000000001E-3</v>
      </c>
      <c r="L11" s="49">
        <v>0.34200000000000003</v>
      </c>
      <c r="M11" s="49">
        <v>0.34300000000000003</v>
      </c>
      <c r="N11" s="6">
        <f>I11-H11</f>
        <v>0.53</v>
      </c>
      <c r="O11" s="6">
        <f>M11-K11</f>
        <v>0.33800000000000002</v>
      </c>
      <c r="P11" s="6">
        <v>0.01</v>
      </c>
      <c r="Q11" s="6">
        <f>26.7*(N11-O11)*P11</f>
        <v>5.1264000000000004E-2</v>
      </c>
      <c r="R11" s="6">
        <f>26.7*(1.72*(M11-K11)-(J11-H11))*P11</f>
        <v>1.6383119999999991E-2</v>
      </c>
      <c r="S11" s="33">
        <f>Q11/(F11)</f>
        <v>11.107620238299015</v>
      </c>
      <c r="T11" s="33">
        <f>R11/F11</f>
        <v>3.5498103011563913</v>
      </c>
      <c r="U11" s="33">
        <f>G11/I11</f>
        <v>2.3538175046554932</v>
      </c>
      <c r="V11" s="6"/>
      <c r="W11" s="24"/>
    </row>
    <row r="12" spans="1:26" x14ac:dyDescent="0.25">
      <c r="A12" s="5" t="s">
        <v>42</v>
      </c>
      <c r="B12" s="24">
        <v>2</v>
      </c>
      <c r="C12" s="24">
        <v>82</v>
      </c>
      <c r="D12" s="24">
        <v>41</v>
      </c>
      <c r="E12" s="6">
        <v>4.2972399999999999E-3</v>
      </c>
      <c r="F12" s="6">
        <f t="shared" si="0"/>
        <v>2.14862E-3</v>
      </c>
      <c r="G12" s="49">
        <v>2.915</v>
      </c>
      <c r="H12" s="49">
        <v>5.0000000000000001E-3</v>
      </c>
      <c r="I12" s="49">
        <v>1.2729999999999999</v>
      </c>
      <c r="J12" s="49">
        <v>1.2529999999999999</v>
      </c>
      <c r="K12" s="49">
        <v>2E-3</v>
      </c>
      <c r="L12" s="49">
        <v>0.82199999999999995</v>
      </c>
      <c r="M12" s="49">
        <v>0.82099999999999995</v>
      </c>
      <c r="N12" s="6">
        <f t="shared" ref="N12:N27" si="9">I12-H12</f>
        <v>1.268</v>
      </c>
      <c r="O12" s="6">
        <f t="shared" ref="O12:O27" si="10">M12-K12</f>
        <v>0.81899999999999995</v>
      </c>
      <c r="P12" s="6">
        <v>0.01</v>
      </c>
      <c r="Q12" s="6">
        <f t="shared" ref="Q12:Q27" si="11">26.7*(N12-O12)*P12</f>
        <v>0.119883</v>
      </c>
      <c r="R12" s="6">
        <f t="shared" ref="R12:R27" si="12">26.7*(1.72*(M12-K12)-(J12-H12))*P12</f>
        <v>4.2901559999999977E-2</v>
      </c>
      <c r="S12" s="33">
        <f t="shared" ref="S12:S15" si="13">Q12/(F12)</f>
        <v>55.795347711554399</v>
      </c>
      <c r="T12" s="33">
        <f t="shared" ref="T12:T15" si="14">R12/F12</f>
        <v>19.967030000651572</v>
      </c>
      <c r="U12" s="33">
        <f t="shared" ref="U12:U15" si="15">G12/I12</f>
        <v>2.2898664571877458</v>
      </c>
      <c r="V12" s="6"/>
      <c r="W12" s="24"/>
    </row>
    <row r="13" spans="1:26" x14ac:dyDescent="0.25">
      <c r="A13" s="5" t="s">
        <v>42</v>
      </c>
      <c r="B13" s="24">
        <v>3</v>
      </c>
      <c r="C13" s="24">
        <v>110</v>
      </c>
      <c r="D13" s="24">
        <v>40</v>
      </c>
      <c r="E13" s="6">
        <v>2.8307900000000001E-3</v>
      </c>
      <c r="F13" s="6">
        <f t="shared" si="0"/>
        <v>1.0293781818181819E-3</v>
      </c>
      <c r="G13" s="49">
        <v>1.575</v>
      </c>
      <c r="H13" s="49">
        <v>6.0000000000000001E-3</v>
      </c>
      <c r="I13" s="49">
        <v>0.64500000000000002</v>
      </c>
      <c r="J13" s="49">
        <v>0.63500000000000001</v>
      </c>
      <c r="K13" s="49">
        <v>4.0000000000000001E-3</v>
      </c>
      <c r="L13" s="49">
        <v>0.41399999999999998</v>
      </c>
      <c r="M13" s="49">
        <v>0.41399999999999998</v>
      </c>
      <c r="N13" s="6">
        <f t="shared" si="9"/>
        <v>0.63900000000000001</v>
      </c>
      <c r="O13" s="6">
        <f t="shared" si="10"/>
        <v>0.41</v>
      </c>
      <c r="P13" s="6">
        <v>0.01</v>
      </c>
      <c r="Q13" s="6">
        <f t="shared" si="11"/>
        <v>6.114300000000001E-2</v>
      </c>
      <c r="R13" s="6">
        <f t="shared" si="12"/>
        <v>2.0345399999999982E-2</v>
      </c>
      <c r="S13" s="33">
        <f t="shared" si="13"/>
        <v>59.39799490601564</v>
      </c>
      <c r="T13" s="33">
        <f t="shared" si="14"/>
        <v>19.764747649949289</v>
      </c>
      <c r="U13" s="33">
        <f t="shared" si="15"/>
        <v>2.441860465116279</v>
      </c>
      <c r="V13" s="6"/>
      <c r="W13" s="24"/>
    </row>
    <row r="14" spans="1:26" x14ac:dyDescent="0.25">
      <c r="A14" s="5" t="s">
        <v>42</v>
      </c>
      <c r="B14" s="24">
        <v>4</v>
      </c>
      <c r="C14" s="24">
        <v>85</v>
      </c>
      <c r="D14" s="24">
        <v>40</v>
      </c>
      <c r="E14" s="6">
        <v>7.6964499999999996E-3</v>
      </c>
      <c r="F14" s="6">
        <f t="shared" si="0"/>
        <v>3.6218588235294117E-3</v>
      </c>
      <c r="G14" s="49">
        <v>0.89900000000000002</v>
      </c>
      <c r="H14" s="49">
        <v>8.0000000000000002E-3</v>
      </c>
      <c r="I14" s="49">
        <v>0.39100000000000001</v>
      </c>
      <c r="J14" s="49">
        <v>0.38500000000000001</v>
      </c>
      <c r="K14" s="49">
        <v>6.0000000000000001E-3</v>
      </c>
      <c r="L14" s="49">
        <v>0.245</v>
      </c>
      <c r="M14" s="49">
        <v>0.245</v>
      </c>
      <c r="N14" s="6">
        <f t="shared" si="9"/>
        <v>0.38300000000000001</v>
      </c>
      <c r="O14" s="6">
        <f t="shared" si="10"/>
        <v>0.23899999999999999</v>
      </c>
      <c r="P14" s="6">
        <v>0.01</v>
      </c>
      <c r="Q14" s="6">
        <f t="shared" si="11"/>
        <v>3.8448000000000003E-2</v>
      </c>
      <c r="R14" s="6">
        <f t="shared" si="12"/>
        <v>9.099359999999999E-3</v>
      </c>
      <c r="S14" s="33">
        <f t="shared" si="13"/>
        <v>10.615543529809198</v>
      </c>
      <c r="T14" s="33">
        <f t="shared" si="14"/>
        <v>2.5123453020548432</v>
      </c>
      <c r="U14" s="33">
        <f t="shared" si="15"/>
        <v>2.2992327365728902</v>
      </c>
      <c r="V14" s="6"/>
      <c r="W14" s="24"/>
    </row>
    <row r="15" spans="1:26" x14ac:dyDescent="0.25">
      <c r="A15" s="5" t="s">
        <v>42</v>
      </c>
      <c r="B15" s="24">
        <v>5</v>
      </c>
      <c r="C15" s="24">
        <v>105</v>
      </c>
      <c r="D15" s="24">
        <v>50</v>
      </c>
      <c r="E15" s="6">
        <v>8.7873200000000012E-3</v>
      </c>
      <c r="F15" s="6">
        <f t="shared" si="0"/>
        <v>4.1844380952380956E-3</v>
      </c>
      <c r="G15" s="49">
        <v>3</v>
      </c>
      <c r="H15" s="49">
        <v>0.13800000000000001</v>
      </c>
      <c r="I15" s="49">
        <v>2.0190000000000001</v>
      </c>
      <c r="J15" s="49">
        <v>2.0230000000000001</v>
      </c>
      <c r="K15" s="49">
        <v>0.14599999999999999</v>
      </c>
      <c r="L15" s="49">
        <v>1.8069999999999999</v>
      </c>
      <c r="M15" s="49">
        <v>1.784</v>
      </c>
      <c r="N15" s="6">
        <f t="shared" si="9"/>
        <v>1.8810000000000002</v>
      </c>
      <c r="O15" s="6">
        <f t="shared" si="10"/>
        <v>1.6380000000000001</v>
      </c>
      <c r="P15" s="6">
        <v>0.01</v>
      </c>
      <c r="Q15" s="6">
        <f t="shared" si="11"/>
        <v>6.4881000000000036E-2</v>
      </c>
      <c r="R15" s="6">
        <f t="shared" si="12"/>
        <v>0.24894012000000001</v>
      </c>
      <c r="S15" s="33">
        <f t="shared" si="13"/>
        <v>15.505307647838029</v>
      </c>
      <c r="T15" s="33">
        <f t="shared" si="14"/>
        <v>59.491887401392006</v>
      </c>
      <c r="U15" s="33">
        <f t="shared" si="15"/>
        <v>1.4858841010401187</v>
      </c>
      <c r="V15" s="6"/>
      <c r="W15" s="24"/>
    </row>
    <row r="16" spans="1:26" s="18" customFormat="1" x14ac:dyDescent="0.25">
      <c r="A16" s="2" t="s">
        <v>19</v>
      </c>
      <c r="B16" s="3"/>
      <c r="C16" s="19"/>
      <c r="D16" s="19"/>
      <c r="E16" s="29">
        <f>AVERAGE(E11:E15)</f>
        <v>6.5684440000000014E-3</v>
      </c>
      <c r="F16" s="19">
        <f>AVERAGE(F11:F15)</f>
        <v>3.119901020117138E-3</v>
      </c>
      <c r="G16" s="50"/>
      <c r="H16" s="50"/>
      <c r="I16" s="50"/>
      <c r="J16" s="50"/>
      <c r="K16" s="50"/>
      <c r="L16" s="50"/>
      <c r="M16" s="50"/>
      <c r="N16" s="21"/>
      <c r="O16" s="21"/>
      <c r="P16" s="21"/>
      <c r="Q16" s="21"/>
      <c r="R16" s="21"/>
      <c r="S16" s="34">
        <f>AVERAGE(S11:S15)</f>
        <v>30.484362806703256</v>
      </c>
      <c r="T16" s="34">
        <f t="shared" ref="T16" si="16">AVERAGE(T11:T15)</f>
        <v>21.057164131040821</v>
      </c>
      <c r="U16" s="34">
        <f t="shared" ref="U16" si="17">AVERAGE(U11:U15)</f>
        <v>2.1741322529145055</v>
      </c>
      <c r="V16" s="21"/>
      <c r="W16" s="3"/>
    </row>
    <row r="17" spans="1:48" x14ac:dyDescent="0.25">
      <c r="A17" s="5" t="s">
        <v>44</v>
      </c>
      <c r="B17" s="24">
        <v>1</v>
      </c>
      <c r="C17" s="24">
        <v>80</v>
      </c>
      <c r="D17" s="24">
        <v>47</v>
      </c>
      <c r="E17" s="6">
        <v>4.6010799999999996E-3</v>
      </c>
      <c r="F17" s="6">
        <f t="shared" si="0"/>
        <v>2.7031345E-3</v>
      </c>
      <c r="G17" s="49">
        <v>1.8420000000000001</v>
      </c>
      <c r="H17" s="49">
        <v>8.0000000000000002E-3</v>
      </c>
      <c r="I17" s="49">
        <v>0.85099999999999998</v>
      </c>
      <c r="J17" s="49">
        <v>0.83399999999999996</v>
      </c>
      <c r="K17" s="49">
        <v>5.0000000000000001E-3</v>
      </c>
      <c r="L17" s="49">
        <v>0.55200000000000005</v>
      </c>
      <c r="M17" s="49">
        <v>0.52600000000000002</v>
      </c>
      <c r="N17" s="6">
        <f t="shared" si="9"/>
        <v>0.84299999999999997</v>
      </c>
      <c r="O17" s="6">
        <f t="shared" si="10"/>
        <v>0.52100000000000002</v>
      </c>
      <c r="P17" s="6">
        <v>0.01</v>
      </c>
      <c r="Q17" s="6">
        <f t="shared" si="11"/>
        <v>8.5973999999999981E-2</v>
      </c>
      <c r="R17" s="6">
        <f t="shared" si="12"/>
        <v>1.872204000000002E-2</v>
      </c>
      <c r="S17" s="33">
        <f t="shared" ref="S17:S20" si="18">Q17/(F17)</f>
        <v>31.805298626464936</v>
      </c>
      <c r="T17" s="33">
        <f t="shared" ref="T17:T27" si="19">R17/F17</f>
        <v>6.9260482598997646</v>
      </c>
      <c r="U17" s="33">
        <f t="shared" ref="U17:U27" si="20">G17/I17</f>
        <v>2.1645123384253822</v>
      </c>
      <c r="V17" s="6"/>
      <c r="W17" s="24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</row>
    <row r="18" spans="1:48" s="22" customFormat="1" x14ac:dyDescent="0.25">
      <c r="A18" s="5" t="s">
        <v>44</v>
      </c>
      <c r="B18" s="24">
        <v>2</v>
      </c>
      <c r="C18" s="24">
        <v>84</v>
      </c>
      <c r="D18" s="24">
        <v>43</v>
      </c>
      <c r="E18" s="6">
        <v>7.3440800000000002E-3</v>
      </c>
      <c r="F18" s="6">
        <f t="shared" si="0"/>
        <v>3.7594695238095236E-3</v>
      </c>
      <c r="G18" s="49">
        <v>0.52800000000000002</v>
      </c>
      <c r="H18" s="49">
        <v>1.0999999999999999E-2</v>
      </c>
      <c r="I18" s="49">
        <v>0.24199999999999999</v>
      </c>
      <c r="J18" s="49">
        <v>0.23599999999999999</v>
      </c>
      <c r="K18" s="49">
        <v>8.9999999999999993E-3</v>
      </c>
      <c r="L18" s="49">
        <v>0.14699999999999999</v>
      </c>
      <c r="M18" s="49">
        <v>0.14899999999999999</v>
      </c>
      <c r="N18" s="6">
        <f t="shared" si="9"/>
        <v>0.23099999999999998</v>
      </c>
      <c r="O18" s="6">
        <f t="shared" si="10"/>
        <v>0.13999999999999999</v>
      </c>
      <c r="P18" s="6">
        <v>0.01</v>
      </c>
      <c r="Q18" s="6">
        <f t="shared" si="11"/>
        <v>2.4296999999999999E-2</v>
      </c>
      <c r="R18" s="6">
        <f t="shared" si="12"/>
        <v>4.2185999999999951E-3</v>
      </c>
      <c r="S18" s="33">
        <f t="shared" si="18"/>
        <v>6.462879894655857</v>
      </c>
      <c r="T18" s="33">
        <f t="shared" si="19"/>
        <v>1.1221263992918948</v>
      </c>
      <c r="U18" s="33">
        <f t="shared" si="20"/>
        <v>2.1818181818181821</v>
      </c>
      <c r="V18" s="6"/>
      <c r="W18" s="24"/>
    </row>
    <row r="19" spans="1:48" x14ac:dyDescent="0.25">
      <c r="A19" s="5" t="s">
        <v>44</v>
      </c>
      <c r="B19" s="24">
        <v>3</v>
      </c>
      <c r="C19" s="24">
        <v>97</v>
      </c>
      <c r="D19" s="24">
        <v>48</v>
      </c>
      <c r="E19" s="6">
        <v>7.3841700000000007E-3</v>
      </c>
      <c r="F19" s="6">
        <f t="shared" si="0"/>
        <v>3.6540222680412375E-3</v>
      </c>
      <c r="G19" s="49">
        <v>0.77</v>
      </c>
      <c r="H19" s="49">
        <v>1.0999999999999999E-2</v>
      </c>
      <c r="I19" s="49">
        <v>0.35399999999999998</v>
      </c>
      <c r="J19" s="49">
        <v>0.34699999999999998</v>
      </c>
      <c r="K19" s="49">
        <v>8.9999999999999993E-3</v>
      </c>
      <c r="L19" s="49">
        <v>0.215</v>
      </c>
      <c r="M19" s="49">
        <v>0.217</v>
      </c>
      <c r="N19" s="6">
        <f t="shared" si="9"/>
        <v>0.34299999999999997</v>
      </c>
      <c r="O19" s="6">
        <f t="shared" si="10"/>
        <v>0.20799999999999999</v>
      </c>
      <c r="P19" s="6">
        <v>0.01</v>
      </c>
      <c r="Q19" s="6">
        <f t="shared" si="11"/>
        <v>3.6044999999999994E-2</v>
      </c>
      <c r="R19" s="6">
        <f t="shared" si="12"/>
        <v>5.8099200000000005E-3</v>
      </c>
      <c r="S19" s="33">
        <f t="shared" si="18"/>
        <v>9.864471904086713</v>
      </c>
      <c r="T19" s="33">
        <f t="shared" si="19"/>
        <v>1.5900067306142736</v>
      </c>
      <c r="U19" s="33">
        <f t="shared" si="20"/>
        <v>2.1751412429378534</v>
      </c>
      <c r="V19" s="6"/>
      <c r="W19" s="24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</row>
    <row r="20" spans="1:48" x14ac:dyDescent="0.25">
      <c r="A20" s="5" t="s">
        <v>44</v>
      </c>
      <c r="B20" s="24">
        <v>4</v>
      </c>
      <c r="C20" s="24">
        <v>95</v>
      </c>
      <c r="D20" s="24">
        <v>37</v>
      </c>
      <c r="E20" s="6">
        <v>5.4429700000000001E-3</v>
      </c>
      <c r="F20" s="6">
        <f t="shared" si="0"/>
        <v>2.1198935789473682E-3</v>
      </c>
      <c r="G20" s="49">
        <v>0.69</v>
      </c>
      <c r="H20" s="49">
        <v>0.01</v>
      </c>
      <c r="I20" s="49">
        <v>0.30299999999999999</v>
      </c>
      <c r="J20" s="49">
        <v>0.29799999999999999</v>
      </c>
      <c r="K20" s="49">
        <v>6.0000000000000001E-3</v>
      </c>
      <c r="L20" s="49">
        <v>0.188</v>
      </c>
      <c r="M20" s="49">
        <v>0.189</v>
      </c>
      <c r="N20" s="6">
        <f t="shared" si="9"/>
        <v>0.29299999999999998</v>
      </c>
      <c r="O20" s="6">
        <f t="shared" si="10"/>
        <v>0.183</v>
      </c>
      <c r="P20" s="6">
        <v>0.01</v>
      </c>
      <c r="Q20" s="6">
        <f t="shared" si="11"/>
        <v>2.9369999999999993E-2</v>
      </c>
      <c r="R20" s="6">
        <f t="shared" si="12"/>
        <v>7.1449200000000017E-3</v>
      </c>
      <c r="S20" s="33">
        <f t="shared" si="18"/>
        <v>13.854469059991043</v>
      </c>
      <c r="T20" s="33">
        <f t="shared" si="19"/>
        <v>3.370414473139641</v>
      </c>
      <c r="U20" s="33">
        <f t="shared" si="20"/>
        <v>2.277227722772277</v>
      </c>
      <c r="V20" s="6"/>
      <c r="W20" s="24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</row>
    <row r="21" spans="1:48" x14ac:dyDescent="0.25">
      <c r="A21" s="5" t="s">
        <v>44</v>
      </c>
      <c r="B21" s="24">
        <v>5</v>
      </c>
      <c r="C21" s="24">
        <v>81</v>
      </c>
      <c r="D21" s="24">
        <v>38</v>
      </c>
      <c r="E21" s="6">
        <v>4.4639299999999996E-3</v>
      </c>
      <c r="F21" s="6">
        <f t="shared" si="0"/>
        <v>2.0941893827160492E-3</v>
      </c>
      <c r="G21" s="49">
        <v>0.27700000000000002</v>
      </c>
      <c r="H21" s="49">
        <v>0.01</v>
      </c>
      <c r="I21" s="49">
        <v>0.13300000000000001</v>
      </c>
      <c r="J21" s="49">
        <v>0.13100000000000001</v>
      </c>
      <c r="K21" s="49">
        <v>7.0000000000000001E-3</v>
      </c>
      <c r="L21" s="49">
        <v>8.1000000000000003E-2</v>
      </c>
      <c r="M21" s="49">
        <v>8.1000000000000003E-2</v>
      </c>
      <c r="N21" s="6">
        <f t="shared" si="9"/>
        <v>0.12300000000000001</v>
      </c>
      <c r="O21" s="6">
        <f t="shared" si="10"/>
        <v>7.3999999999999996E-2</v>
      </c>
      <c r="P21" s="6">
        <v>0.01</v>
      </c>
      <c r="Q21" s="6">
        <f t="shared" si="11"/>
        <v>1.3083000000000004E-2</v>
      </c>
      <c r="R21" s="6">
        <f t="shared" si="12"/>
        <v>1.6767599999999983E-3</v>
      </c>
      <c r="S21" s="33">
        <f>Q21/(F21)</f>
        <v>6.2472859942743426</v>
      </c>
      <c r="T21" s="33">
        <f t="shared" si="19"/>
        <v>0.80067257232740441</v>
      </c>
      <c r="U21" s="33">
        <f t="shared" si="20"/>
        <v>2.0827067669172932</v>
      </c>
      <c r="V21" s="6"/>
      <c r="W21" s="24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spans="1:48" s="18" customFormat="1" x14ac:dyDescent="0.25">
      <c r="A22" s="2" t="s">
        <v>19</v>
      </c>
      <c r="B22" s="3"/>
      <c r="C22" s="2"/>
      <c r="D22" s="2"/>
      <c r="E22" s="29">
        <f>AVERAGE(E17:E21)</f>
        <v>5.8472459999999987E-3</v>
      </c>
      <c r="F22" s="46">
        <f>AVERAGE(F17:F21)</f>
        <v>2.8661418507028363E-3</v>
      </c>
      <c r="G22" s="50"/>
      <c r="H22" s="50"/>
      <c r="I22" s="50"/>
      <c r="J22" s="50"/>
      <c r="K22" s="50"/>
      <c r="L22" s="50"/>
      <c r="M22" s="50"/>
      <c r="N22" s="38"/>
      <c r="O22" s="38"/>
      <c r="P22" s="38"/>
      <c r="Q22" s="38"/>
      <c r="R22" s="38"/>
      <c r="S22" s="42">
        <f>AVERAGE(S17:S21)</f>
        <v>13.646881095894576</v>
      </c>
      <c r="T22" s="42">
        <f>AVERAGE(T17:T21)</f>
        <v>2.7618536870545958</v>
      </c>
      <c r="U22" s="42">
        <f>AVERAGE(U17:U21)</f>
        <v>2.1762812505741977</v>
      </c>
      <c r="V22" s="3"/>
      <c r="W22" s="3"/>
    </row>
    <row r="23" spans="1:48" x14ac:dyDescent="0.25">
      <c r="A23" s="5" t="s">
        <v>43</v>
      </c>
      <c r="B23" s="24">
        <v>1</v>
      </c>
      <c r="C23" s="24">
        <v>160</v>
      </c>
      <c r="D23" s="24">
        <v>35</v>
      </c>
      <c r="E23" s="6">
        <v>9.4709600000000005E-3</v>
      </c>
      <c r="F23" s="6">
        <f t="shared" si="0"/>
        <v>2.0717725000000001E-3</v>
      </c>
      <c r="G23" s="49">
        <v>0.88800000000000001</v>
      </c>
      <c r="H23" s="49">
        <v>7.0000000000000001E-3</v>
      </c>
      <c r="I23" s="49">
        <v>0.39300000000000002</v>
      </c>
      <c r="J23" s="49">
        <v>0.39</v>
      </c>
      <c r="K23" s="49">
        <v>1.2E-2</v>
      </c>
      <c r="L23" s="49">
        <v>0.27800000000000002</v>
      </c>
      <c r="M23" s="49">
        <v>0.28100000000000003</v>
      </c>
      <c r="N23" s="6">
        <f t="shared" si="9"/>
        <v>0.38600000000000001</v>
      </c>
      <c r="O23" s="6">
        <f t="shared" si="10"/>
        <v>0.26900000000000002</v>
      </c>
      <c r="P23" s="6">
        <v>0.01</v>
      </c>
      <c r="Q23" s="6">
        <f t="shared" si="11"/>
        <v>3.1238999999999999E-2</v>
      </c>
      <c r="R23" s="6">
        <f t="shared" si="12"/>
        <v>2.1274560000000008E-2</v>
      </c>
      <c r="S23" s="33">
        <f>Q23/(F23)</f>
        <v>15.078393018538472</v>
      </c>
      <c r="T23" s="33">
        <f t="shared" si="19"/>
        <v>10.268772271086718</v>
      </c>
      <c r="U23" s="33">
        <f t="shared" si="20"/>
        <v>2.2595419847328242</v>
      </c>
      <c r="V23" s="24"/>
      <c r="W23" s="6"/>
      <c r="X23" s="6"/>
      <c r="Y23" s="11"/>
      <c r="Z23" s="24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 x14ac:dyDescent="0.25">
      <c r="A24" s="5" t="s">
        <v>43</v>
      </c>
      <c r="B24" s="24">
        <v>2</v>
      </c>
      <c r="C24" s="24">
        <v>108</v>
      </c>
      <c r="D24" s="24">
        <v>35</v>
      </c>
      <c r="E24" s="6">
        <v>1.245661E-2</v>
      </c>
      <c r="F24" s="6">
        <f t="shared" si="0"/>
        <v>4.0368643518518517E-3</v>
      </c>
      <c r="G24" s="49">
        <v>2.339</v>
      </c>
      <c r="H24" s="49">
        <v>8.0000000000000002E-3</v>
      </c>
      <c r="I24" s="49">
        <v>0.96099999999999997</v>
      </c>
      <c r="J24" s="49">
        <v>0.94799999999999995</v>
      </c>
      <c r="K24" s="49">
        <v>4.0000000000000001E-3</v>
      </c>
      <c r="L24" s="49">
        <v>0.63100000000000001</v>
      </c>
      <c r="M24" s="49">
        <v>0.63900000000000001</v>
      </c>
      <c r="N24" s="6">
        <f t="shared" si="9"/>
        <v>0.95299999999999996</v>
      </c>
      <c r="O24" s="6">
        <f t="shared" si="10"/>
        <v>0.63500000000000001</v>
      </c>
      <c r="P24" s="6">
        <v>0.01</v>
      </c>
      <c r="Q24" s="6">
        <f t="shared" si="11"/>
        <v>8.4905999999999995E-2</v>
      </c>
      <c r="R24" s="6">
        <f t="shared" si="12"/>
        <v>4.0637400000000032E-2</v>
      </c>
      <c r="S24" s="33">
        <f t="shared" ref="S24:S27" si="21">Q24/(F24)</f>
        <v>21.032661144794382</v>
      </c>
      <c r="T24" s="33">
        <f t="shared" si="19"/>
        <v>10.066575554206628</v>
      </c>
      <c r="U24" s="33">
        <f t="shared" si="20"/>
        <v>2.4339229968782519</v>
      </c>
      <c r="V24" s="24"/>
      <c r="W24" s="6"/>
      <c r="X24" s="6"/>
      <c r="Y24" s="11"/>
      <c r="Z24" s="24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 x14ac:dyDescent="0.25">
      <c r="A25" s="5" t="s">
        <v>43</v>
      </c>
      <c r="B25" s="24">
        <v>3</v>
      </c>
      <c r="C25" s="24">
        <v>140</v>
      </c>
      <c r="D25" s="24">
        <v>35</v>
      </c>
      <c r="E25" s="6">
        <v>1.3446200000000002E-2</v>
      </c>
      <c r="F25" s="6">
        <f t="shared" si="0"/>
        <v>3.3615500000000005E-3</v>
      </c>
      <c r="G25" s="49">
        <v>0.46300000000000002</v>
      </c>
      <c r="H25" s="49">
        <v>0.01</v>
      </c>
      <c r="I25" s="49">
        <v>0.20300000000000001</v>
      </c>
      <c r="J25" s="49">
        <v>0.19900000000000001</v>
      </c>
      <c r="K25" s="49">
        <v>6.0000000000000001E-3</v>
      </c>
      <c r="L25" s="49">
        <v>0.13</v>
      </c>
      <c r="M25" s="49">
        <v>0.13300000000000001</v>
      </c>
      <c r="N25" s="6">
        <f t="shared" si="9"/>
        <v>0.193</v>
      </c>
      <c r="O25" s="6">
        <f t="shared" si="10"/>
        <v>0.127</v>
      </c>
      <c r="P25" s="6">
        <v>0.01</v>
      </c>
      <c r="Q25" s="6">
        <f t="shared" si="11"/>
        <v>1.7621999999999999E-2</v>
      </c>
      <c r="R25" s="6">
        <f t="shared" si="12"/>
        <v>7.8604799999999996E-3</v>
      </c>
      <c r="S25" s="33">
        <f t="shared" si="21"/>
        <v>5.2422245690232172</v>
      </c>
      <c r="T25" s="33">
        <f t="shared" si="19"/>
        <v>2.3383498683642956</v>
      </c>
      <c r="U25" s="33">
        <f t="shared" si="20"/>
        <v>2.2807881773399012</v>
      </c>
      <c r="W25" s="6"/>
      <c r="X25" s="6"/>
      <c r="Y25" s="11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 x14ac:dyDescent="0.25">
      <c r="A26" s="5" t="s">
        <v>43</v>
      </c>
      <c r="B26" s="24">
        <v>4</v>
      </c>
      <c r="C26" s="24">
        <v>85</v>
      </c>
      <c r="D26" s="24">
        <v>28</v>
      </c>
      <c r="E26" s="6">
        <v>4.6686000000000002E-3</v>
      </c>
      <c r="F26" s="6">
        <f t="shared" si="0"/>
        <v>1.5378917647058824E-3</v>
      </c>
      <c r="G26" s="49">
        <v>2.1640000000000001</v>
      </c>
      <c r="H26" s="49">
        <v>3.0000000000000001E-3</v>
      </c>
      <c r="I26" s="49">
        <v>1.0169999999999999</v>
      </c>
      <c r="J26" s="49">
        <v>1.0049999999999999</v>
      </c>
      <c r="K26" s="49">
        <v>2.1999999999999999E-2</v>
      </c>
      <c r="L26" s="49">
        <v>0.67800000000000005</v>
      </c>
      <c r="M26" s="49">
        <v>0.68799999999999994</v>
      </c>
      <c r="N26" s="6">
        <f t="shared" si="9"/>
        <v>1.014</v>
      </c>
      <c r="O26" s="6">
        <f t="shared" si="10"/>
        <v>0.66599999999999993</v>
      </c>
      <c r="P26" s="6">
        <v>0.01</v>
      </c>
      <c r="Q26" s="6">
        <f t="shared" si="11"/>
        <v>9.2916000000000026E-2</v>
      </c>
      <c r="R26" s="6">
        <f t="shared" si="12"/>
        <v>3.8319839999999966E-2</v>
      </c>
      <c r="S26" s="33">
        <f t="shared" si="21"/>
        <v>60.417775901004291</v>
      </c>
      <c r="T26" s="33">
        <f t="shared" si="19"/>
        <v>24.917124130207259</v>
      </c>
      <c r="U26" s="33">
        <f t="shared" si="20"/>
        <v>2.1278269419862346</v>
      </c>
      <c r="W26" s="6"/>
      <c r="X26" s="6"/>
      <c r="Y26" s="11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 x14ac:dyDescent="0.25">
      <c r="A27" s="5" t="s">
        <v>43</v>
      </c>
      <c r="B27" s="24">
        <v>5</v>
      </c>
      <c r="C27" s="24">
        <v>110</v>
      </c>
      <c r="D27" s="24">
        <v>29</v>
      </c>
      <c r="E27" s="6">
        <v>1.1589400000000001E-2</v>
      </c>
      <c r="F27" s="6">
        <f t="shared" si="0"/>
        <v>3.0553872727272727E-3</v>
      </c>
      <c r="G27" s="49">
        <v>3</v>
      </c>
      <c r="H27" s="49">
        <v>4.0000000000000001E-3</v>
      </c>
      <c r="I27" s="49">
        <v>1.6439999999999999</v>
      </c>
      <c r="J27" s="49">
        <v>1.6339999999999999</v>
      </c>
      <c r="K27" s="49">
        <v>0.04</v>
      </c>
      <c r="L27" s="49">
        <v>1.113</v>
      </c>
      <c r="M27" s="49">
        <v>1.131</v>
      </c>
      <c r="N27" s="6">
        <f t="shared" si="9"/>
        <v>1.64</v>
      </c>
      <c r="O27" s="6">
        <f t="shared" si="10"/>
        <v>1.091</v>
      </c>
      <c r="P27" s="6">
        <v>0.01</v>
      </c>
      <c r="Q27" s="6">
        <f t="shared" si="11"/>
        <v>0.14658299999999996</v>
      </c>
      <c r="R27" s="6">
        <f t="shared" si="12"/>
        <v>6.5820840000000019E-2</v>
      </c>
      <c r="S27" s="33">
        <f t="shared" si="21"/>
        <v>47.975260389547394</v>
      </c>
      <c r="T27" s="33">
        <f t="shared" si="19"/>
        <v>21.542552260894773</v>
      </c>
      <c r="U27" s="33">
        <f t="shared" si="20"/>
        <v>1.8248175182481754</v>
      </c>
      <c r="W27" s="6"/>
      <c r="X27" s="6"/>
      <c r="Y27" s="11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</row>
    <row r="28" spans="1:48" x14ac:dyDescent="0.25">
      <c r="A28" s="44" t="s">
        <v>19</v>
      </c>
      <c r="B28" s="37"/>
      <c r="C28" s="37"/>
      <c r="D28" s="37"/>
      <c r="E28" s="45">
        <f>AVERAGE(E23:E27)</f>
        <v>1.0326353999999999E-2</v>
      </c>
      <c r="F28" s="45">
        <f>AVERAGE(F23:F27)</f>
        <v>2.8126931778570011E-3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9"/>
      <c r="T28" s="39"/>
      <c r="U28" s="39"/>
      <c r="V28" s="37"/>
      <c r="W28" s="37"/>
      <c r="X28" s="37"/>
      <c r="Y28" s="40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</row>
    <row r="29" spans="1:48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</row>
    <row r="30" spans="1:48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</row>
    <row r="31" spans="1:48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</row>
    <row r="32" spans="1:48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</row>
    <row r="33" spans="1:26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W33" s="22"/>
      <c r="X33" s="22"/>
      <c r="Y33" s="22"/>
      <c r="Z33" s="22"/>
    </row>
    <row r="34" spans="1:26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W34" s="22"/>
      <c r="X34" s="22"/>
      <c r="Y34" s="22"/>
      <c r="Z34" s="22"/>
    </row>
    <row r="35" spans="1:26" x14ac:dyDescent="0.2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W35" s="22"/>
      <c r="X35" s="22"/>
      <c r="Y35" s="22"/>
      <c r="Z35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AFDM 8 06 19</vt:lpstr>
      <vt:lpstr>Chl a 8 06 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Hurley</dc:creator>
  <cp:keywords/>
  <dc:description/>
  <cp:lastModifiedBy>Valett</cp:lastModifiedBy>
  <cp:revision/>
  <dcterms:created xsi:type="dcterms:W3CDTF">2017-07-05T19:10:01Z</dcterms:created>
  <dcterms:modified xsi:type="dcterms:W3CDTF">2019-11-07T21:48:18Z</dcterms:modified>
  <cp:category/>
  <cp:contentStatus/>
</cp:coreProperties>
</file>