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yJB1qfon00GJlS3gpUtHjA==\"/>
    </mc:Choice>
  </mc:AlternateContent>
  <bookViews>
    <workbookView xWindow="0" yWindow="0" windowWidth="28800" windowHeight="12330" activeTab="1"/>
  </bookViews>
  <sheets>
    <sheet name="AFDM 8 22 19" sheetId="1" r:id="rId1"/>
    <sheet name="Chl a 8 22 1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" i="2" l="1"/>
  <c r="U37" i="2"/>
  <c r="U38" i="2"/>
  <c r="U39" i="2"/>
  <c r="U35" i="2"/>
  <c r="U30" i="2"/>
  <c r="U31" i="2"/>
  <c r="U32" i="2"/>
  <c r="U33" i="2"/>
  <c r="U29" i="2"/>
  <c r="T36" i="2"/>
  <c r="T37" i="2"/>
  <c r="T38" i="2"/>
  <c r="T39" i="2"/>
  <c r="T35" i="2"/>
  <c r="T30" i="2"/>
  <c r="T31" i="2"/>
  <c r="T32" i="2"/>
  <c r="T33" i="2"/>
  <c r="T29" i="2"/>
  <c r="S36" i="2"/>
  <c r="S37" i="2"/>
  <c r="S38" i="2"/>
  <c r="S39" i="2"/>
  <c r="S35" i="2"/>
  <c r="S30" i="2"/>
  <c r="S31" i="2"/>
  <c r="S32" i="2"/>
  <c r="S33" i="2"/>
  <c r="S29" i="2"/>
  <c r="R39" i="2"/>
  <c r="R36" i="2"/>
  <c r="R37" i="2"/>
  <c r="R38" i="2"/>
  <c r="R35" i="2"/>
  <c r="R30" i="2"/>
  <c r="R31" i="2"/>
  <c r="R32" i="2"/>
  <c r="R33" i="2"/>
  <c r="R29" i="2"/>
  <c r="Q36" i="2"/>
  <c r="Q37" i="2"/>
  <c r="Q38" i="2"/>
  <c r="Q39" i="2"/>
  <c r="Q35" i="2"/>
  <c r="Q30" i="2"/>
  <c r="Q31" i="2"/>
  <c r="Q32" i="2"/>
  <c r="Q33" i="2"/>
  <c r="Q29" i="2"/>
  <c r="O36" i="2"/>
  <c r="O37" i="2"/>
  <c r="O38" i="2"/>
  <c r="O39" i="2"/>
  <c r="O35" i="2"/>
  <c r="O30" i="2"/>
  <c r="O31" i="2"/>
  <c r="O32" i="2"/>
  <c r="O33" i="2"/>
  <c r="O29" i="2"/>
  <c r="N36" i="2"/>
  <c r="N37" i="2"/>
  <c r="N38" i="2"/>
  <c r="N39" i="2"/>
  <c r="N35" i="2"/>
  <c r="N30" i="2"/>
  <c r="N31" i="2"/>
  <c r="N32" i="2"/>
  <c r="N33" i="2"/>
  <c r="N29" i="2"/>
  <c r="F36" i="2"/>
  <c r="F40" i="2" s="1"/>
  <c r="F37" i="2"/>
  <c r="F38" i="2"/>
  <c r="F39" i="2"/>
  <c r="F35" i="2"/>
  <c r="F30" i="2"/>
  <c r="F31" i="2"/>
  <c r="F32" i="2"/>
  <c r="F33" i="2"/>
  <c r="F29" i="2"/>
  <c r="E40" i="2"/>
  <c r="F34" i="2"/>
  <c r="E34" i="2"/>
  <c r="S35" i="1"/>
  <c r="S36" i="1"/>
  <c r="S37" i="1"/>
  <c r="S38" i="1"/>
  <c r="S39" i="1" s="1"/>
  <c r="S34" i="1"/>
  <c r="S29" i="1"/>
  <c r="S30" i="1"/>
  <c r="S31" i="1"/>
  <c r="S32" i="1"/>
  <c r="S28" i="1"/>
  <c r="R35" i="1"/>
  <c r="R36" i="1"/>
  <c r="R37" i="1"/>
  <c r="R38" i="1"/>
  <c r="R34" i="1"/>
  <c r="R29" i="1"/>
  <c r="R30" i="1"/>
  <c r="R31" i="1"/>
  <c r="R32" i="1"/>
  <c r="R28" i="1"/>
  <c r="Q35" i="1"/>
  <c r="Q36" i="1"/>
  <c r="Q37" i="1"/>
  <c r="Q38" i="1"/>
  <c r="Q34" i="1"/>
  <c r="Q29" i="1"/>
  <c r="Q30" i="1"/>
  <c r="Q31" i="1"/>
  <c r="Q32" i="1"/>
  <c r="Q28" i="1"/>
  <c r="P35" i="1"/>
  <c r="P36" i="1"/>
  <c r="P37" i="1"/>
  <c r="P39" i="1" s="1"/>
  <c r="P38" i="1"/>
  <c r="P34" i="1"/>
  <c r="P29" i="1"/>
  <c r="P30" i="1"/>
  <c r="P31" i="1"/>
  <c r="P32" i="1"/>
  <c r="P28" i="1"/>
  <c r="N35" i="1"/>
  <c r="N36" i="1"/>
  <c r="N37" i="1"/>
  <c r="N38" i="1"/>
  <c r="N34" i="1"/>
  <c r="N29" i="1"/>
  <c r="N30" i="1"/>
  <c r="N31" i="1"/>
  <c r="N33" i="1" s="1"/>
  <c r="N32" i="1"/>
  <c r="N28" i="1"/>
  <c r="M35" i="1"/>
  <c r="M36" i="1"/>
  <c r="M37" i="1"/>
  <c r="M38" i="1"/>
  <c r="M34" i="1"/>
  <c r="M29" i="1"/>
  <c r="M30" i="1"/>
  <c r="M31" i="1"/>
  <c r="M32" i="1"/>
  <c r="M33" i="1" s="1"/>
  <c r="M28" i="1"/>
  <c r="L35" i="1"/>
  <c r="L36" i="1"/>
  <c r="L37" i="1"/>
  <c r="L38" i="1"/>
  <c r="L34" i="1"/>
  <c r="L29" i="1"/>
  <c r="L30" i="1"/>
  <c r="L31" i="1"/>
  <c r="L33" i="1" s="1"/>
  <c r="L32" i="1"/>
  <c r="L28" i="1"/>
  <c r="K35" i="1"/>
  <c r="K36" i="1"/>
  <c r="K37" i="1"/>
  <c r="K38" i="1"/>
  <c r="K39" i="1" s="1"/>
  <c r="K34" i="1"/>
  <c r="K29" i="1"/>
  <c r="K30" i="1"/>
  <c r="K31" i="1"/>
  <c r="K32" i="1"/>
  <c r="K28" i="1"/>
  <c r="J35" i="1"/>
  <c r="J36" i="1"/>
  <c r="J37" i="1"/>
  <c r="J39" i="1" s="1"/>
  <c r="J38" i="1"/>
  <c r="J34" i="1"/>
  <c r="J29" i="1"/>
  <c r="J30" i="1"/>
  <c r="J31" i="1"/>
  <c r="J33" i="1" s="1"/>
  <c r="J32" i="1"/>
  <c r="J28" i="1"/>
  <c r="E35" i="1"/>
  <c r="E36" i="1"/>
  <c r="E37" i="1"/>
  <c r="E38" i="1"/>
  <c r="E39" i="1" s="1"/>
  <c r="E34" i="1"/>
  <c r="E29" i="1"/>
  <c r="E30" i="1"/>
  <c r="E31" i="1"/>
  <c r="E32" i="1"/>
  <c r="E33" i="1" s="1"/>
  <c r="E28" i="1"/>
  <c r="R39" i="1"/>
  <c r="Q39" i="1"/>
  <c r="N39" i="1"/>
  <c r="I39" i="1"/>
  <c r="H39" i="1"/>
  <c r="D39" i="1"/>
  <c r="C39" i="1"/>
  <c r="S33" i="1"/>
  <c r="R33" i="1"/>
  <c r="Q33" i="1"/>
  <c r="P33" i="1"/>
  <c r="I33" i="1"/>
  <c r="H33" i="1"/>
  <c r="D33" i="1"/>
  <c r="C33" i="1"/>
  <c r="M39" i="1" l="1"/>
  <c r="L39" i="1"/>
  <c r="K33" i="1"/>
  <c r="U24" i="2"/>
  <c r="U25" i="2"/>
  <c r="U26" i="2"/>
  <c r="U27" i="2"/>
  <c r="U23" i="2"/>
  <c r="R24" i="2"/>
  <c r="R25" i="2"/>
  <c r="R26" i="2"/>
  <c r="R27" i="2"/>
  <c r="R23" i="2"/>
  <c r="O24" i="2"/>
  <c r="O25" i="2"/>
  <c r="O26" i="2"/>
  <c r="O27" i="2"/>
  <c r="O23" i="2"/>
  <c r="N24" i="2"/>
  <c r="N25" i="2"/>
  <c r="N26" i="2"/>
  <c r="N27" i="2"/>
  <c r="Q27" i="2" s="1"/>
  <c r="N23" i="2"/>
  <c r="N6" i="2"/>
  <c r="N7" i="2"/>
  <c r="N8" i="2"/>
  <c r="N9" i="2"/>
  <c r="F24" i="2"/>
  <c r="F25" i="2"/>
  <c r="F26" i="2"/>
  <c r="F27" i="2"/>
  <c r="F23" i="2"/>
  <c r="F18" i="2"/>
  <c r="F19" i="2"/>
  <c r="F20" i="2"/>
  <c r="F21" i="2"/>
  <c r="F17" i="2"/>
  <c r="F12" i="2"/>
  <c r="F13" i="2"/>
  <c r="F14" i="2"/>
  <c r="F15" i="2"/>
  <c r="F11" i="2"/>
  <c r="F6" i="2"/>
  <c r="F7" i="2"/>
  <c r="F8" i="2"/>
  <c r="F9" i="2"/>
  <c r="F5" i="2"/>
  <c r="E28" i="2"/>
  <c r="E22" i="2"/>
  <c r="K23" i="1"/>
  <c r="P23" i="1" s="1"/>
  <c r="K24" i="1"/>
  <c r="P24" i="1" s="1"/>
  <c r="K25" i="1"/>
  <c r="P25" i="1" s="1"/>
  <c r="K26" i="1"/>
  <c r="P26" i="1" s="1"/>
  <c r="K22" i="1"/>
  <c r="J23" i="1"/>
  <c r="J24" i="1"/>
  <c r="J25" i="1"/>
  <c r="J26" i="1"/>
  <c r="J22" i="1"/>
  <c r="E23" i="1"/>
  <c r="R23" i="1" s="1"/>
  <c r="E24" i="1"/>
  <c r="R24" i="1" s="1"/>
  <c r="E25" i="1"/>
  <c r="R25" i="1" s="1"/>
  <c r="E26" i="1"/>
  <c r="R26" i="1" s="1"/>
  <c r="E22" i="1"/>
  <c r="R22" i="1" s="1"/>
  <c r="C9" i="1"/>
  <c r="C15" i="1"/>
  <c r="C21" i="1"/>
  <c r="C27" i="1"/>
  <c r="T27" i="2" l="1"/>
  <c r="Q26" i="2"/>
  <c r="S26" i="2" s="1"/>
  <c r="Q25" i="2"/>
  <c r="S25" i="2" s="1"/>
  <c r="Q24" i="2"/>
  <c r="S24" i="2" s="1"/>
  <c r="Q23" i="2"/>
  <c r="S23" i="2" s="1"/>
  <c r="T25" i="2"/>
  <c r="T24" i="2"/>
  <c r="T23" i="2"/>
  <c r="F28" i="2"/>
  <c r="F16" i="2"/>
  <c r="F10" i="2"/>
  <c r="T26" i="2"/>
  <c r="F22" i="2"/>
  <c r="S27" i="2"/>
  <c r="L26" i="1"/>
  <c r="L24" i="1"/>
  <c r="N24" i="1" s="1"/>
  <c r="L23" i="1"/>
  <c r="M23" i="1" s="1"/>
  <c r="L22" i="1"/>
  <c r="M22" i="1" s="1"/>
  <c r="Q26" i="1"/>
  <c r="S26" i="1" s="1"/>
  <c r="Q25" i="1"/>
  <c r="S25" i="1" s="1"/>
  <c r="Q24" i="1"/>
  <c r="S24" i="1" s="1"/>
  <c r="Q23" i="1"/>
  <c r="S23" i="1" s="1"/>
  <c r="N26" i="1"/>
  <c r="M26" i="1"/>
  <c r="L25" i="1"/>
  <c r="P22" i="1"/>
  <c r="Q22" i="1" s="1"/>
  <c r="S22" i="1" s="1"/>
  <c r="R27" i="1"/>
  <c r="K27" i="1"/>
  <c r="J27" i="1"/>
  <c r="I27" i="1"/>
  <c r="H27" i="1"/>
  <c r="E27" i="1"/>
  <c r="D27" i="1"/>
  <c r="M24" i="1" l="1"/>
  <c r="N23" i="1"/>
  <c r="L27" i="1"/>
  <c r="N22" i="1"/>
  <c r="S27" i="1"/>
  <c r="P27" i="1"/>
  <c r="M25" i="1"/>
  <c r="M27" i="1" s="1"/>
  <c r="N25" i="1"/>
  <c r="N27" i="1" s="1"/>
  <c r="Q27" i="1"/>
  <c r="E4" i="1"/>
  <c r="N5" i="2" l="1"/>
  <c r="E10" i="2"/>
  <c r="E16" i="2"/>
  <c r="U18" i="2" l="1"/>
  <c r="R18" i="2"/>
  <c r="O18" i="2"/>
  <c r="N18" i="2"/>
  <c r="K4" i="1"/>
  <c r="K17" i="1"/>
  <c r="P17" i="1" s="1"/>
  <c r="J20" i="1"/>
  <c r="J17" i="1"/>
  <c r="J18" i="1"/>
  <c r="J16" i="1"/>
  <c r="J5" i="1"/>
  <c r="J4" i="1"/>
  <c r="H9" i="1"/>
  <c r="E20" i="1"/>
  <c r="E17" i="1"/>
  <c r="R17" i="1" s="1"/>
  <c r="E5" i="1"/>
  <c r="D21" i="1"/>
  <c r="L17" i="1" l="1"/>
  <c r="L4" i="1"/>
  <c r="M4" i="1" s="1"/>
  <c r="N17" i="1"/>
  <c r="M17" i="1"/>
  <c r="Q17" i="1"/>
  <c r="S17" i="1" s="1"/>
  <c r="Q18" i="2"/>
  <c r="S18" i="2" s="1"/>
  <c r="T18" i="2"/>
  <c r="O11" i="2"/>
  <c r="N11" i="2"/>
  <c r="U21" i="2"/>
  <c r="U20" i="2"/>
  <c r="U19" i="2"/>
  <c r="U17" i="2"/>
  <c r="U15" i="2"/>
  <c r="U14" i="2"/>
  <c r="U13" i="2"/>
  <c r="U12" i="2"/>
  <c r="U11" i="2"/>
  <c r="U6" i="2"/>
  <c r="U7" i="2"/>
  <c r="U8" i="2"/>
  <c r="U9" i="2"/>
  <c r="U5" i="2"/>
  <c r="Q11" i="2" l="1"/>
  <c r="U10" i="2"/>
  <c r="U16" i="2"/>
  <c r="U22" i="2"/>
  <c r="S11" i="2"/>
  <c r="E16" i="1"/>
  <c r="E19" i="1"/>
  <c r="E18" i="1"/>
  <c r="E14" i="1"/>
  <c r="E13" i="1"/>
  <c r="E12" i="1"/>
  <c r="E11" i="1"/>
  <c r="E10" i="1"/>
  <c r="E6" i="1"/>
  <c r="E7" i="1"/>
  <c r="E8" i="1"/>
  <c r="E21" i="1" l="1"/>
  <c r="E9" i="1"/>
  <c r="O5" i="2"/>
  <c r="Q5" i="2" s="1"/>
  <c r="S5" i="2" s="1"/>
  <c r="P4" i="1"/>
  <c r="N4" i="1" l="1"/>
  <c r="K5" i="1" l="1"/>
  <c r="K6" i="1"/>
  <c r="K7" i="1"/>
  <c r="K8" i="1"/>
  <c r="K10" i="1"/>
  <c r="K11" i="1"/>
  <c r="K12" i="1"/>
  <c r="K13" i="1"/>
  <c r="K14" i="1"/>
  <c r="K16" i="1"/>
  <c r="P16" i="1" s="1"/>
  <c r="K18" i="1"/>
  <c r="K19" i="1"/>
  <c r="K20" i="1"/>
  <c r="P20" i="1" s="1"/>
  <c r="K15" i="1" l="1"/>
  <c r="K9" i="1"/>
  <c r="K21" i="1"/>
  <c r="R5" i="2"/>
  <c r="T5" i="2" s="1"/>
  <c r="L5" i="1" l="1"/>
  <c r="J6" i="1"/>
  <c r="L6" i="1" s="1"/>
  <c r="J7" i="1"/>
  <c r="L7" i="1" s="1"/>
  <c r="N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L16" i="1"/>
  <c r="L18" i="1"/>
  <c r="J19" i="1"/>
  <c r="L20" i="1"/>
  <c r="N20" i="1" s="1"/>
  <c r="L19" i="1" l="1"/>
  <c r="J21" i="1"/>
  <c r="L21" i="1"/>
  <c r="L15" i="1"/>
  <c r="J9" i="1"/>
  <c r="N18" i="1"/>
  <c r="N8" i="1"/>
  <c r="N11" i="1"/>
  <c r="N10" i="1"/>
  <c r="N19" i="1"/>
  <c r="J15" i="1"/>
  <c r="N16" i="1"/>
  <c r="N14" i="1"/>
  <c r="N6" i="1"/>
  <c r="N13" i="1"/>
  <c r="N5" i="1"/>
  <c r="N12" i="1"/>
  <c r="L9" i="1"/>
  <c r="N21" i="1" l="1"/>
  <c r="N9" i="1"/>
  <c r="N15" i="1"/>
  <c r="R6" i="2"/>
  <c r="T6" i="2" s="1"/>
  <c r="R7" i="2"/>
  <c r="T7" i="2" s="1"/>
  <c r="R8" i="2"/>
  <c r="T8" i="2" s="1"/>
  <c r="R9" i="2"/>
  <c r="T9" i="2" s="1"/>
  <c r="O6" i="2"/>
  <c r="O7" i="2"/>
  <c r="O8" i="2"/>
  <c r="O9" i="2"/>
  <c r="Q9" i="2" l="1"/>
  <c r="S9" i="2" s="1"/>
  <c r="T10" i="2"/>
  <c r="Q7" i="2"/>
  <c r="S7" i="2" s="1"/>
  <c r="Q6" i="2"/>
  <c r="S6" i="2" s="1"/>
  <c r="Q8" i="2"/>
  <c r="S8" i="2" s="1"/>
  <c r="P5" i="1"/>
  <c r="P6" i="1"/>
  <c r="P7" i="1"/>
  <c r="P8" i="1"/>
  <c r="D9" i="1"/>
  <c r="I9" i="1"/>
  <c r="S10" i="2" l="1"/>
  <c r="P9" i="1"/>
  <c r="P11" i="1"/>
  <c r="P12" i="1"/>
  <c r="P13" i="1"/>
  <c r="P14" i="1"/>
  <c r="P18" i="1"/>
  <c r="P19" i="1"/>
  <c r="P10" i="1"/>
  <c r="H15" i="1"/>
  <c r="H21" i="1"/>
  <c r="I15" i="1"/>
  <c r="P21" i="1" l="1"/>
  <c r="P15" i="1"/>
  <c r="R11" i="2" l="1"/>
  <c r="T11" i="2" s="1"/>
  <c r="R12" i="2"/>
  <c r="R13" i="2"/>
  <c r="R14" i="2"/>
  <c r="R15" i="2"/>
  <c r="R17" i="2"/>
  <c r="R19" i="2"/>
  <c r="R20" i="2"/>
  <c r="R21" i="2"/>
  <c r="O12" i="2"/>
  <c r="O13" i="2"/>
  <c r="O14" i="2"/>
  <c r="O15" i="2"/>
  <c r="O17" i="2"/>
  <c r="O19" i="2"/>
  <c r="O20" i="2"/>
  <c r="O21" i="2"/>
  <c r="N12" i="2"/>
  <c r="N13" i="2"/>
  <c r="N14" i="2"/>
  <c r="N15" i="2"/>
  <c r="N17" i="2"/>
  <c r="N19" i="2"/>
  <c r="N20" i="2"/>
  <c r="N21" i="2"/>
  <c r="I21" i="1"/>
  <c r="T14" i="2" l="1"/>
  <c r="T21" i="2"/>
  <c r="T19" i="2"/>
  <c r="T20" i="2"/>
  <c r="T17" i="2"/>
  <c r="T15" i="2"/>
  <c r="T13" i="2"/>
  <c r="T12" i="2"/>
  <c r="Q15" i="2"/>
  <c r="S15" i="2" s="1"/>
  <c r="Q20" i="2"/>
  <c r="S20" i="2" s="1"/>
  <c r="Q17" i="2"/>
  <c r="S17" i="2" s="1"/>
  <c r="Q12" i="2"/>
  <c r="S12" i="2" s="1"/>
  <c r="Q21" i="2"/>
  <c r="S21" i="2" s="1"/>
  <c r="Q14" i="2"/>
  <c r="S14" i="2" s="1"/>
  <c r="Q19" i="2"/>
  <c r="S19" i="2" s="1"/>
  <c r="Q13" i="2"/>
  <c r="S13" i="2" s="1"/>
  <c r="D15" i="1"/>
  <c r="T22" i="2" l="1"/>
  <c r="S16" i="2"/>
  <c r="S22" i="2"/>
  <c r="T16" i="2"/>
  <c r="M5" i="1"/>
  <c r="M7" i="1"/>
  <c r="M6" i="1"/>
  <c r="M8" i="1"/>
  <c r="M13" i="1"/>
  <c r="M19" i="1"/>
  <c r="M11" i="1"/>
  <c r="M16" i="1"/>
  <c r="M18" i="1"/>
  <c r="M10" i="1"/>
  <c r="M14" i="1"/>
  <c r="M20" i="1"/>
  <c r="M12" i="1"/>
  <c r="M15" i="1" l="1"/>
  <c r="M21" i="1"/>
  <c r="M9" i="1"/>
  <c r="R16" i="1"/>
  <c r="R8" i="1"/>
  <c r="Q8" i="1"/>
  <c r="S8" i="1" s="1"/>
  <c r="R20" i="1"/>
  <c r="Q4" i="1"/>
  <c r="Q20" i="1"/>
  <c r="S20" i="1" s="1"/>
  <c r="R6" i="1"/>
  <c r="Q6" i="1"/>
  <c r="S6" i="1" s="1"/>
  <c r="Q19" i="1"/>
  <c r="S19" i="1" s="1"/>
  <c r="R7" i="1"/>
  <c r="Q7" i="1"/>
  <c r="S7" i="1" s="1"/>
  <c r="R5" i="1"/>
  <c r="Q5" i="1"/>
  <c r="S5" i="1" s="1"/>
  <c r="R18" i="1"/>
  <c r="R10" i="1"/>
  <c r="Q10" i="1"/>
  <c r="S10" i="1" s="1"/>
  <c r="R4" i="1"/>
  <c r="R14" i="1"/>
  <c r="Q14" i="1"/>
  <c r="S14" i="1" s="1"/>
  <c r="R12" i="1"/>
  <c r="Q12" i="1"/>
  <c r="S12" i="1" s="1"/>
  <c r="Q11" i="1"/>
  <c r="S11" i="1" s="1"/>
  <c r="R13" i="1"/>
  <c r="Q13" i="1"/>
  <c r="S13" i="1" s="1"/>
  <c r="Q16" i="1"/>
  <c r="R11" i="1"/>
  <c r="R19" i="1"/>
  <c r="Q18" i="1"/>
  <c r="E15" i="1"/>
  <c r="S16" i="1" l="1"/>
  <c r="Q21" i="1"/>
  <c r="S15" i="1"/>
  <c r="R21" i="1"/>
  <c r="Q9" i="1"/>
  <c r="R9" i="1"/>
  <c r="S4" i="1"/>
  <c r="S9" i="1" s="1"/>
  <c r="S18" i="1"/>
  <c r="Q15" i="1"/>
  <c r="R15" i="1"/>
  <c r="S21" i="1" l="1"/>
</calcChain>
</file>

<file path=xl/sharedStrings.xml><?xml version="1.0" encoding="utf-8"?>
<sst xmlns="http://schemas.openxmlformats.org/spreadsheetml/2006/main" count="110" uniqueCount="46">
  <si>
    <t xml:space="preserve">AFDM </t>
  </si>
  <si>
    <r>
      <rPr>
        <b/>
        <sz val="11"/>
        <color theme="1"/>
        <rFont val="Calibri"/>
        <family val="2"/>
      </rPr>
      <t xml:space="preserve">Dry </t>
    </r>
    <r>
      <rPr>
        <b/>
        <sz val="11"/>
        <color theme="1"/>
        <rFont val="Calibri"/>
        <family val="2"/>
        <scheme val="minor"/>
      </rPr>
      <t>Weight Periphyton + Filter (g)</t>
    </r>
  </si>
  <si>
    <t>Ash + Filter Weight (g)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</si>
  <si>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</si>
  <si>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</si>
  <si>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</si>
  <si>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</si>
  <si>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</si>
  <si>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</si>
  <si>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</si>
  <si>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</si>
  <si>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</si>
  <si>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</si>
  <si>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</si>
  <si>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</si>
  <si>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</si>
  <si>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</si>
  <si>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</si>
  <si>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</si>
  <si>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</si>
  <si>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area of scrappings (m2) = mass of foil (g)*0.0211-0.0001</t>
  </si>
  <si>
    <t>Chl a</t>
  </si>
  <si>
    <t>Sample #</t>
  </si>
  <si>
    <t>Total volume of scrubbings (ml)</t>
  </si>
  <si>
    <t>Volume of scrubbings filtered (ml)</t>
  </si>
  <si>
    <t>Total area scrubbed (m2)</t>
  </si>
  <si>
    <t>Subsample of scrubbed area on filter (m2)</t>
  </si>
  <si>
    <t>Carotenoids estimation</t>
  </si>
  <si>
    <t>absorbance before acidification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</si>
  <si>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</si>
  <si>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</si>
  <si>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</si>
  <si>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</si>
  <si>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</si>
  <si>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</si>
  <si>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>mg/m2 Chla</t>
  </si>
  <si>
    <t>mg/m2 Pheophytin</t>
  </si>
  <si>
    <t>D430/D665</t>
  </si>
  <si>
    <t xml:space="preserve">Galen </t>
  </si>
  <si>
    <t>Deer Lodge</t>
  </si>
  <si>
    <t>Garrison</t>
  </si>
  <si>
    <t xml:space="preserve">Bonita </t>
  </si>
  <si>
    <t>Bonita</t>
  </si>
  <si>
    <t>Racetrack</t>
  </si>
  <si>
    <t xml:space="preserve">Jens Bridge </t>
  </si>
  <si>
    <t>Jens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</si>
</sst>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2" fontId="0" fillId="6" borderId="0" xfId="0" applyNumberFormat="1" applyFill="1"/>
    <xf numFmtId="164" fontId="0" fillId="6" borderId="0" xfId="0" applyNumberFormat="1" applyFill="1"/>
    <xf numFmtId="0" fontId="1" fillId="0" borderId="1" xfId="0" applyFont="1" applyBorder="1" applyAlignment="1">
      <alignment horizontal="center" wrapText="1"/>
    </xf>
    <xf numFmtId="2" fontId="5" fillId="7" borderId="0" xfId="0" applyNumberFormat="1" applyFont="1" applyFill="1"/>
    <xf numFmtId="164" fontId="6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6" borderId="0" xfId="0" applyNumberFormat="1" applyFill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>
      <selection activeCell="E4" sqref="E4"/>
    </sheetView>
  </sheetViews>
  <sheetFormatPr defaultRowHeight="15" x14ac:dyDescent="0.25"/>
  <cols>
    <col min="1" max="1" width="21.85546875" bestFit="1" customWidth="1"/>
    <col min="2" max="2" width="9.85546875" customWidth="1"/>
    <col min="3" max="3" width="12.140625" customWidth="1"/>
    <col min="4" max="4" width="14.7109375" customWidth="1"/>
    <col min="5" max="5" width="13.85546875" customWidth="1"/>
    <col min="6" max="6" width="11.7109375" customWidth="1"/>
    <col min="7" max="7" width="16.85546875" customWidth="1"/>
    <col min="8" max="8" width="17" bestFit="1" customWidth="1"/>
    <col min="9" max="9" width="18.85546875" bestFit="1" customWidth="1"/>
    <col min="10" max="12" width="14.140625" customWidth="1"/>
    <col min="13" max="13" width="14.140625" style="19" customWidth="1"/>
    <col min="14" max="15" width="14.140625" customWidth="1"/>
    <col min="16" max="16" width="17.85546875" customWidth="1"/>
    <col min="17" max="17" width="13" customWidth="1"/>
    <col min="18" max="18" width="15.28515625" customWidth="1"/>
    <col min="19" max="19" width="13.7109375" style="1" bestFit="1" customWidth="1"/>
  </cols>
  <sheetData>
    <row r="1" spans="1:2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N1" s="19"/>
      <c r="O1" s="19"/>
      <c r="P1" s="19"/>
      <c r="Q1" s="19"/>
      <c r="R1" s="19"/>
      <c r="S1" s="21"/>
      <c r="T1" s="19"/>
      <c r="U1" s="19"/>
      <c r="V1" s="19"/>
      <c r="W1" s="19"/>
      <c r="X1" s="19"/>
      <c r="Y1" s="19"/>
    </row>
    <row r="2" spans="1:25" ht="15" customHeight="1" x14ac:dyDescent="0.25">
      <c r="A2" s="19"/>
      <c r="B2" s="19"/>
      <c r="C2" s="19"/>
      <c r="D2" s="19"/>
      <c r="E2" s="19"/>
      <c r="F2" s="19"/>
      <c r="G2" s="19"/>
      <c r="H2" s="50" t="s">
        <v>1</v>
      </c>
      <c r="I2" s="50" t="s">
        <v>2</v>
      </c>
      <c r="J2" s="19"/>
      <c r="K2" s="19"/>
      <c r="L2" s="19"/>
      <c r="N2" s="19"/>
      <c r="O2" s="19"/>
      <c r="P2" s="19"/>
      <c r="Q2" s="19"/>
      <c r="R2" s="19"/>
      <c r="S2" s="21"/>
      <c r="T2" s="19"/>
      <c r="U2" s="19"/>
      <c r="V2" s="19"/>
      <c r="W2" s="19"/>
      <c r="X2" s="19"/>
      <c r="Y2" s="19"/>
    </row>
    <row r="3" spans="1:25" ht="30" customHeight="1" x14ac:dyDescent="0.25">
      <c r="A3" s="20" t="s">
        <v>3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23" t="s">
        <v>9</v>
      </c>
      <c r="H3" s="51"/>
      <c r="I3" s="51"/>
      <c r="J3" s="38" t="s">
        <v>10</v>
      </c>
      <c r="K3" s="38" t="s">
        <v>11</v>
      </c>
      <c r="L3" s="38" t="s">
        <v>12</v>
      </c>
      <c r="M3" s="38" t="s">
        <v>13</v>
      </c>
      <c r="N3" s="38" t="s">
        <v>14</v>
      </c>
      <c r="O3" s="38"/>
      <c r="P3" s="38" t="s">
        <v>15</v>
      </c>
      <c r="Q3" s="38" t="s">
        <v>16</v>
      </c>
      <c r="R3" s="20" t="s">
        <v>17</v>
      </c>
      <c r="S3" s="20" t="s">
        <v>18</v>
      </c>
      <c r="T3" s="19"/>
      <c r="U3" s="19"/>
      <c r="V3" s="19"/>
      <c r="W3" s="19"/>
      <c r="X3" s="19"/>
      <c r="Y3" s="19"/>
    </row>
    <row r="4" spans="1:25" x14ac:dyDescent="0.25">
      <c r="A4" s="4" t="s">
        <v>38</v>
      </c>
      <c r="B4" s="21">
        <v>1</v>
      </c>
      <c r="C4" s="21">
        <v>0.1221</v>
      </c>
      <c r="D4" s="44">
        <v>0.308</v>
      </c>
      <c r="E4" s="5">
        <f>((D4*0.0211)-0.0001)</f>
        <v>6.3987999999999996E-3</v>
      </c>
      <c r="F4" s="17">
        <v>36</v>
      </c>
      <c r="G4" s="17">
        <v>120</v>
      </c>
      <c r="H4" s="17">
        <v>0.21179999999999999</v>
      </c>
      <c r="I4" s="17">
        <v>0.15040000000000001</v>
      </c>
      <c r="J4" s="21">
        <f>H4-C4</f>
        <v>8.9699999999999988E-2</v>
      </c>
      <c r="K4" s="21">
        <f>I4-C4</f>
        <v>2.8300000000000006E-2</v>
      </c>
      <c r="L4" s="21">
        <f>J4-K4</f>
        <v>6.1399999999999982E-2</v>
      </c>
      <c r="M4" s="5">
        <f>(L4/E4)*(G4/F4)</f>
        <v>31.985163884895076</v>
      </c>
      <c r="N4" s="24">
        <f>(L4/J4)*100</f>
        <v>68.450390189520618</v>
      </c>
      <c r="O4" s="21"/>
      <c r="P4" s="5">
        <f>(K4)/(F4/G4)</f>
        <v>9.4333333333333352E-2</v>
      </c>
      <c r="Q4" s="5">
        <f t="shared" ref="Q4:Q8" si="0">P4/E4</f>
        <v>14.742347523493992</v>
      </c>
      <c r="R4" s="5">
        <f t="shared" ref="R4:R8" si="1">(H4-C4)/E4</f>
        <v>14.018253422516722</v>
      </c>
      <c r="S4" s="5">
        <f t="shared" ref="S4:S8" si="2">Q4*0.53</f>
        <v>7.8134441874518163</v>
      </c>
      <c r="T4" s="19"/>
      <c r="U4" s="19"/>
      <c r="V4" s="19"/>
      <c r="W4" s="19"/>
      <c r="X4" s="19"/>
      <c r="Y4" s="19"/>
    </row>
    <row r="5" spans="1:25" x14ac:dyDescent="0.25">
      <c r="A5" s="4" t="s">
        <v>38</v>
      </c>
      <c r="B5" s="21">
        <v>2</v>
      </c>
      <c r="C5" s="21">
        <v>0.1221</v>
      </c>
      <c r="D5" s="17">
        <v>0.57279999999999998</v>
      </c>
      <c r="E5" s="5">
        <f>((D5*0.0211)-0.0001)</f>
        <v>1.198608E-2</v>
      </c>
      <c r="F5" s="17">
        <v>30</v>
      </c>
      <c r="G5" s="17">
        <v>190</v>
      </c>
      <c r="H5" s="17">
        <v>0.1885</v>
      </c>
      <c r="I5" s="17">
        <v>0.1239</v>
      </c>
      <c r="J5" s="21">
        <f>H5-C5</f>
        <v>6.6400000000000001E-2</v>
      </c>
      <c r="K5" s="21">
        <f t="shared" ref="K5:K38" si="3">I5-C5</f>
        <v>1.799999999999996E-3</v>
      </c>
      <c r="L5" s="21">
        <f t="shared" ref="L5:L38" si="4">J5-K5</f>
        <v>6.4600000000000005E-2</v>
      </c>
      <c r="M5" s="5">
        <f t="shared" ref="M5:M38" si="5">(L5/E5)*(G5/F5)</f>
        <v>34.134039930764132</v>
      </c>
      <c r="N5" s="24">
        <f t="shared" ref="N5:N8" si="6">(L5/J5)*100</f>
        <v>97.289156626506042</v>
      </c>
      <c r="O5" s="21"/>
      <c r="P5" s="5">
        <f t="shared" ref="P5:P8" si="7">(K5)/(F5/G5)</f>
        <v>1.1399999999999976E-2</v>
      </c>
      <c r="Q5" s="5">
        <f t="shared" si="0"/>
        <v>0.95110327980457132</v>
      </c>
      <c r="R5" s="5">
        <f t="shared" si="1"/>
        <v>5.5397594543003219</v>
      </c>
      <c r="S5" s="5">
        <f t="shared" si="2"/>
        <v>0.50408473829642286</v>
      </c>
      <c r="T5" s="19"/>
      <c r="U5" s="19"/>
      <c r="V5" s="19"/>
      <c r="W5" s="19"/>
      <c r="X5" s="19"/>
      <c r="Y5" s="19"/>
    </row>
    <row r="6" spans="1:25" x14ac:dyDescent="0.25">
      <c r="A6" s="4" t="s">
        <v>38</v>
      </c>
      <c r="B6" s="21">
        <v>3</v>
      </c>
      <c r="C6" s="21">
        <v>0.1221</v>
      </c>
      <c r="D6" s="17">
        <v>0.1754</v>
      </c>
      <c r="E6" s="5">
        <f t="shared" ref="E6:E8" si="8">((D6*0.0211)-0.0001)</f>
        <v>3.6009400000000004E-3</v>
      </c>
      <c r="F6" s="17">
        <v>28</v>
      </c>
      <c r="G6" s="17">
        <v>120</v>
      </c>
      <c r="H6" s="44">
        <v>0.19800000000000001</v>
      </c>
      <c r="I6" s="44">
        <v>0.13800000000000001</v>
      </c>
      <c r="J6" s="21">
        <f t="shared" ref="J6:J19" si="9">H6-C6</f>
        <v>7.5900000000000009E-2</v>
      </c>
      <c r="K6" s="21">
        <f t="shared" si="3"/>
        <v>1.5900000000000011E-2</v>
      </c>
      <c r="L6" s="21">
        <f t="shared" si="4"/>
        <v>0.06</v>
      </c>
      <c r="M6" s="5">
        <f t="shared" si="5"/>
        <v>71.409925503578819</v>
      </c>
      <c r="N6" s="24">
        <f t="shared" si="6"/>
        <v>79.05138339920947</v>
      </c>
      <c r="O6" s="21"/>
      <c r="P6" s="5">
        <f t="shared" si="7"/>
        <v>6.8142857142857186E-2</v>
      </c>
      <c r="Q6" s="5">
        <f t="shared" si="0"/>
        <v>18.923630258448398</v>
      </c>
      <c r="R6" s="5">
        <f t="shared" si="1"/>
        <v>21.077829677806349</v>
      </c>
      <c r="S6" s="5">
        <f t="shared" si="2"/>
        <v>10.029524036977651</v>
      </c>
      <c r="T6" s="19"/>
      <c r="U6" s="19"/>
      <c r="V6" s="19"/>
      <c r="W6" s="19"/>
      <c r="X6" s="19"/>
      <c r="Y6" s="19"/>
    </row>
    <row r="7" spans="1:25" x14ac:dyDescent="0.25">
      <c r="A7" s="4" t="s">
        <v>38</v>
      </c>
      <c r="B7" s="21">
        <v>4</v>
      </c>
      <c r="C7" s="21">
        <v>0.1221</v>
      </c>
      <c r="D7" s="17">
        <v>0.36220000000000002</v>
      </c>
      <c r="E7" s="5">
        <f t="shared" si="8"/>
        <v>7.5424200000000002E-3</v>
      </c>
      <c r="F7" s="17">
        <v>26</v>
      </c>
      <c r="G7" s="17">
        <v>130</v>
      </c>
      <c r="H7" s="44">
        <v>0.28199999999999997</v>
      </c>
      <c r="I7" s="17">
        <v>0.21160000000000001</v>
      </c>
      <c r="J7" s="21">
        <f t="shared" si="9"/>
        <v>0.15989999999999999</v>
      </c>
      <c r="K7" s="21">
        <f t="shared" si="3"/>
        <v>8.950000000000001E-2</v>
      </c>
      <c r="L7" s="21">
        <f t="shared" si="4"/>
        <v>7.0399999999999976E-2</v>
      </c>
      <c r="M7" s="5">
        <f t="shared" si="5"/>
        <v>46.669371368870983</v>
      </c>
      <c r="N7" s="24">
        <f>(L7/J7)*100</f>
        <v>44.027517198248894</v>
      </c>
      <c r="O7" s="21"/>
      <c r="P7" s="5">
        <f t="shared" si="7"/>
        <v>0.44750000000000001</v>
      </c>
      <c r="Q7" s="5">
        <f t="shared" si="0"/>
        <v>59.331090021505034</v>
      </c>
      <c r="R7" s="5">
        <f t="shared" si="1"/>
        <v>21.200092278075203</v>
      </c>
      <c r="S7" s="5">
        <f t="shared" si="2"/>
        <v>31.445477711397668</v>
      </c>
      <c r="T7" s="19"/>
      <c r="U7" s="19"/>
      <c r="V7" s="19"/>
      <c r="W7" s="19"/>
      <c r="X7" s="19"/>
      <c r="Y7" s="19"/>
    </row>
    <row r="8" spans="1:25" x14ac:dyDescent="0.25">
      <c r="A8" s="4" t="s">
        <v>38</v>
      </c>
      <c r="B8" s="21">
        <v>5</v>
      </c>
      <c r="C8" s="21">
        <v>0.1221</v>
      </c>
      <c r="D8" s="44">
        <v>0.14199999999999999</v>
      </c>
      <c r="E8" s="5">
        <f t="shared" si="8"/>
        <v>2.8961999999999998E-3</v>
      </c>
      <c r="F8" s="17">
        <v>20</v>
      </c>
      <c r="G8" s="17">
        <v>140</v>
      </c>
      <c r="H8" s="44">
        <v>0.27900000000000003</v>
      </c>
      <c r="I8" s="44">
        <v>0.20619999999999999</v>
      </c>
      <c r="J8" s="21">
        <f t="shared" si="9"/>
        <v>0.15690000000000004</v>
      </c>
      <c r="K8" s="21">
        <f t="shared" si="3"/>
        <v>8.4099999999999994E-2</v>
      </c>
      <c r="L8" s="21">
        <f t="shared" si="4"/>
        <v>7.2800000000000045E-2</v>
      </c>
      <c r="M8" s="5">
        <f t="shared" si="5"/>
        <v>175.95469926110087</v>
      </c>
      <c r="N8" s="24">
        <f t="shared" si="6"/>
        <v>46.398980242192494</v>
      </c>
      <c r="O8" s="21"/>
      <c r="P8" s="5">
        <f t="shared" si="7"/>
        <v>0.5887</v>
      </c>
      <c r="Q8" s="5">
        <f t="shared" si="0"/>
        <v>203.26634900904634</v>
      </c>
      <c r="R8" s="5">
        <f t="shared" si="1"/>
        <v>54.174435467163889</v>
      </c>
      <c r="S8" s="5">
        <f t="shared" si="2"/>
        <v>107.73116497479457</v>
      </c>
      <c r="T8" s="19"/>
      <c r="U8" s="19"/>
      <c r="V8" s="19"/>
      <c r="W8" s="19"/>
      <c r="X8" s="19"/>
      <c r="Y8" s="19"/>
    </row>
    <row r="9" spans="1:25" s="11" customFormat="1" x14ac:dyDescent="0.25">
      <c r="A9" s="7" t="s">
        <v>19</v>
      </c>
      <c r="B9" s="10"/>
      <c r="C9" s="22">
        <f>AVERAGE(C4:C8)</f>
        <v>0.12210000000000001</v>
      </c>
      <c r="D9" s="22">
        <f>AVERAGE(D4:D8)</f>
        <v>0.31208000000000002</v>
      </c>
      <c r="E9" s="22">
        <f>AVERAGE(E4:E8)</f>
        <v>6.4848879999999994E-3</v>
      </c>
      <c r="F9" s="22"/>
      <c r="G9" s="22"/>
      <c r="H9" s="22">
        <f>AVERAGE(H4:H8)</f>
        <v>0.23186000000000001</v>
      </c>
      <c r="I9" s="22">
        <f t="shared" ref="I9:N9" si="10">AVERAGE(I4:I8)</f>
        <v>0.16602</v>
      </c>
      <c r="J9" s="22">
        <f t="shared" si="10"/>
        <v>0.10976</v>
      </c>
      <c r="K9" s="22">
        <f t="shared" si="10"/>
        <v>4.3920000000000001E-2</v>
      </c>
      <c r="L9" s="22">
        <f t="shared" si="10"/>
        <v>6.5839999999999996E-2</v>
      </c>
      <c r="M9" s="22">
        <f>AVERAGE(M4:M8)</f>
        <v>72.030639989841973</v>
      </c>
      <c r="N9" s="25">
        <f t="shared" si="10"/>
        <v>67.043485531135502</v>
      </c>
      <c r="O9" s="22"/>
      <c r="P9" s="22">
        <f>AVERAGE(P4:P8)</f>
        <v>0.24201523809523812</v>
      </c>
      <c r="Q9" s="22">
        <f>AVERAGE(Q4:Q8)</f>
        <v>59.442904018459672</v>
      </c>
      <c r="R9" s="22">
        <f>AVERAGE(R4:R8)</f>
        <v>23.202074059972496</v>
      </c>
      <c r="S9" s="22">
        <f>AVERAGE(S4:S8)</f>
        <v>31.504739129783626</v>
      </c>
    </row>
    <row r="10" spans="1:25" x14ac:dyDescent="0.25">
      <c r="A10" s="4" t="s">
        <v>43</v>
      </c>
      <c r="B10" s="21">
        <v>1</v>
      </c>
      <c r="C10" s="21">
        <v>0.1221</v>
      </c>
      <c r="D10" s="21">
        <v>0.52539999999999998</v>
      </c>
      <c r="E10" s="5">
        <f>((D10*0.0211)-0.0001)</f>
        <v>1.0985940000000001E-2</v>
      </c>
      <c r="F10" s="21">
        <v>20</v>
      </c>
      <c r="G10" s="21">
        <v>120</v>
      </c>
      <c r="H10" s="6">
        <v>0.1842</v>
      </c>
      <c r="I10" s="21">
        <v>0.1187</v>
      </c>
      <c r="J10" s="21">
        <f t="shared" si="9"/>
        <v>6.2100000000000002E-2</v>
      </c>
      <c r="K10" s="21">
        <f t="shared" si="3"/>
        <v>-3.4000000000000002E-3</v>
      </c>
      <c r="L10" s="21">
        <f t="shared" si="4"/>
        <v>6.5500000000000003E-2</v>
      </c>
      <c r="M10" s="5">
        <f t="shared" si="5"/>
        <v>35.772997121775646</v>
      </c>
      <c r="N10" s="24">
        <f t="shared" ref="N10:N14" si="11">(L10/J10)*100</f>
        <v>105.47504025764896</v>
      </c>
      <c r="O10" s="21"/>
      <c r="P10" s="5">
        <f t="shared" ref="P10:P14" si="12">(K10)/(F10/G10)</f>
        <v>-2.0400000000000001E-2</v>
      </c>
      <c r="Q10" s="5">
        <f t="shared" ref="Q10:Q14" si="13">P10/E10</f>
        <v>-1.8569189345654535</v>
      </c>
      <c r="R10" s="5">
        <f t="shared" ref="R10:R14" si="14">(H10-C10)/E10</f>
        <v>5.6526796978683658</v>
      </c>
      <c r="S10" s="5">
        <f>Q10*0.53</f>
        <v>-0.98416703531969041</v>
      </c>
      <c r="T10" s="19"/>
      <c r="U10" s="19"/>
      <c r="V10" s="19"/>
      <c r="W10" s="19"/>
      <c r="X10" s="19"/>
      <c r="Y10" s="19"/>
    </row>
    <row r="11" spans="1:25" x14ac:dyDescent="0.25">
      <c r="A11" s="4" t="s">
        <v>43</v>
      </c>
      <c r="B11" s="21">
        <v>2</v>
      </c>
      <c r="C11" s="21">
        <v>0.1221</v>
      </c>
      <c r="D11" s="5">
        <v>0.27839999999999998</v>
      </c>
      <c r="E11" s="5">
        <f t="shared" ref="E11:E14" si="15">((D11*0.0211)-0.0001)</f>
        <v>5.7742399999999999E-3</v>
      </c>
      <c r="F11" s="21">
        <v>65</v>
      </c>
      <c r="G11" s="21">
        <v>130</v>
      </c>
      <c r="H11" s="21">
        <v>0.20080000000000001</v>
      </c>
      <c r="I11" s="5">
        <v>0.13900000000000001</v>
      </c>
      <c r="J11" s="21">
        <f t="shared" si="9"/>
        <v>7.8700000000000006E-2</v>
      </c>
      <c r="K11" s="21">
        <f t="shared" si="3"/>
        <v>1.6900000000000012E-2</v>
      </c>
      <c r="L11" s="21">
        <f t="shared" si="4"/>
        <v>6.1799999999999994E-2</v>
      </c>
      <c r="M11" s="5">
        <f t="shared" si="5"/>
        <v>21.405414392197066</v>
      </c>
      <c r="N11" s="24">
        <f t="shared" si="11"/>
        <v>78.526048284625148</v>
      </c>
      <c r="O11" s="21"/>
      <c r="P11" s="5">
        <f t="shared" si="12"/>
        <v>3.3800000000000024E-2</v>
      </c>
      <c r="Q11" s="5">
        <f t="shared" si="13"/>
        <v>5.8535841946299474</v>
      </c>
      <c r="R11" s="5">
        <f t="shared" si="14"/>
        <v>13.629499293413506</v>
      </c>
      <c r="S11" s="5">
        <f t="shared" ref="S11:S38" si="16">Q11*0.53</f>
        <v>3.1023996231538722</v>
      </c>
      <c r="T11" s="19"/>
      <c r="U11" s="19"/>
      <c r="V11" s="19"/>
      <c r="W11" s="19"/>
      <c r="X11" s="19"/>
      <c r="Y11" s="19"/>
    </row>
    <row r="12" spans="1:25" x14ac:dyDescent="0.25">
      <c r="A12" s="4" t="s">
        <v>43</v>
      </c>
      <c r="B12" s="21">
        <v>3</v>
      </c>
      <c r="C12" s="21">
        <v>0.1221</v>
      </c>
      <c r="D12" s="21">
        <v>0.33339999999999997</v>
      </c>
      <c r="E12" s="5">
        <f t="shared" si="15"/>
        <v>6.9347399999999991E-3</v>
      </c>
      <c r="F12" s="21">
        <v>55</v>
      </c>
      <c r="G12" s="21">
        <v>110</v>
      </c>
      <c r="H12" s="21">
        <v>0.1729</v>
      </c>
      <c r="I12" s="5">
        <v>0.111</v>
      </c>
      <c r="J12" s="21">
        <f t="shared" si="9"/>
        <v>5.0799999999999998E-2</v>
      </c>
      <c r="K12" s="21">
        <f t="shared" si="3"/>
        <v>-1.1099999999999999E-2</v>
      </c>
      <c r="L12" s="21">
        <f t="shared" si="4"/>
        <v>6.1899999999999997E-2</v>
      </c>
      <c r="M12" s="5">
        <f t="shared" si="5"/>
        <v>17.852147304729524</v>
      </c>
      <c r="N12" s="24">
        <f t="shared" si="11"/>
        <v>121.85039370078741</v>
      </c>
      <c r="O12" s="21"/>
      <c r="P12" s="5">
        <f t="shared" si="12"/>
        <v>-2.2199999999999998E-2</v>
      </c>
      <c r="Q12" s="5">
        <f t="shared" si="13"/>
        <v>-3.2012735877624827</v>
      </c>
      <c r="R12" s="5">
        <f t="shared" si="14"/>
        <v>7.3254368584835197</v>
      </c>
      <c r="S12" s="5">
        <f t="shared" si="16"/>
        <v>-1.6966750015141159</v>
      </c>
      <c r="T12" s="19"/>
      <c r="U12" s="19"/>
      <c r="V12" s="19"/>
      <c r="W12" s="19"/>
      <c r="X12" s="19"/>
      <c r="Y12" s="19"/>
    </row>
    <row r="13" spans="1:25" x14ac:dyDescent="0.25">
      <c r="A13" s="4" t="s">
        <v>43</v>
      </c>
      <c r="B13" s="21">
        <v>4</v>
      </c>
      <c r="C13" s="21">
        <v>0.1221</v>
      </c>
      <c r="D13" s="21">
        <v>0.4083</v>
      </c>
      <c r="E13" s="5">
        <f t="shared" si="15"/>
        <v>8.515130000000001E-3</v>
      </c>
      <c r="F13" s="21">
        <v>60</v>
      </c>
      <c r="G13" s="21">
        <v>120</v>
      </c>
      <c r="H13" s="21">
        <v>0.1915</v>
      </c>
      <c r="I13" s="21">
        <v>0.1285</v>
      </c>
      <c r="J13" s="21">
        <f t="shared" si="9"/>
        <v>6.9400000000000003E-2</v>
      </c>
      <c r="K13" s="21">
        <f t="shared" si="3"/>
        <v>6.4000000000000029E-3</v>
      </c>
      <c r="L13" s="21">
        <f t="shared" si="4"/>
        <v>6.3E-2</v>
      </c>
      <c r="M13" s="5">
        <f t="shared" si="5"/>
        <v>14.797190412829867</v>
      </c>
      <c r="N13" s="24">
        <f t="shared" si="11"/>
        <v>90.778097982708928</v>
      </c>
      <c r="O13" s="21"/>
      <c r="P13" s="5">
        <f t="shared" si="12"/>
        <v>1.2800000000000006E-2</v>
      </c>
      <c r="Q13" s="5">
        <f t="shared" si="13"/>
        <v>1.503206645112876</v>
      </c>
      <c r="R13" s="5">
        <f t="shared" si="14"/>
        <v>8.1501985289713712</v>
      </c>
      <c r="S13" s="5">
        <f t="shared" si="16"/>
        <v>0.79669952190982429</v>
      </c>
      <c r="T13" s="19"/>
      <c r="U13" s="19"/>
      <c r="V13" s="19"/>
      <c r="W13" s="19"/>
      <c r="X13" s="19"/>
      <c r="Y13" s="19"/>
    </row>
    <row r="14" spans="1:25" x14ac:dyDescent="0.25">
      <c r="A14" s="4" t="s">
        <v>43</v>
      </c>
      <c r="B14" s="21">
        <v>5</v>
      </c>
      <c r="C14" s="21">
        <v>0.1221</v>
      </c>
      <c r="D14" s="21">
        <v>0.36549999999999999</v>
      </c>
      <c r="E14" s="5">
        <f t="shared" si="15"/>
        <v>7.6120499999999995E-3</v>
      </c>
      <c r="F14" s="21">
        <v>50</v>
      </c>
      <c r="G14" s="21">
        <v>100</v>
      </c>
      <c r="H14" s="21">
        <v>0.1744</v>
      </c>
      <c r="I14" s="21">
        <v>0.11260000000000001</v>
      </c>
      <c r="J14" s="21">
        <f t="shared" si="9"/>
        <v>5.2299999999999999E-2</v>
      </c>
      <c r="K14" s="21">
        <f t="shared" si="3"/>
        <v>-9.4999999999999946E-3</v>
      </c>
      <c r="L14" s="21">
        <f t="shared" si="4"/>
        <v>6.1799999999999994E-2</v>
      </c>
      <c r="M14" s="5">
        <f t="shared" si="5"/>
        <v>16.237413049047234</v>
      </c>
      <c r="N14" s="24">
        <f t="shared" si="11"/>
        <v>118.1644359464627</v>
      </c>
      <c r="O14" s="21"/>
      <c r="P14" s="5">
        <f t="shared" si="12"/>
        <v>-1.8999999999999989E-2</v>
      </c>
      <c r="Q14" s="5">
        <f t="shared" si="13"/>
        <v>-2.4960424589959329</v>
      </c>
      <c r="R14" s="5">
        <f t="shared" si="14"/>
        <v>6.8706852950256501</v>
      </c>
      <c r="S14" s="5">
        <f t="shared" si="16"/>
        <v>-1.3229025032678445</v>
      </c>
      <c r="T14" s="19"/>
      <c r="U14" s="19"/>
      <c r="V14" s="19"/>
      <c r="W14" s="19"/>
      <c r="X14" s="19"/>
      <c r="Y14" s="19"/>
    </row>
    <row r="15" spans="1:25" s="11" customFormat="1" x14ac:dyDescent="0.25">
      <c r="A15" s="7" t="s">
        <v>19</v>
      </c>
      <c r="B15" s="8"/>
      <c r="C15" s="7">
        <f>AVERAGE(C10:C14)</f>
        <v>0.12210000000000001</v>
      </c>
      <c r="D15" s="22">
        <f>AVERAGE(D10:D14)</f>
        <v>0.38219999999999998</v>
      </c>
      <c r="E15" s="22">
        <f>AVERAGE(E10:E14)</f>
        <v>7.9644199999999998E-3</v>
      </c>
      <c r="F15" s="22"/>
      <c r="G15" s="22"/>
      <c r="H15" s="22">
        <f t="shared" ref="H15:N15" si="17">AVERAGE(H10:H14)</f>
        <v>0.18476000000000001</v>
      </c>
      <c r="I15" s="22">
        <f t="shared" si="17"/>
        <v>0.12196</v>
      </c>
      <c r="J15" s="22">
        <f t="shared" si="17"/>
        <v>6.2660000000000007E-2</v>
      </c>
      <c r="K15" s="22">
        <f t="shared" si="17"/>
        <v>-1.3999999999999568E-4</v>
      </c>
      <c r="L15" s="22">
        <f>AVERAGE(L10:L14)</f>
        <v>6.2799999999999995E-2</v>
      </c>
      <c r="M15" s="22">
        <f>AVERAGE(M10:M14)</f>
        <v>21.213032456115865</v>
      </c>
      <c r="N15" s="25">
        <f t="shared" si="17"/>
        <v>102.95880323444662</v>
      </c>
      <c r="O15" s="22"/>
      <c r="P15" s="22">
        <f>AVERAGE(P10:P14)</f>
        <v>-2.9999999999999914E-3</v>
      </c>
      <c r="Q15" s="22">
        <f>AVERAGE(Q10:Q14)</f>
        <v>-3.9488828316209187E-2</v>
      </c>
      <c r="R15" s="22">
        <f>AVERAGE(R10:R14)</f>
        <v>8.3256999347524818</v>
      </c>
      <c r="S15" s="22">
        <f>AVERAGE(S10:S14)</f>
        <v>-2.0929079007590889E-2</v>
      </c>
    </row>
    <row r="16" spans="1:25" x14ac:dyDescent="0.25">
      <c r="A16" s="19" t="s">
        <v>39</v>
      </c>
      <c r="B16" s="21">
        <v>1</v>
      </c>
      <c r="C16" s="21">
        <v>0.1221</v>
      </c>
      <c r="D16" s="21">
        <v>0.4889</v>
      </c>
      <c r="E16" s="5">
        <f>((D16*0.0211)-0.0001)</f>
        <v>1.0215790000000001E-2</v>
      </c>
      <c r="F16" s="21">
        <v>50</v>
      </c>
      <c r="G16" s="21">
        <v>150</v>
      </c>
      <c r="H16" s="21">
        <v>0.1336</v>
      </c>
      <c r="I16" s="21">
        <v>7.1300000000000002E-2</v>
      </c>
      <c r="J16" s="21">
        <f>H16-C16</f>
        <v>1.1499999999999996E-2</v>
      </c>
      <c r="K16" s="21">
        <f t="shared" si="3"/>
        <v>-5.0799999999999998E-2</v>
      </c>
      <c r="L16" s="21">
        <f t="shared" si="4"/>
        <v>6.2299999999999994E-2</v>
      </c>
      <c r="M16" s="5">
        <f t="shared" si="5"/>
        <v>18.295207712766214</v>
      </c>
      <c r="N16" s="24">
        <f t="shared" ref="N16:N19" si="18">(L16/J16)*100</f>
        <v>541.73913043478274</v>
      </c>
      <c r="O16" s="21"/>
      <c r="P16" s="5">
        <f>(K16)/(F16/G16)</f>
        <v>-0.15240000000000001</v>
      </c>
      <c r="Q16" s="5">
        <f t="shared" ref="Q16:Q38" si="19">P16/E16</f>
        <v>-14.91808269355576</v>
      </c>
      <c r="R16" s="5">
        <f t="shared" ref="R16:R38" si="20">(H16-C16)/E16</f>
        <v>1.1257083397368188</v>
      </c>
      <c r="S16" s="5">
        <f>Q16*0.53</f>
        <v>-7.9065838275845532</v>
      </c>
      <c r="T16" s="19"/>
      <c r="U16" s="19"/>
      <c r="V16" s="19"/>
      <c r="W16" s="19"/>
      <c r="X16" s="19"/>
      <c r="Y16" s="19"/>
    </row>
    <row r="17" spans="1:25" s="19" customFormat="1" x14ac:dyDescent="0.25">
      <c r="A17" s="19" t="s">
        <v>39</v>
      </c>
      <c r="B17" s="21">
        <v>2</v>
      </c>
      <c r="C17" s="21">
        <v>0.1221</v>
      </c>
      <c r="D17" s="21">
        <v>0.83889999999999998</v>
      </c>
      <c r="E17" s="5">
        <f>((D17*0.0211)-0.0001)</f>
        <v>1.7600790000000002E-2</v>
      </c>
      <c r="F17" s="21">
        <v>50</v>
      </c>
      <c r="G17" s="21">
        <v>150</v>
      </c>
      <c r="H17" s="21">
        <v>0.14929999999999999</v>
      </c>
      <c r="I17" s="21">
        <v>8.9200000000000002E-2</v>
      </c>
      <c r="J17" s="21">
        <f>H17-C17</f>
        <v>2.7199999999999988E-2</v>
      </c>
      <c r="K17" s="21">
        <f t="shared" si="3"/>
        <v>-3.2899999999999999E-2</v>
      </c>
      <c r="L17" s="21">
        <f t="shared" si="4"/>
        <v>6.0099999999999987E-2</v>
      </c>
      <c r="M17" s="5">
        <f t="shared" si="5"/>
        <v>10.243858372266242</v>
      </c>
      <c r="N17" s="24">
        <f t="shared" si="18"/>
        <v>220.95588235294122</v>
      </c>
      <c r="O17" s="21"/>
      <c r="P17" s="5">
        <f t="shared" ref="P17:P19" si="21">(K17)/(F17/G17)</f>
        <v>-9.8699999999999996E-2</v>
      </c>
      <c r="Q17" s="5">
        <f t="shared" si="19"/>
        <v>-5.6077028360658803</v>
      </c>
      <c r="R17" s="5">
        <f t="shared" si="20"/>
        <v>1.5453851787334538</v>
      </c>
      <c r="S17" s="5">
        <f>Q17*0.53</f>
        <v>-2.9720825031149167</v>
      </c>
    </row>
    <row r="18" spans="1:25" x14ac:dyDescent="0.25">
      <c r="A18" s="19" t="s">
        <v>39</v>
      </c>
      <c r="B18" s="21">
        <v>3</v>
      </c>
      <c r="C18" s="21">
        <v>0.1221</v>
      </c>
      <c r="D18" s="21">
        <v>0.1772</v>
      </c>
      <c r="E18" s="5">
        <f t="shared" ref="E18:E19" si="22">((D18*0.0211)-0.0001)</f>
        <v>3.6389200000000003E-3</v>
      </c>
      <c r="F18" s="21">
        <v>45</v>
      </c>
      <c r="G18" s="21">
        <v>90</v>
      </c>
      <c r="H18" s="5">
        <v>0.13730000000000001</v>
      </c>
      <c r="I18" s="5">
        <v>7.9600000000000004E-2</v>
      </c>
      <c r="J18" s="21">
        <f>H18-C18</f>
        <v>1.5200000000000005E-2</v>
      </c>
      <c r="K18" s="21">
        <f t="shared" si="3"/>
        <v>-4.2499999999999996E-2</v>
      </c>
      <c r="L18" s="21">
        <f t="shared" si="4"/>
        <v>5.7700000000000001E-2</v>
      </c>
      <c r="M18" s="5">
        <f t="shared" si="5"/>
        <v>31.7127059677047</v>
      </c>
      <c r="N18" s="24">
        <f t="shared" si="18"/>
        <v>379.60526315789463</v>
      </c>
      <c r="O18" s="21"/>
      <c r="P18" s="5">
        <f t="shared" si="21"/>
        <v>-8.4999999999999992E-2</v>
      </c>
      <c r="Q18" s="5">
        <f t="shared" si="19"/>
        <v>-23.358578919019923</v>
      </c>
      <c r="R18" s="5">
        <f t="shared" si="20"/>
        <v>4.1770635243423886</v>
      </c>
      <c r="S18" s="5">
        <f t="shared" si="16"/>
        <v>-12.380046827080561</v>
      </c>
      <c r="T18" s="19"/>
      <c r="U18" s="19"/>
      <c r="V18" s="19"/>
      <c r="W18" s="19"/>
      <c r="X18" s="19"/>
      <c r="Y18" s="19"/>
    </row>
    <row r="19" spans="1:25" x14ac:dyDescent="0.25">
      <c r="A19" s="19" t="s">
        <v>39</v>
      </c>
      <c r="B19" s="21">
        <v>4</v>
      </c>
      <c r="C19" s="21">
        <v>0.1221</v>
      </c>
      <c r="D19" s="21">
        <v>0.64159999999999995</v>
      </c>
      <c r="E19" s="5">
        <f t="shared" si="22"/>
        <v>1.343776E-2</v>
      </c>
      <c r="F19" s="21">
        <v>60</v>
      </c>
      <c r="G19" s="21">
        <v>120</v>
      </c>
      <c r="H19" s="5">
        <v>0.18</v>
      </c>
      <c r="I19" s="21">
        <v>0.1178</v>
      </c>
      <c r="J19" s="21">
        <f t="shared" si="9"/>
        <v>5.7899999999999993E-2</v>
      </c>
      <c r="K19" s="21">
        <f t="shared" si="3"/>
        <v>-4.2999999999999983E-3</v>
      </c>
      <c r="L19" s="21">
        <f t="shared" si="4"/>
        <v>6.2199999999999991E-2</v>
      </c>
      <c r="M19" s="5">
        <f t="shared" si="5"/>
        <v>9.2574952968351862</v>
      </c>
      <c r="N19" s="24">
        <f t="shared" si="18"/>
        <v>107.42659758203799</v>
      </c>
      <c r="O19" s="21"/>
      <c r="P19" s="5">
        <f t="shared" si="21"/>
        <v>-8.5999999999999965E-3</v>
      </c>
      <c r="Q19" s="5">
        <f t="shared" si="19"/>
        <v>-0.6399876169837827</v>
      </c>
      <c r="R19" s="5">
        <f t="shared" si="20"/>
        <v>4.3087538399257017</v>
      </c>
      <c r="S19" s="5">
        <f t="shared" si="16"/>
        <v>-0.33919343700140486</v>
      </c>
      <c r="T19" s="19"/>
      <c r="U19" s="19"/>
      <c r="V19" s="19"/>
      <c r="W19" s="19"/>
      <c r="X19" s="19"/>
      <c r="Y19" s="19"/>
    </row>
    <row r="20" spans="1:25" x14ac:dyDescent="0.25">
      <c r="A20" s="19" t="s">
        <v>39</v>
      </c>
      <c r="B20" s="21">
        <v>5</v>
      </c>
      <c r="C20" s="21">
        <v>0.1221</v>
      </c>
      <c r="D20" s="5">
        <v>0.56399999999999995</v>
      </c>
      <c r="E20" s="5">
        <f>((D20*0.0211)-0.0001)</f>
        <v>1.1800399999999999E-2</v>
      </c>
      <c r="F20" s="21">
        <v>60</v>
      </c>
      <c r="G20" s="21">
        <v>132</v>
      </c>
      <c r="H20" s="21">
        <v>0.19470000000000001</v>
      </c>
      <c r="I20" s="21">
        <v>0.13320000000000001</v>
      </c>
      <c r="J20" s="21">
        <f>H20-C20</f>
        <v>7.2600000000000012E-2</v>
      </c>
      <c r="K20" s="21">
        <f t="shared" si="3"/>
        <v>1.1100000000000013E-2</v>
      </c>
      <c r="L20" s="21">
        <f t="shared" si="4"/>
        <v>6.1499999999999999E-2</v>
      </c>
      <c r="M20" s="5">
        <f t="shared" si="5"/>
        <v>11.465713026677063</v>
      </c>
      <c r="N20" s="24">
        <f>(L20/J20)*100</f>
        <v>84.710743801652882</v>
      </c>
      <c r="O20" s="21"/>
      <c r="P20" s="5">
        <f>(K20)/(F20/G20)</f>
        <v>2.4420000000000028E-2</v>
      </c>
      <c r="Q20" s="5">
        <f t="shared" si="19"/>
        <v>2.069421375546594</v>
      </c>
      <c r="R20" s="5">
        <f t="shared" si="20"/>
        <v>6.1523338191925712</v>
      </c>
      <c r="S20" s="5">
        <f t="shared" si="16"/>
        <v>1.096793329039695</v>
      </c>
      <c r="T20" s="19"/>
      <c r="U20" s="19"/>
      <c r="V20" s="19"/>
      <c r="W20" s="19"/>
      <c r="X20" s="19"/>
      <c r="Y20" s="19"/>
    </row>
    <row r="21" spans="1:25" s="11" customFormat="1" x14ac:dyDescent="0.25">
      <c r="A21" s="7" t="s">
        <v>19</v>
      </c>
      <c r="B21" s="8"/>
      <c r="C21" s="7">
        <f>AVERAGE(C16:C20)</f>
        <v>0.12210000000000001</v>
      </c>
      <c r="D21" s="7">
        <f>AVERAGE(D16:D20)</f>
        <v>0.54211999999999994</v>
      </c>
      <c r="E21" s="40">
        <f>AVERAGE(E16:E20)</f>
        <v>1.1338731999999999E-2</v>
      </c>
      <c r="F21" s="7"/>
      <c r="G21" s="7"/>
      <c r="H21" s="22">
        <f t="shared" ref="H21:K21" si="23">AVERAGE(H16:H20)</f>
        <v>0.15898000000000001</v>
      </c>
      <c r="I21" s="22">
        <f t="shared" si="23"/>
        <v>9.8220000000000002E-2</v>
      </c>
      <c r="J21" s="22">
        <f>AVERAGE(J16:J20)</f>
        <v>3.6880000000000003E-2</v>
      </c>
      <c r="K21" s="22">
        <f t="shared" si="23"/>
        <v>-2.3879999999999992E-2</v>
      </c>
      <c r="L21" s="22">
        <f>AVERAGE(L16:L20)</f>
        <v>6.0759999999999995E-2</v>
      </c>
      <c r="M21" s="32">
        <f>AVERAGE(M16:M20)</f>
        <v>16.194996075249882</v>
      </c>
      <c r="N21" s="33">
        <f>AVERAGE(N16:N20)</f>
        <v>266.88752346586188</v>
      </c>
      <c r="O21" s="22"/>
      <c r="P21" s="32">
        <f>AVERAGE(P16:P20)</f>
        <v>-6.4055999999999974E-2</v>
      </c>
      <c r="Q21" s="32">
        <f>AVERAGE(Q16:Q20)</f>
        <v>-8.4909861380157494</v>
      </c>
      <c r="R21" s="32">
        <f>AVERAGE(R16:R20)</f>
        <v>3.4618489403861865</v>
      </c>
      <c r="S21" s="32">
        <f>AVERAGE(S16:S20)</f>
        <v>-4.5002226531483478</v>
      </c>
    </row>
    <row r="22" spans="1:25" x14ac:dyDescent="0.25">
      <c r="A22" s="19" t="s">
        <v>40</v>
      </c>
      <c r="B22" s="21">
        <v>1</v>
      </c>
      <c r="C22" s="21">
        <v>0.1221</v>
      </c>
      <c r="D22" s="5">
        <v>0.10390000000000001</v>
      </c>
      <c r="E22" s="5">
        <f>((D22*0.0211)-0.0001)</f>
        <v>2.0922900000000006E-3</v>
      </c>
      <c r="F22" s="21">
        <v>26</v>
      </c>
      <c r="G22" s="21">
        <v>80</v>
      </c>
      <c r="H22" s="21">
        <v>0.21190000000000001</v>
      </c>
      <c r="I22" s="21">
        <v>0.15079999999999999</v>
      </c>
      <c r="J22" s="21">
        <f>H22-C22</f>
        <v>8.9800000000000005E-2</v>
      </c>
      <c r="K22" s="21">
        <f t="shared" si="3"/>
        <v>2.8699999999999989E-2</v>
      </c>
      <c r="L22" s="21">
        <f t="shared" si="4"/>
        <v>6.1100000000000015E-2</v>
      </c>
      <c r="M22" s="5">
        <f t="shared" si="5"/>
        <v>89.853700968794968</v>
      </c>
      <c r="N22" s="24">
        <f>(L22/J22)*100</f>
        <v>68.040089086859695</v>
      </c>
      <c r="O22" s="19"/>
      <c r="P22" s="5">
        <f>(K22)/(F22/G22)</f>
        <v>8.8307692307692268E-2</v>
      </c>
      <c r="Q22" s="5">
        <f t="shared" si="19"/>
        <v>42.206239243934753</v>
      </c>
      <c r="R22" s="5">
        <f t="shared" si="20"/>
        <v>42.919480569137157</v>
      </c>
      <c r="S22" s="5">
        <f t="shared" si="16"/>
        <v>22.369306799285422</v>
      </c>
      <c r="T22" s="19"/>
      <c r="U22" s="19"/>
      <c r="V22" s="19"/>
      <c r="W22" s="19"/>
      <c r="X22" s="19"/>
      <c r="Y22" s="19"/>
    </row>
    <row r="23" spans="1:25" s="19" customFormat="1" x14ac:dyDescent="0.25">
      <c r="A23" s="19" t="s">
        <v>40</v>
      </c>
      <c r="B23" s="21">
        <v>2</v>
      </c>
      <c r="C23" s="21">
        <v>0.1221</v>
      </c>
      <c r="D23" s="5">
        <v>0.1222</v>
      </c>
      <c r="E23" s="5">
        <f t="shared" ref="E23:E38" si="24">((D23*0.0211)-0.0001)</f>
        <v>2.4784200000000003E-3</v>
      </c>
      <c r="F23" s="21">
        <v>20</v>
      </c>
      <c r="G23" s="21">
        <v>120</v>
      </c>
      <c r="H23" s="21">
        <v>0.26879999999999998</v>
      </c>
      <c r="I23" s="21">
        <v>0.20619999999999999</v>
      </c>
      <c r="J23" s="21">
        <f t="shared" ref="J23:J38" si="25">H23-C23</f>
        <v>0.1467</v>
      </c>
      <c r="K23" s="21">
        <f t="shared" si="3"/>
        <v>8.4099999999999994E-2</v>
      </c>
      <c r="L23" s="21">
        <f t="shared" si="4"/>
        <v>6.2600000000000003E-2</v>
      </c>
      <c r="M23" s="5">
        <f t="shared" si="5"/>
        <v>151.54816374948552</v>
      </c>
      <c r="N23" s="24">
        <f t="shared" ref="N23:N38" si="26">(L23/J23)*100</f>
        <v>42.672119972733476</v>
      </c>
      <c r="P23" s="5">
        <f t="shared" ref="P23:P38" si="27">(K23)/(F23/G23)</f>
        <v>0.50460000000000005</v>
      </c>
      <c r="Q23" s="5">
        <f t="shared" si="19"/>
        <v>203.59745321616191</v>
      </c>
      <c r="R23" s="5">
        <f t="shared" si="20"/>
        <v>59.190936160941234</v>
      </c>
      <c r="S23" s="5">
        <f t="shared" si="16"/>
        <v>107.90665020456582</v>
      </c>
    </row>
    <row r="24" spans="1:25" s="19" customFormat="1" x14ac:dyDescent="0.25">
      <c r="A24" s="19" t="s">
        <v>40</v>
      </c>
      <c r="B24" s="21">
        <v>3</v>
      </c>
      <c r="C24" s="21">
        <v>0.1221</v>
      </c>
      <c r="D24" s="5">
        <v>0.79210000000000003</v>
      </c>
      <c r="E24" s="5">
        <f t="shared" si="24"/>
        <v>1.6613310000000003E-2</v>
      </c>
      <c r="F24" s="21">
        <v>28</v>
      </c>
      <c r="G24" s="21">
        <v>190</v>
      </c>
      <c r="H24" s="21">
        <v>0.28560000000000002</v>
      </c>
      <c r="I24" s="21">
        <v>0.2112</v>
      </c>
      <c r="J24" s="21">
        <f t="shared" si="25"/>
        <v>0.16350000000000003</v>
      </c>
      <c r="K24" s="21">
        <f t="shared" si="3"/>
        <v>8.9099999999999999E-2</v>
      </c>
      <c r="L24" s="21">
        <f t="shared" si="4"/>
        <v>7.4400000000000036E-2</v>
      </c>
      <c r="M24" s="5">
        <f t="shared" si="5"/>
        <v>30.388715003641234</v>
      </c>
      <c r="N24" s="24">
        <f t="shared" si="26"/>
        <v>45.504587155963314</v>
      </c>
      <c r="P24" s="5">
        <f t="shared" si="27"/>
        <v>0.6046071428571429</v>
      </c>
      <c r="Q24" s="5">
        <f t="shared" si="19"/>
        <v>36.392936919683244</v>
      </c>
      <c r="R24" s="5">
        <f t="shared" si="20"/>
        <v>9.841506599226765</v>
      </c>
      <c r="S24" s="5">
        <f t="shared" si="16"/>
        <v>19.288256567432121</v>
      </c>
    </row>
    <row r="25" spans="1:25" s="19" customFormat="1" x14ac:dyDescent="0.25">
      <c r="A25" s="19" t="s">
        <v>40</v>
      </c>
      <c r="B25" s="21">
        <v>4</v>
      </c>
      <c r="C25" s="21">
        <v>0.1221</v>
      </c>
      <c r="D25" s="5">
        <v>0.2354</v>
      </c>
      <c r="E25" s="5">
        <f t="shared" si="24"/>
        <v>4.8669400000000002E-3</v>
      </c>
      <c r="F25" s="21">
        <v>20</v>
      </c>
      <c r="G25" s="21">
        <v>160</v>
      </c>
      <c r="H25" s="21">
        <v>0.2697</v>
      </c>
      <c r="I25" s="21">
        <v>0.19889999999999999</v>
      </c>
      <c r="J25" s="21">
        <f t="shared" si="25"/>
        <v>0.14760000000000001</v>
      </c>
      <c r="K25" s="21">
        <f t="shared" si="3"/>
        <v>7.6799999999999993E-2</v>
      </c>
      <c r="L25" s="21">
        <f t="shared" si="4"/>
        <v>7.0800000000000016E-2</v>
      </c>
      <c r="M25" s="5">
        <f t="shared" si="5"/>
        <v>116.37702539994331</v>
      </c>
      <c r="N25" s="24">
        <f t="shared" si="26"/>
        <v>47.967479674796756</v>
      </c>
      <c r="P25" s="5">
        <f t="shared" si="27"/>
        <v>0.61439999999999995</v>
      </c>
      <c r="Q25" s="5">
        <f t="shared" si="19"/>
        <v>126.23948517959948</v>
      </c>
      <c r="R25" s="5">
        <f t="shared" si="20"/>
        <v>30.327063822442849</v>
      </c>
      <c r="S25" s="5">
        <f t="shared" si="16"/>
        <v>66.906927145187723</v>
      </c>
    </row>
    <row r="26" spans="1:25" s="19" customFormat="1" x14ac:dyDescent="0.25">
      <c r="A26" s="19" t="s">
        <v>40</v>
      </c>
      <c r="B26" s="21">
        <v>5</v>
      </c>
      <c r="C26" s="21">
        <v>0.1221</v>
      </c>
      <c r="D26" s="5">
        <v>0.55479999999999996</v>
      </c>
      <c r="E26" s="5">
        <f t="shared" si="24"/>
        <v>1.160628E-2</v>
      </c>
      <c r="F26" s="21">
        <v>20</v>
      </c>
      <c r="G26" s="21">
        <v>220</v>
      </c>
      <c r="H26" s="21">
        <v>0.22950000000000001</v>
      </c>
      <c r="I26" s="21">
        <v>0.1618</v>
      </c>
      <c r="J26" s="21">
        <f t="shared" si="25"/>
        <v>0.10740000000000001</v>
      </c>
      <c r="K26" s="21">
        <f t="shared" si="3"/>
        <v>3.9699999999999999E-2</v>
      </c>
      <c r="L26" s="21">
        <f t="shared" si="4"/>
        <v>6.770000000000001E-2</v>
      </c>
      <c r="M26" s="5">
        <f t="shared" si="5"/>
        <v>64.163539049549044</v>
      </c>
      <c r="N26" s="24">
        <f t="shared" si="26"/>
        <v>63.035381750465561</v>
      </c>
      <c r="P26" s="5">
        <f t="shared" si="27"/>
        <v>0.43669999999999998</v>
      </c>
      <c r="Q26" s="5">
        <f t="shared" si="19"/>
        <v>37.626181687844856</v>
      </c>
      <c r="R26" s="5">
        <f t="shared" si="20"/>
        <v>9.2536109761267191</v>
      </c>
      <c r="S26" s="5">
        <f t="shared" si="16"/>
        <v>19.941876294557776</v>
      </c>
    </row>
    <row r="27" spans="1:25" s="11" customFormat="1" x14ac:dyDescent="0.25">
      <c r="A27" s="7" t="s">
        <v>19</v>
      </c>
      <c r="B27" s="8"/>
      <c r="C27" s="7">
        <f>AVERAGE(C22:C26)</f>
        <v>0.12210000000000001</v>
      </c>
      <c r="D27" s="7">
        <f>AVERAGE(D22:D26)</f>
        <v>0.36168</v>
      </c>
      <c r="E27" s="40">
        <f>AVERAGE(E22:E26)</f>
        <v>7.5314480000000013E-3</v>
      </c>
      <c r="F27" s="7"/>
      <c r="G27" s="7"/>
      <c r="H27" s="22">
        <f t="shared" ref="H27:K27" si="28">AVERAGE(H22:H26)</f>
        <v>0.25309999999999999</v>
      </c>
      <c r="I27" s="22">
        <f t="shared" si="28"/>
        <v>0.18578</v>
      </c>
      <c r="J27" s="22">
        <f>AVERAGE(J22:J26)</f>
        <v>0.13100000000000003</v>
      </c>
      <c r="K27" s="22">
        <f t="shared" si="28"/>
        <v>6.3679999999999987E-2</v>
      </c>
      <c r="L27" s="22">
        <f>AVERAGE(L22:L26)</f>
        <v>6.7320000000000019E-2</v>
      </c>
      <c r="M27" s="32">
        <f>AVERAGE(M22:M26)</f>
        <v>90.466228834282816</v>
      </c>
      <c r="N27" s="33">
        <f>AVERAGE(N22:N26)</f>
        <v>53.443931528163759</v>
      </c>
      <c r="O27" s="22"/>
      <c r="P27" s="32">
        <f>AVERAGE(P22:P26)</f>
        <v>0.4497229670329671</v>
      </c>
      <c r="Q27" s="32">
        <f>AVERAGE(Q22:Q26)</f>
        <v>89.212459249444834</v>
      </c>
      <c r="R27" s="32">
        <f>AVERAGE(R22:R26)</f>
        <v>30.306519625574943</v>
      </c>
      <c r="S27" s="32">
        <f>AVERAGE(S22:S26)</f>
        <v>47.282603402205766</v>
      </c>
    </row>
    <row r="28" spans="1:25" x14ac:dyDescent="0.25">
      <c r="A28" s="19" t="s">
        <v>44</v>
      </c>
      <c r="B28" s="47">
        <v>1</v>
      </c>
      <c r="C28" s="21">
        <v>0.1221</v>
      </c>
      <c r="D28" s="21">
        <v>0.5524</v>
      </c>
      <c r="E28" s="5">
        <f t="shared" si="24"/>
        <v>1.1555640000000001E-2</v>
      </c>
      <c r="F28" s="21">
        <v>20</v>
      </c>
      <c r="G28" s="21">
        <v>190</v>
      </c>
      <c r="H28" s="21">
        <v>0.21010000000000001</v>
      </c>
      <c r="I28" s="21">
        <v>0.1419</v>
      </c>
      <c r="J28" s="21">
        <f t="shared" si="25"/>
        <v>8.8000000000000009E-2</v>
      </c>
      <c r="K28" s="21">
        <f t="shared" si="3"/>
        <v>1.9799999999999998E-2</v>
      </c>
      <c r="L28" s="21">
        <f t="shared" si="4"/>
        <v>6.8200000000000011E-2</v>
      </c>
      <c r="M28" s="5">
        <f t="shared" si="5"/>
        <v>56.06785950410363</v>
      </c>
      <c r="N28" s="24">
        <f t="shared" si="26"/>
        <v>77.5</v>
      </c>
      <c r="O28" s="21"/>
      <c r="P28" s="5">
        <f t="shared" si="27"/>
        <v>0.18809999999999999</v>
      </c>
      <c r="Q28" s="5">
        <f t="shared" si="19"/>
        <v>16.277765662481695</v>
      </c>
      <c r="R28" s="5">
        <f t="shared" si="20"/>
        <v>7.6153289649037186</v>
      </c>
      <c r="S28" s="5">
        <f t="shared" si="16"/>
        <v>8.6272158011152982</v>
      </c>
      <c r="T28" s="19"/>
      <c r="U28" s="19"/>
      <c r="V28" s="19"/>
      <c r="W28" s="19"/>
      <c r="X28" s="19"/>
      <c r="Y28" s="19"/>
    </row>
    <row r="29" spans="1:25" x14ac:dyDescent="0.25">
      <c r="A29" s="19" t="s">
        <v>44</v>
      </c>
      <c r="B29" s="47">
        <v>2</v>
      </c>
      <c r="C29" s="21">
        <v>0.1221</v>
      </c>
      <c r="D29" s="21">
        <v>0.35339999999999999</v>
      </c>
      <c r="E29" s="5">
        <f t="shared" si="24"/>
        <v>7.3567399999999996E-3</v>
      </c>
      <c r="F29" s="21">
        <v>22</v>
      </c>
      <c r="G29" s="21">
        <v>130</v>
      </c>
      <c r="H29" s="21">
        <v>0.21410000000000001</v>
      </c>
      <c r="I29" s="5">
        <v>0.14699999999999999</v>
      </c>
      <c r="J29" s="21">
        <f t="shared" si="25"/>
        <v>9.2000000000000012E-2</v>
      </c>
      <c r="K29" s="21">
        <f t="shared" si="3"/>
        <v>2.4899999999999992E-2</v>
      </c>
      <c r="L29" s="21">
        <f t="shared" si="4"/>
        <v>6.7100000000000021E-2</v>
      </c>
      <c r="M29" s="5">
        <f t="shared" si="5"/>
        <v>53.896155090434092</v>
      </c>
      <c r="N29" s="24">
        <f t="shared" si="26"/>
        <v>72.93478260869567</v>
      </c>
      <c r="O29" s="21"/>
      <c r="P29" s="5">
        <f t="shared" si="27"/>
        <v>0.14713636363636357</v>
      </c>
      <c r="Q29" s="5">
        <f t="shared" si="19"/>
        <v>20.000212544736332</v>
      </c>
      <c r="R29" s="5">
        <f t="shared" si="20"/>
        <v>12.505539138259612</v>
      </c>
      <c r="S29" s="5">
        <f t="shared" si="16"/>
        <v>10.600112648710256</v>
      </c>
      <c r="T29" s="19"/>
      <c r="U29" s="19"/>
      <c r="V29" s="19"/>
      <c r="W29" s="19"/>
      <c r="X29" s="19"/>
      <c r="Y29" s="19"/>
    </row>
    <row r="30" spans="1:25" x14ac:dyDescent="0.25">
      <c r="A30" s="19" t="s">
        <v>44</v>
      </c>
      <c r="B30" s="47">
        <v>3</v>
      </c>
      <c r="C30" s="21">
        <v>0.1221</v>
      </c>
      <c r="D30" s="21">
        <v>0.2326</v>
      </c>
      <c r="E30" s="5">
        <f t="shared" si="24"/>
        <v>4.8078599999999997E-3</v>
      </c>
      <c r="F30" s="21">
        <v>24</v>
      </c>
      <c r="G30" s="21">
        <v>132</v>
      </c>
      <c r="H30" s="21">
        <v>0.27110000000000001</v>
      </c>
      <c r="I30" s="5">
        <v>0.19800000000000001</v>
      </c>
      <c r="J30" s="21">
        <f t="shared" si="25"/>
        <v>0.14900000000000002</v>
      </c>
      <c r="K30" s="21">
        <f t="shared" si="3"/>
        <v>7.5900000000000009E-2</v>
      </c>
      <c r="L30" s="21">
        <f t="shared" si="4"/>
        <v>7.3100000000000012E-2</v>
      </c>
      <c r="M30" s="5">
        <f t="shared" si="5"/>
        <v>83.623483212905555</v>
      </c>
      <c r="N30" s="24">
        <f t="shared" si="26"/>
        <v>49.060402684563762</v>
      </c>
      <c r="O30" s="19"/>
      <c r="P30" s="5">
        <f t="shared" si="27"/>
        <v>0.41745000000000004</v>
      </c>
      <c r="Q30" s="5">
        <f t="shared" si="19"/>
        <v>86.826571489186477</v>
      </c>
      <c r="R30" s="5">
        <f t="shared" si="20"/>
        <v>30.990919036744003</v>
      </c>
      <c r="S30" s="5">
        <f t="shared" si="16"/>
        <v>46.018082889268833</v>
      </c>
      <c r="T30" s="19"/>
      <c r="U30" s="19"/>
      <c r="V30" s="19"/>
      <c r="W30" s="19"/>
      <c r="X30" s="19"/>
      <c r="Y30" s="19"/>
    </row>
    <row r="31" spans="1:25" x14ac:dyDescent="0.25">
      <c r="A31" s="19" t="s">
        <v>44</v>
      </c>
      <c r="B31" s="48">
        <v>4</v>
      </c>
      <c r="C31" s="21">
        <v>0.1221</v>
      </c>
      <c r="D31" s="21">
        <v>0.4234</v>
      </c>
      <c r="E31" s="5">
        <f t="shared" si="24"/>
        <v>8.8337400000000014E-3</v>
      </c>
      <c r="F31" s="21">
        <v>26</v>
      </c>
      <c r="G31" s="21">
        <v>114</v>
      </c>
      <c r="H31" s="21">
        <v>0.2671</v>
      </c>
      <c r="I31" s="21">
        <v>0.19450000000000001</v>
      </c>
      <c r="J31" s="21">
        <f t="shared" si="25"/>
        <v>0.14500000000000002</v>
      </c>
      <c r="K31" s="21">
        <f t="shared" si="3"/>
        <v>7.2400000000000006E-2</v>
      </c>
      <c r="L31" s="21">
        <f t="shared" si="4"/>
        <v>7.2600000000000012E-2</v>
      </c>
      <c r="M31" s="5">
        <f t="shared" si="5"/>
        <v>36.034915780074684</v>
      </c>
      <c r="N31" s="24">
        <f t="shared" si="26"/>
        <v>50.068965517241381</v>
      </c>
      <c r="O31" s="19"/>
      <c r="P31" s="5">
        <f t="shared" si="27"/>
        <v>0.31744615384615388</v>
      </c>
      <c r="Q31" s="5">
        <f t="shared" si="19"/>
        <v>35.935646039633703</v>
      </c>
      <c r="R31" s="5">
        <f t="shared" si="20"/>
        <v>16.414338660635245</v>
      </c>
      <c r="S31" s="5">
        <f t="shared" si="16"/>
        <v>19.045892401005862</v>
      </c>
      <c r="T31" s="19"/>
      <c r="U31" s="19"/>
      <c r="V31" s="19"/>
      <c r="W31" s="19"/>
      <c r="X31" s="19"/>
      <c r="Y31" s="19"/>
    </row>
    <row r="32" spans="1:25" x14ac:dyDescent="0.25">
      <c r="A32" s="19" t="s">
        <v>44</v>
      </c>
      <c r="B32" s="47">
        <v>5</v>
      </c>
      <c r="C32" s="21">
        <v>0.1221</v>
      </c>
      <c r="D32" s="21">
        <v>0.27550000000000002</v>
      </c>
      <c r="E32" s="5">
        <f t="shared" si="24"/>
        <v>5.7130500000000008E-3</v>
      </c>
      <c r="F32" s="21">
        <v>16</v>
      </c>
      <c r="G32" s="21">
        <v>90</v>
      </c>
      <c r="H32" s="5">
        <v>0.38</v>
      </c>
      <c r="I32" s="21">
        <v>0.29170000000000001</v>
      </c>
      <c r="J32" s="21">
        <f t="shared" si="25"/>
        <v>0.25790000000000002</v>
      </c>
      <c r="K32" s="21">
        <f t="shared" si="3"/>
        <v>0.16960000000000003</v>
      </c>
      <c r="L32" s="21">
        <f t="shared" si="4"/>
        <v>8.829999999999999E-2</v>
      </c>
      <c r="M32" s="5">
        <f t="shared" si="5"/>
        <v>86.939113083204219</v>
      </c>
      <c r="N32" s="24">
        <f t="shared" si="26"/>
        <v>34.238076773943384</v>
      </c>
      <c r="O32" s="19"/>
      <c r="P32" s="5">
        <f t="shared" si="27"/>
        <v>0.95400000000000007</v>
      </c>
      <c r="Q32" s="5">
        <f t="shared" si="19"/>
        <v>166.9861107464489</v>
      </c>
      <c r="R32" s="5">
        <f t="shared" si="20"/>
        <v>45.142262014160558</v>
      </c>
      <c r="S32" s="5">
        <f t="shared" si="16"/>
        <v>88.502638695617918</v>
      </c>
      <c r="T32" s="19"/>
      <c r="U32" s="19"/>
      <c r="V32" s="19"/>
      <c r="W32" s="19"/>
      <c r="X32" s="19"/>
      <c r="Y32" s="19"/>
    </row>
    <row r="33" spans="1:25" s="11" customFormat="1" x14ac:dyDescent="0.25">
      <c r="A33" s="7" t="s">
        <v>19</v>
      </c>
      <c r="B33" s="8"/>
      <c r="C33" s="7">
        <f>AVERAGE(C28:C32)</f>
        <v>0.12210000000000001</v>
      </c>
      <c r="D33" s="7">
        <f>AVERAGE(D28:D32)</f>
        <v>0.36746000000000001</v>
      </c>
      <c r="E33" s="40">
        <f>AVERAGE(E28:E32)</f>
        <v>7.6534060000000015E-3</v>
      </c>
      <c r="F33" s="7"/>
      <c r="G33" s="7"/>
      <c r="H33" s="22">
        <f t="shared" ref="H33:K33" si="29">AVERAGE(H28:H32)</f>
        <v>0.26848</v>
      </c>
      <c r="I33" s="22">
        <f t="shared" si="29"/>
        <v>0.19462000000000002</v>
      </c>
      <c r="J33" s="22">
        <f>AVERAGE(J28:J32)</f>
        <v>0.14638000000000001</v>
      </c>
      <c r="K33" s="22">
        <f t="shared" si="29"/>
        <v>7.2520000000000001E-2</v>
      </c>
      <c r="L33" s="22">
        <f>AVERAGE(L28:L32)</f>
        <v>7.3860000000000009E-2</v>
      </c>
      <c r="M33" s="32">
        <f>AVERAGE(M28:M32)</f>
        <v>63.312305334144447</v>
      </c>
      <c r="N33" s="33">
        <f>AVERAGE(N28:N32)</f>
        <v>56.760445516888844</v>
      </c>
      <c r="O33" s="22"/>
      <c r="P33" s="32">
        <f>AVERAGE(P28:P32)</f>
        <v>0.40482650349650351</v>
      </c>
      <c r="Q33" s="32">
        <f>AVERAGE(Q28:Q32)</f>
        <v>65.205261296497426</v>
      </c>
      <c r="R33" s="32">
        <f>AVERAGE(R28:R32)</f>
        <v>22.533677562940632</v>
      </c>
      <c r="S33" s="32">
        <f>AVERAGE(S28:S32)</f>
        <v>34.558788487143637</v>
      </c>
    </row>
    <row r="34" spans="1:25" x14ac:dyDescent="0.25">
      <c r="A34" s="19" t="s">
        <v>41</v>
      </c>
      <c r="B34" s="47">
        <v>1</v>
      </c>
      <c r="C34" s="21">
        <v>0.1221</v>
      </c>
      <c r="D34" s="21">
        <v>0.36990000000000001</v>
      </c>
      <c r="E34" s="5">
        <f t="shared" si="24"/>
        <v>7.7048899999999998E-3</v>
      </c>
      <c r="F34" s="21">
        <v>24</v>
      </c>
      <c r="G34" s="21">
        <v>190</v>
      </c>
      <c r="H34" s="21">
        <v>0.2213</v>
      </c>
      <c r="I34" s="21">
        <v>0.15770000000000001</v>
      </c>
      <c r="J34" s="21">
        <f t="shared" si="25"/>
        <v>9.9199999999999997E-2</v>
      </c>
      <c r="K34" s="21">
        <f t="shared" si="3"/>
        <v>3.5600000000000007E-2</v>
      </c>
      <c r="L34" s="21">
        <f t="shared" si="4"/>
        <v>6.359999999999999E-2</v>
      </c>
      <c r="M34" s="5">
        <f t="shared" si="5"/>
        <v>65.348110096315452</v>
      </c>
      <c r="N34" s="24">
        <f t="shared" si="26"/>
        <v>64.112903225806434</v>
      </c>
      <c r="O34" s="19"/>
      <c r="P34" s="5">
        <f t="shared" si="27"/>
        <v>0.28183333333333338</v>
      </c>
      <c r="Q34" s="5">
        <f t="shared" si="19"/>
        <v>36.578501877811803</v>
      </c>
      <c r="R34" s="5">
        <f t="shared" si="20"/>
        <v>12.874940459889759</v>
      </c>
      <c r="S34" s="5">
        <f t="shared" si="16"/>
        <v>19.386605995240256</v>
      </c>
      <c r="T34" s="19"/>
      <c r="U34" s="19"/>
      <c r="V34" s="19"/>
      <c r="W34" s="19"/>
      <c r="X34" s="19"/>
      <c r="Y34" s="19"/>
    </row>
    <row r="35" spans="1:25" x14ac:dyDescent="0.25">
      <c r="A35" s="19" t="s">
        <v>41</v>
      </c>
      <c r="B35" s="47">
        <v>2</v>
      </c>
      <c r="C35" s="21">
        <v>0.1221</v>
      </c>
      <c r="D35" s="21">
        <v>0.18129999999999999</v>
      </c>
      <c r="E35" s="5">
        <f t="shared" si="24"/>
        <v>3.7254300000000001E-3</v>
      </c>
      <c r="F35" s="21">
        <v>24</v>
      </c>
      <c r="G35" s="21">
        <v>152</v>
      </c>
      <c r="H35" s="21">
        <v>0.17050000000000001</v>
      </c>
      <c r="I35" s="21">
        <v>0.1061</v>
      </c>
      <c r="J35" s="21">
        <f t="shared" si="25"/>
        <v>4.8400000000000012E-2</v>
      </c>
      <c r="K35" s="21">
        <f t="shared" si="3"/>
        <v>-1.6E-2</v>
      </c>
      <c r="L35" s="21">
        <f t="shared" si="4"/>
        <v>6.4400000000000013E-2</v>
      </c>
      <c r="M35" s="5">
        <f t="shared" si="5"/>
        <v>109.48176899489903</v>
      </c>
      <c r="N35" s="24">
        <f t="shared" si="26"/>
        <v>133.05785123966942</v>
      </c>
      <c r="O35" s="19"/>
      <c r="P35" s="5">
        <f t="shared" si="27"/>
        <v>-0.10133333333333334</v>
      </c>
      <c r="Q35" s="5">
        <f t="shared" si="19"/>
        <v>-27.200439501838268</v>
      </c>
      <c r="R35" s="5">
        <f t="shared" si="20"/>
        <v>12.991788867325386</v>
      </c>
      <c r="S35" s="5">
        <f t="shared" si="16"/>
        <v>-14.416232935974282</v>
      </c>
      <c r="T35" s="19"/>
      <c r="U35" s="19"/>
      <c r="V35" s="19"/>
      <c r="W35" s="19"/>
      <c r="X35" s="19"/>
      <c r="Y35" s="19"/>
    </row>
    <row r="36" spans="1:25" x14ac:dyDescent="0.25">
      <c r="A36" s="19" t="s">
        <v>41</v>
      </c>
      <c r="B36" s="47">
        <v>3</v>
      </c>
      <c r="C36" s="21">
        <v>0.1221</v>
      </c>
      <c r="D36" s="21">
        <v>0.21859999999999999</v>
      </c>
      <c r="E36" s="5">
        <f t="shared" si="24"/>
        <v>4.5124599999999994E-3</v>
      </c>
      <c r="F36" s="21">
        <v>20</v>
      </c>
      <c r="G36" s="21">
        <v>126</v>
      </c>
      <c r="H36" s="5">
        <v>0.224</v>
      </c>
      <c r="I36" s="21">
        <v>0.15939999999999999</v>
      </c>
      <c r="J36" s="21">
        <f t="shared" si="25"/>
        <v>0.1019</v>
      </c>
      <c r="K36" s="21">
        <f t="shared" si="3"/>
        <v>3.7299999999999986E-2</v>
      </c>
      <c r="L36" s="21">
        <f t="shared" si="4"/>
        <v>6.4600000000000019E-2</v>
      </c>
      <c r="M36" s="5">
        <f t="shared" si="5"/>
        <v>90.190273154775923</v>
      </c>
      <c r="N36" s="24">
        <f t="shared" si="26"/>
        <v>63.395485770363116</v>
      </c>
      <c r="O36" s="19"/>
      <c r="P36" s="5">
        <f t="shared" si="27"/>
        <v>0.23498999999999992</v>
      </c>
      <c r="Q36" s="5">
        <f t="shared" si="19"/>
        <v>52.07580787419721</v>
      </c>
      <c r="R36" s="5">
        <f t="shared" si="20"/>
        <v>22.581917623646529</v>
      </c>
      <c r="S36" s="5">
        <f t="shared" si="16"/>
        <v>27.600178173324522</v>
      </c>
      <c r="T36" s="19"/>
      <c r="U36" s="19"/>
      <c r="V36" s="19"/>
      <c r="W36" s="19"/>
      <c r="X36" s="19"/>
      <c r="Y36" s="19"/>
    </row>
    <row r="37" spans="1:25" x14ac:dyDescent="0.25">
      <c r="A37" s="19" t="s">
        <v>41</v>
      </c>
      <c r="B37" s="47">
        <v>4</v>
      </c>
      <c r="C37" s="21">
        <v>0.1221</v>
      </c>
      <c r="D37" s="21">
        <v>0.37880000000000003</v>
      </c>
      <c r="E37" s="5">
        <f t="shared" si="24"/>
        <v>7.8926800000000009E-3</v>
      </c>
      <c r="F37" s="21">
        <v>26</v>
      </c>
      <c r="G37" s="21">
        <v>170</v>
      </c>
      <c r="H37" s="21">
        <v>0.24790000000000001</v>
      </c>
      <c r="I37" s="21">
        <v>0.18229999999999999</v>
      </c>
      <c r="J37" s="21">
        <f t="shared" si="25"/>
        <v>0.12580000000000002</v>
      </c>
      <c r="K37" s="21">
        <f t="shared" si="3"/>
        <v>6.019999999999999E-2</v>
      </c>
      <c r="L37" s="21">
        <f t="shared" si="4"/>
        <v>6.5600000000000033E-2</v>
      </c>
      <c r="M37" s="5">
        <f t="shared" si="5"/>
        <v>54.344414941829271</v>
      </c>
      <c r="N37" s="24">
        <f t="shared" si="26"/>
        <v>52.146263910969815</v>
      </c>
      <c r="O37" s="19"/>
      <c r="P37" s="5">
        <f t="shared" si="27"/>
        <v>0.39361538461538453</v>
      </c>
      <c r="Q37" s="5">
        <f t="shared" si="19"/>
        <v>49.870941760642076</v>
      </c>
      <c r="R37" s="5">
        <f t="shared" si="20"/>
        <v>15.938819260377972</v>
      </c>
      <c r="S37" s="5">
        <f t="shared" si="16"/>
        <v>26.431599133140303</v>
      </c>
      <c r="T37" s="19"/>
      <c r="U37" s="19"/>
      <c r="V37" s="19"/>
      <c r="W37" s="19"/>
      <c r="X37" s="19"/>
      <c r="Y37" s="19"/>
    </row>
    <row r="38" spans="1:25" x14ac:dyDescent="0.25">
      <c r="A38" s="19" t="s">
        <v>41</v>
      </c>
      <c r="B38" s="47">
        <v>5</v>
      </c>
      <c r="C38" s="21">
        <v>0.1221</v>
      </c>
      <c r="D38" s="21">
        <v>0.45519999999999999</v>
      </c>
      <c r="E38" s="5">
        <f t="shared" si="24"/>
        <v>9.5047200000000012E-3</v>
      </c>
      <c r="F38" s="21">
        <v>30</v>
      </c>
      <c r="G38" s="21">
        <v>202</v>
      </c>
      <c r="H38" s="21">
        <v>0.1946</v>
      </c>
      <c r="I38" s="21">
        <v>0.13109999999999999</v>
      </c>
      <c r="J38" s="21">
        <f t="shared" si="25"/>
        <v>7.2499999999999995E-2</v>
      </c>
      <c r="K38" s="21">
        <f t="shared" si="3"/>
        <v>8.9999999999999941E-3</v>
      </c>
      <c r="L38" s="21">
        <f t="shared" si="4"/>
        <v>6.3500000000000001E-2</v>
      </c>
      <c r="M38" s="5">
        <f t="shared" si="5"/>
        <v>44.984667267070108</v>
      </c>
      <c r="N38" s="24">
        <f t="shared" si="26"/>
        <v>87.58620689655173</v>
      </c>
      <c r="O38" s="19"/>
      <c r="P38" s="5">
        <f t="shared" si="27"/>
        <v>6.0599999999999966E-2</v>
      </c>
      <c r="Q38" s="5">
        <f t="shared" si="19"/>
        <v>6.3757796126556023</v>
      </c>
      <c r="R38" s="5">
        <f t="shared" si="20"/>
        <v>7.6277891405533236</v>
      </c>
      <c r="S38" s="5">
        <f t="shared" si="16"/>
        <v>3.3791631947074694</v>
      </c>
      <c r="T38" s="19"/>
      <c r="U38" s="19"/>
      <c r="V38" s="19"/>
      <c r="W38" s="19"/>
      <c r="X38" s="19"/>
      <c r="Y38" s="19"/>
    </row>
    <row r="39" spans="1:25" s="11" customFormat="1" x14ac:dyDescent="0.25">
      <c r="A39" s="7" t="s">
        <v>19</v>
      </c>
      <c r="B39" s="8"/>
      <c r="C39" s="7">
        <f>AVERAGE(C34:C38)</f>
        <v>0.12210000000000001</v>
      </c>
      <c r="D39" s="7">
        <f>AVERAGE(D34:D38)</f>
        <v>0.32076000000000005</v>
      </c>
      <c r="E39" s="40">
        <f>AVERAGE(E34:E38)</f>
        <v>6.6680360000000004E-3</v>
      </c>
      <c r="F39" s="7"/>
      <c r="G39" s="7"/>
      <c r="H39" s="22">
        <f t="shared" ref="H39:K39" si="30">AVERAGE(H34:H38)</f>
        <v>0.21166000000000001</v>
      </c>
      <c r="I39" s="22">
        <f t="shared" si="30"/>
        <v>0.14732000000000001</v>
      </c>
      <c r="J39" s="22">
        <f>AVERAGE(J34:J38)</f>
        <v>8.9560000000000001E-2</v>
      </c>
      <c r="K39" s="22">
        <f t="shared" si="30"/>
        <v>2.5219999999999999E-2</v>
      </c>
      <c r="L39" s="22">
        <f>AVERAGE(L34:L38)</f>
        <v>6.4340000000000008E-2</v>
      </c>
      <c r="M39" s="32">
        <f>AVERAGE(M34:M38)</f>
        <v>72.869846890977954</v>
      </c>
      <c r="N39" s="33">
        <f>AVERAGE(N34:N38)</f>
        <v>80.059742208672105</v>
      </c>
      <c r="O39" s="22"/>
      <c r="P39" s="32">
        <f>AVERAGE(P34:P38)</f>
        <v>0.17394107692307689</v>
      </c>
      <c r="Q39" s="32">
        <f>AVERAGE(Q34:Q38)</f>
        <v>23.540118324693687</v>
      </c>
      <c r="R39" s="32">
        <f>AVERAGE(R34:R38)</f>
        <v>14.403051070358591</v>
      </c>
      <c r="S39" s="32">
        <f>AVERAGE(S34:S38)</f>
        <v>12.476262712087653</v>
      </c>
    </row>
    <row r="40" spans="1:2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N40" s="19"/>
      <c r="O40" s="19"/>
      <c r="P40" s="19"/>
      <c r="Q40" s="19"/>
      <c r="R40" s="19"/>
      <c r="S40" s="21"/>
      <c r="T40" s="19"/>
      <c r="U40" s="19"/>
      <c r="V40" s="19"/>
      <c r="W40" s="19"/>
      <c r="X40" s="19"/>
      <c r="Y40" s="19"/>
    </row>
    <row r="41" spans="1:25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N41" s="19"/>
      <c r="O41" s="19"/>
      <c r="P41" s="19"/>
      <c r="Q41" s="19"/>
      <c r="R41" s="19"/>
      <c r="S41" s="21"/>
      <c r="T41" s="19"/>
      <c r="U41" s="19"/>
      <c r="V41" s="19"/>
      <c r="W41" s="19"/>
      <c r="X41" s="19"/>
      <c r="Y41" s="19"/>
    </row>
    <row r="42" spans="1:25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N42" s="19"/>
      <c r="O42" s="19"/>
      <c r="P42" s="19"/>
      <c r="Q42" s="19"/>
      <c r="R42" s="19"/>
      <c r="S42" s="21"/>
      <c r="T42" s="19"/>
      <c r="U42" s="19"/>
      <c r="V42" s="19"/>
      <c r="W42" s="19"/>
      <c r="X42" s="19"/>
      <c r="Y42" s="19"/>
    </row>
    <row r="43" spans="1:25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N43" s="19"/>
      <c r="O43" s="19"/>
      <c r="P43" s="19"/>
      <c r="Q43" s="19"/>
      <c r="R43" s="19"/>
      <c r="S43" s="21"/>
      <c r="T43" s="19"/>
      <c r="U43" s="19"/>
      <c r="V43" s="19"/>
      <c r="W43" s="19"/>
      <c r="X43" s="19"/>
      <c r="Y43" s="19"/>
    </row>
    <row r="50" spans="8:11" x14ac:dyDescent="0.25">
      <c r="H50" s="27" t="s">
        <v>20</v>
      </c>
      <c r="I50" s="21"/>
      <c r="J50" s="21"/>
      <c r="K50" s="21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abSelected="1" zoomScaleNormal="100" workbookViewId="0">
      <selection activeCell="F5" sqref="F5"/>
    </sheetView>
  </sheetViews>
  <sheetFormatPr defaultRowHeight="15" x14ac:dyDescent="0.25"/>
  <cols>
    <col min="1" max="1" width="17.140625" bestFit="1" customWidth="1"/>
    <col min="2" max="2" width="10.85546875" customWidth="1"/>
    <col min="3" max="3" width="16.42578125" customWidth="1"/>
    <col min="4" max="4" width="12.85546875" customWidth="1"/>
    <col min="5" max="5" width="10.42578125" customWidth="1"/>
    <col min="6" max="6" width="14.140625" customWidth="1"/>
    <col min="7" max="7" width="13.85546875" customWidth="1"/>
    <col min="8" max="8" width="12.28515625" customWidth="1"/>
    <col min="11" max="11" width="13.42578125" customWidth="1"/>
    <col min="14" max="14" width="10.42578125" customWidth="1"/>
    <col min="15" max="15" width="11" customWidth="1"/>
    <col min="16" max="16" width="9.28515625" customWidth="1"/>
    <col min="17" max="17" width="16.85546875" customWidth="1"/>
    <col min="18" max="18" width="15.28515625" customWidth="1"/>
    <col min="20" max="20" width="14" customWidth="1"/>
    <col min="21" max="22" width="14" style="19" customWidth="1"/>
    <col min="23" max="23" width="14.28515625" customWidth="1"/>
    <col min="24" max="24" width="12.85546875" customWidth="1"/>
    <col min="25" max="25" width="9.85546875" customWidth="1"/>
  </cols>
  <sheetData>
    <row r="1" spans="1:26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W1" s="19"/>
      <c r="X1" s="19"/>
      <c r="Y1" s="19"/>
      <c r="Z1" s="19"/>
    </row>
    <row r="3" spans="1:26" ht="39" x14ac:dyDescent="0.25">
      <c r="A3" s="12" t="s">
        <v>3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/>
      <c r="J3" s="12"/>
      <c r="K3" s="12" t="s">
        <v>29</v>
      </c>
      <c r="L3" s="12"/>
      <c r="M3" s="12"/>
      <c r="N3" s="12" t="s">
        <v>30</v>
      </c>
      <c r="O3" s="12" t="s">
        <v>31</v>
      </c>
      <c r="P3" s="12" t="s">
        <v>32</v>
      </c>
      <c r="Q3" s="12" t="s">
        <v>33</v>
      </c>
      <c r="R3" s="12" t="s">
        <v>34</v>
      </c>
      <c r="S3" s="28" t="s">
        <v>35</v>
      </c>
      <c r="T3" s="28" t="s">
        <v>36</v>
      </c>
      <c r="U3" s="28" t="s">
        <v>37</v>
      </c>
      <c r="V3" s="12"/>
      <c r="W3" s="19"/>
    </row>
    <row r="4" spans="1:26" x14ac:dyDescent="0.25">
      <c r="A4" s="12"/>
      <c r="B4" s="12"/>
      <c r="C4" s="12"/>
      <c r="D4" s="12"/>
      <c r="E4" s="12"/>
      <c r="F4" s="12"/>
      <c r="G4" s="13">
        <v>430</v>
      </c>
      <c r="H4" s="13">
        <v>750</v>
      </c>
      <c r="I4" s="13">
        <v>664</v>
      </c>
      <c r="J4" s="13">
        <v>665</v>
      </c>
      <c r="K4" s="13">
        <v>750</v>
      </c>
      <c r="L4" s="13">
        <v>664</v>
      </c>
      <c r="M4" s="13">
        <v>665</v>
      </c>
      <c r="N4" s="13"/>
      <c r="O4" s="13"/>
      <c r="P4" s="13"/>
      <c r="Q4" s="13"/>
      <c r="R4" s="13"/>
      <c r="S4" s="29"/>
      <c r="T4" s="29"/>
      <c r="U4" s="29"/>
      <c r="V4" s="13"/>
      <c r="W4" s="19"/>
    </row>
    <row r="5" spans="1:26" x14ac:dyDescent="0.25">
      <c r="A5" s="4" t="s">
        <v>38</v>
      </c>
      <c r="B5" s="21">
        <v>1</v>
      </c>
      <c r="C5" s="17">
        <v>120</v>
      </c>
      <c r="D5" s="17">
        <v>42</v>
      </c>
      <c r="E5" s="5">
        <v>6.3987999999999996E-3</v>
      </c>
      <c r="F5" s="5">
        <f>(D5/C5)*E5</f>
        <v>2.2395799999999997E-3</v>
      </c>
      <c r="G5" s="21">
        <v>0.58699999999999997</v>
      </c>
      <c r="H5" s="21">
        <v>1E-3</v>
      </c>
      <c r="I5" s="21">
        <v>0.28699999999999998</v>
      </c>
      <c r="J5" s="21">
        <v>0.28199999999999997</v>
      </c>
      <c r="K5" s="45">
        <v>2E-3</v>
      </c>
      <c r="L5" s="21">
        <v>0.184</v>
      </c>
      <c r="M5" s="21">
        <v>0.186</v>
      </c>
      <c r="N5" s="21">
        <f>I5-H5</f>
        <v>0.28599999999999998</v>
      </c>
      <c r="O5" s="21">
        <f>M5-K5</f>
        <v>0.184</v>
      </c>
      <c r="P5" s="21">
        <v>0.01</v>
      </c>
      <c r="Q5" s="21">
        <f>26.7*(N5-O5)*P5</f>
        <v>2.7233999999999994E-2</v>
      </c>
      <c r="R5" s="21">
        <f>26.7*(1.72*(M5-K5)-(J5-H5))*P5</f>
        <v>9.473160000000003E-3</v>
      </c>
      <c r="S5" s="30">
        <f>Q5/(F5)</f>
        <v>12.160315773493243</v>
      </c>
      <c r="T5" s="30">
        <f>R5/F5</f>
        <v>4.2298823886621619</v>
      </c>
      <c r="U5" s="30">
        <f>G5/I5</f>
        <v>2.0452961672473866</v>
      </c>
      <c r="V5" s="21"/>
      <c r="W5" s="19"/>
    </row>
    <row r="6" spans="1:26" x14ac:dyDescent="0.25">
      <c r="A6" s="4" t="s">
        <v>38</v>
      </c>
      <c r="B6" s="21">
        <v>2</v>
      </c>
      <c r="C6" s="17">
        <v>190</v>
      </c>
      <c r="D6" s="17">
        <v>30</v>
      </c>
      <c r="E6" s="5">
        <v>1.198608E-2</v>
      </c>
      <c r="F6" s="5">
        <f t="shared" ref="F6:F39" si="0">(D6/C6)*E6</f>
        <v>1.8925389473684209E-3</v>
      </c>
      <c r="G6" s="21">
        <v>1.1930000000000001</v>
      </c>
      <c r="H6" s="45">
        <v>0</v>
      </c>
      <c r="I6" s="21">
        <v>0.59399999999999997</v>
      </c>
      <c r="J6" s="45">
        <v>0.58399999999999996</v>
      </c>
      <c r="K6" s="45">
        <v>2E-3</v>
      </c>
      <c r="L6" s="21">
        <v>0.36799999999999999</v>
      </c>
      <c r="M6" s="21">
        <v>0.372</v>
      </c>
      <c r="N6" s="21">
        <f t="shared" ref="N6:N9" si="1">I6-H6</f>
        <v>0.59399999999999997</v>
      </c>
      <c r="O6" s="21">
        <f t="shared" ref="O6:O9" si="2">M6-K6</f>
        <v>0.37</v>
      </c>
      <c r="P6" s="21">
        <v>0.01</v>
      </c>
      <c r="Q6" s="21">
        <f t="shared" ref="Q6:Q9" si="3">26.7*(N6-O6)*P6</f>
        <v>5.9807999999999993E-2</v>
      </c>
      <c r="R6" s="21">
        <f t="shared" ref="R6:R9" si="4">26.7*(1.72*(M6-K6)-(J6-H6))*P6</f>
        <v>1.3990800000000001E-2</v>
      </c>
      <c r="S6" s="30">
        <f t="shared" ref="S6:S9" si="5">Q6/(F6)</f>
        <v>31.601991643639955</v>
      </c>
      <c r="T6" s="30">
        <f t="shared" ref="T6:T9" si="6">R6/F6</f>
        <v>7.3926087594943475</v>
      </c>
      <c r="U6" s="30">
        <f t="shared" ref="U6:U9" si="7">G6/I6</f>
        <v>2.0084175084175087</v>
      </c>
      <c r="V6" s="21"/>
      <c r="W6" s="19"/>
    </row>
    <row r="7" spans="1:26" x14ac:dyDescent="0.25">
      <c r="A7" s="4" t="s">
        <v>38</v>
      </c>
      <c r="B7" s="21">
        <v>3</v>
      </c>
      <c r="C7" s="17">
        <v>120</v>
      </c>
      <c r="D7" s="17">
        <v>28</v>
      </c>
      <c r="E7" s="5">
        <v>3.6009400000000004E-3</v>
      </c>
      <c r="F7" s="5">
        <f t="shared" si="0"/>
        <v>8.4021933333333339E-4</v>
      </c>
      <c r="G7" s="21">
        <v>1.4510000000000001</v>
      </c>
      <c r="H7" s="21">
        <v>4.0000000000000001E-3</v>
      </c>
      <c r="I7" s="21">
        <v>0.67100000000000004</v>
      </c>
      <c r="J7" s="21">
        <v>0.66100000000000003</v>
      </c>
      <c r="K7" s="45">
        <v>1.2E-2</v>
      </c>
      <c r="L7" s="21">
        <v>0.43099999999999999</v>
      </c>
      <c r="M7" s="21">
        <v>0.434</v>
      </c>
      <c r="N7" s="21">
        <f t="shared" si="1"/>
        <v>0.66700000000000004</v>
      </c>
      <c r="O7" s="21">
        <f t="shared" si="2"/>
        <v>0.42199999999999999</v>
      </c>
      <c r="P7" s="21">
        <v>0.01</v>
      </c>
      <c r="Q7" s="21">
        <f t="shared" si="3"/>
        <v>6.5415000000000015E-2</v>
      </c>
      <c r="R7" s="21">
        <f t="shared" si="4"/>
        <v>1.8380279999999975E-2</v>
      </c>
      <c r="S7" s="30">
        <f t="shared" si="5"/>
        <v>77.854671280276833</v>
      </c>
      <c r="T7" s="30">
        <f t="shared" si="6"/>
        <v>21.875573758915298</v>
      </c>
      <c r="U7" s="30">
        <f t="shared" si="7"/>
        <v>2.1624441132637853</v>
      </c>
      <c r="V7" s="21"/>
      <c r="W7" s="19"/>
    </row>
    <row r="8" spans="1:26" x14ac:dyDescent="0.25">
      <c r="A8" s="4" t="s">
        <v>38</v>
      </c>
      <c r="B8" s="21">
        <v>4</v>
      </c>
      <c r="C8" s="17">
        <v>130</v>
      </c>
      <c r="D8" s="17">
        <v>16</v>
      </c>
      <c r="E8" s="5">
        <v>7.5424200000000002E-3</v>
      </c>
      <c r="F8" s="5">
        <f t="shared" si="0"/>
        <v>9.2829784615384623E-4</v>
      </c>
      <c r="G8" s="21">
        <v>1.5349999999999999</v>
      </c>
      <c r="H8" s="45">
        <v>4.0000000000000001E-3</v>
      </c>
      <c r="I8" s="21">
        <v>0.81599999999999995</v>
      </c>
      <c r="J8" s="21">
        <v>0.80200000000000005</v>
      </c>
      <c r="K8" s="45">
        <v>7.0000000000000001E-3</v>
      </c>
      <c r="L8" s="21">
        <v>0.496</v>
      </c>
      <c r="M8" s="21">
        <v>0.502</v>
      </c>
      <c r="N8" s="21">
        <f t="shared" si="1"/>
        <v>0.81199999999999994</v>
      </c>
      <c r="O8" s="21">
        <f t="shared" si="2"/>
        <v>0.495</v>
      </c>
      <c r="P8" s="21">
        <v>0.01</v>
      </c>
      <c r="Q8" s="21">
        <f t="shared" si="3"/>
        <v>8.4638999999999992E-2</v>
      </c>
      <c r="R8" s="21">
        <f t="shared" si="4"/>
        <v>1.4257799999999972E-2</v>
      </c>
      <c r="S8" s="30">
        <f t="shared" si="5"/>
        <v>91.176555402642634</v>
      </c>
      <c r="T8" s="30">
        <f t="shared" si="6"/>
        <v>15.359079048899392</v>
      </c>
      <c r="U8" s="30">
        <f t="shared" si="7"/>
        <v>1.8811274509803921</v>
      </c>
      <c r="V8" s="21"/>
      <c r="W8" s="19"/>
    </row>
    <row r="9" spans="1:26" x14ac:dyDescent="0.25">
      <c r="A9" s="4" t="s">
        <v>38</v>
      </c>
      <c r="B9" s="21">
        <v>5</v>
      </c>
      <c r="C9" s="17">
        <v>140</v>
      </c>
      <c r="D9" s="17">
        <v>20</v>
      </c>
      <c r="E9" s="5">
        <v>2.8961999999999998E-3</v>
      </c>
      <c r="F9" s="5">
        <f t="shared" si="0"/>
        <v>4.1374285714285711E-4</v>
      </c>
      <c r="G9" s="21">
        <v>1.502</v>
      </c>
      <c r="H9" s="21">
        <v>6.0000000000000001E-3</v>
      </c>
      <c r="I9" s="21">
        <v>0.80800000000000005</v>
      </c>
      <c r="J9" s="21">
        <v>0.79500000000000004</v>
      </c>
      <c r="K9" s="45">
        <v>8.9999999999999993E-3</v>
      </c>
      <c r="L9" s="21">
        <v>0.495</v>
      </c>
      <c r="M9" s="21">
        <v>0.501</v>
      </c>
      <c r="N9" s="21">
        <f t="shared" si="1"/>
        <v>0.80200000000000005</v>
      </c>
      <c r="O9" s="21">
        <f t="shared" si="2"/>
        <v>0.49199999999999999</v>
      </c>
      <c r="P9" s="21">
        <v>0.01</v>
      </c>
      <c r="Q9" s="21">
        <f t="shared" si="3"/>
        <v>8.277000000000001E-2</v>
      </c>
      <c r="R9" s="21">
        <f t="shared" si="4"/>
        <v>1.5283079999999989E-2</v>
      </c>
      <c r="S9" s="30">
        <f t="shared" si="5"/>
        <v>200.05179200331472</v>
      </c>
      <c r="T9" s="30">
        <f t="shared" si="6"/>
        <v>36.938595400870085</v>
      </c>
      <c r="U9" s="30">
        <f t="shared" si="7"/>
        <v>1.8589108910891088</v>
      </c>
      <c r="V9" s="21"/>
      <c r="W9" s="19"/>
    </row>
    <row r="10" spans="1:26" s="15" customFormat="1" x14ac:dyDescent="0.25">
      <c r="A10" s="2" t="s">
        <v>19</v>
      </c>
      <c r="B10" s="3"/>
      <c r="C10" s="14"/>
      <c r="D10" s="14"/>
      <c r="E10" s="26">
        <f>AVERAGE(E5:E9)</f>
        <v>6.4848879999999994E-3</v>
      </c>
      <c r="F10" s="16">
        <f>AVERAGE(F5:F9)</f>
        <v>1.2628757967996917E-3</v>
      </c>
      <c r="G10" s="3"/>
      <c r="H10" s="3"/>
      <c r="I10" s="3"/>
      <c r="J10" s="3"/>
      <c r="K10" s="46"/>
      <c r="L10" s="3"/>
      <c r="M10" s="3"/>
      <c r="N10" s="3"/>
      <c r="O10" s="3"/>
      <c r="P10" s="3"/>
      <c r="Q10" s="3"/>
      <c r="R10" s="3"/>
      <c r="S10" s="31">
        <f>AVERAGE(S5:S9)</f>
        <v>82.56906522067348</v>
      </c>
      <c r="T10" s="31">
        <f t="shared" ref="T10:U10" si="8">AVERAGE(T5:T9)</f>
        <v>17.159147871368255</v>
      </c>
      <c r="U10" s="31">
        <f t="shared" si="8"/>
        <v>1.9912392261996359</v>
      </c>
      <c r="V10" s="3"/>
      <c r="W10" s="3"/>
    </row>
    <row r="11" spans="1:26" x14ac:dyDescent="0.25">
      <c r="A11" s="4" t="s">
        <v>43</v>
      </c>
      <c r="B11" s="21">
        <v>1</v>
      </c>
      <c r="C11" s="21">
        <v>120</v>
      </c>
      <c r="D11" s="21">
        <v>20</v>
      </c>
      <c r="E11" s="5">
        <v>1.0985940000000001E-2</v>
      </c>
      <c r="F11" s="5">
        <f t="shared" si="0"/>
        <v>1.8309900000000002E-3</v>
      </c>
      <c r="G11" s="45">
        <v>0.374</v>
      </c>
      <c r="H11" s="45">
        <v>3.0000000000000001E-3</v>
      </c>
      <c r="I11" s="45">
        <v>0.17199999999999999</v>
      </c>
      <c r="J11" s="45">
        <v>0.16800000000000001</v>
      </c>
      <c r="K11" s="45">
        <v>4.0000000000000001E-3</v>
      </c>
      <c r="L11" s="45">
        <v>0.113</v>
      </c>
      <c r="M11" s="45">
        <v>0.113</v>
      </c>
      <c r="N11" s="5">
        <f>I11-H11</f>
        <v>0.16899999999999998</v>
      </c>
      <c r="O11" s="5">
        <f>M11-K11</f>
        <v>0.109</v>
      </c>
      <c r="P11" s="5">
        <v>0.01</v>
      </c>
      <c r="Q11" s="5">
        <f>26.7*(N11-O11)*P11</f>
        <v>1.6019999999999996E-2</v>
      </c>
      <c r="R11" s="5">
        <f>26.7*(1.72*(M11-K11)-(J11-H11))*P11</f>
        <v>6.0021599999999994E-3</v>
      </c>
      <c r="S11" s="30">
        <f>Q11/(F11)</f>
        <v>8.7493650975701645</v>
      </c>
      <c r="T11" s="30">
        <f>R11/F11</f>
        <v>3.2780954565562883</v>
      </c>
      <c r="U11" s="30">
        <f>G11/I11</f>
        <v>2.1744186046511631</v>
      </c>
      <c r="V11" s="5"/>
      <c r="W11" s="21"/>
    </row>
    <row r="12" spans="1:26" x14ac:dyDescent="0.25">
      <c r="A12" s="4" t="s">
        <v>43</v>
      </c>
      <c r="B12" s="21">
        <v>2</v>
      </c>
      <c r="C12" s="21">
        <v>130</v>
      </c>
      <c r="D12" s="21">
        <v>65</v>
      </c>
      <c r="E12" s="5">
        <v>5.7742399999999999E-3</v>
      </c>
      <c r="F12" s="5">
        <f t="shared" si="0"/>
        <v>2.88712E-3</v>
      </c>
      <c r="G12" s="45">
        <v>0.83299999999999996</v>
      </c>
      <c r="H12" s="45">
        <v>3.0000000000000001E-3</v>
      </c>
      <c r="I12" s="45">
        <v>0.39800000000000002</v>
      </c>
      <c r="J12" s="45">
        <v>0.39100000000000001</v>
      </c>
      <c r="K12" s="45">
        <v>6.0000000000000001E-3</v>
      </c>
      <c r="L12" s="45">
        <v>0.251</v>
      </c>
      <c r="M12" s="45">
        <v>0.252</v>
      </c>
      <c r="N12" s="5">
        <f t="shared" ref="N12:N39" si="9">I12-H12</f>
        <v>0.39500000000000002</v>
      </c>
      <c r="O12" s="5">
        <f t="shared" ref="O12:O39" si="10">M12-K12</f>
        <v>0.246</v>
      </c>
      <c r="P12" s="5">
        <v>0.01</v>
      </c>
      <c r="Q12" s="5">
        <f t="shared" ref="Q12:Q39" si="11">26.7*(N12-O12)*P12</f>
        <v>3.9783000000000006E-2</v>
      </c>
      <c r="R12" s="5">
        <f t="shared" ref="R12:R39" si="12">26.7*(1.72*(M12-K12)-(J12-H12))*P12</f>
        <v>9.3770399999999962E-3</v>
      </c>
      <c r="S12" s="30">
        <f t="shared" ref="S12:S15" si="13">Q12/(F12)</f>
        <v>13.779475740530359</v>
      </c>
      <c r="T12" s="30">
        <f t="shared" ref="T12:T15" si="14">R12/F12</f>
        <v>3.2478871678350729</v>
      </c>
      <c r="U12" s="30">
        <f t="shared" ref="U12:U15" si="15">G12/I12</f>
        <v>2.0929648241206027</v>
      </c>
      <c r="V12" s="5"/>
      <c r="W12" s="21"/>
    </row>
    <row r="13" spans="1:26" x14ac:dyDescent="0.25">
      <c r="A13" s="4" t="s">
        <v>43</v>
      </c>
      <c r="B13" s="21">
        <v>3</v>
      </c>
      <c r="C13" s="21">
        <v>110</v>
      </c>
      <c r="D13" s="21">
        <v>55</v>
      </c>
      <c r="E13" s="5">
        <v>6.9347399999999991E-3</v>
      </c>
      <c r="F13" s="5">
        <f t="shared" si="0"/>
        <v>3.4673699999999996E-3</v>
      </c>
      <c r="G13" s="45">
        <v>1.4630000000000001</v>
      </c>
      <c r="H13" s="45">
        <v>4.0000000000000001E-3</v>
      </c>
      <c r="I13" s="45">
        <v>0.67400000000000004</v>
      </c>
      <c r="J13" s="45">
        <v>0.66300000000000003</v>
      </c>
      <c r="K13" s="45">
        <v>7.0000000000000001E-3</v>
      </c>
      <c r="L13" s="45">
        <v>0.41899999999999998</v>
      </c>
      <c r="M13" s="45">
        <v>0.42199999999999999</v>
      </c>
      <c r="N13" s="5">
        <f t="shared" si="9"/>
        <v>0.67</v>
      </c>
      <c r="O13" s="5">
        <f t="shared" si="10"/>
        <v>0.41499999999999998</v>
      </c>
      <c r="P13" s="5">
        <v>0.01</v>
      </c>
      <c r="Q13" s="5">
        <f t="shared" si="11"/>
        <v>6.8085000000000021E-2</v>
      </c>
      <c r="R13" s="5">
        <f t="shared" si="12"/>
        <v>1.4631599999999989E-2</v>
      </c>
      <c r="S13" s="30">
        <f t="shared" si="13"/>
        <v>19.635920020072859</v>
      </c>
      <c r="T13" s="30">
        <f t="shared" si="14"/>
        <v>4.2197977141176137</v>
      </c>
      <c r="U13" s="30">
        <f t="shared" si="15"/>
        <v>2.1706231454005933</v>
      </c>
      <c r="V13" s="5"/>
      <c r="W13" s="21"/>
    </row>
    <row r="14" spans="1:26" x14ac:dyDescent="0.25">
      <c r="A14" s="4" t="s">
        <v>43</v>
      </c>
      <c r="B14" s="21">
        <v>4</v>
      </c>
      <c r="C14" s="21">
        <v>120</v>
      </c>
      <c r="D14" s="21">
        <v>60</v>
      </c>
      <c r="E14" s="5">
        <v>8.515130000000001E-3</v>
      </c>
      <c r="F14" s="5">
        <f t="shared" si="0"/>
        <v>4.2575650000000005E-3</v>
      </c>
      <c r="G14" s="45">
        <v>1.099</v>
      </c>
      <c r="H14" s="45">
        <v>3.0000000000000001E-3</v>
      </c>
      <c r="I14" s="45">
        <v>0.505</v>
      </c>
      <c r="J14" s="45">
        <v>0.496</v>
      </c>
      <c r="K14" s="45">
        <v>5.0000000000000001E-3</v>
      </c>
      <c r="L14" s="45">
        <v>0.315</v>
      </c>
      <c r="M14" s="45">
        <v>0.318</v>
      </c>
      <c r="N14" s="5">
        <f t="shared" si="9"/>
        <v>0.502</v>
      </c>
      <c r="O14" s="5">
        <f t="shared" si="10"/>
        <v>0.313</v>
      </c>
      <c r="P14" s="5">
        <v>0.01</v>
      </c>
      <c r="Q14" s="5">
        <f t="shared" si="11"/>
        <v>5.0462999999999994E-2</v>
      </c>
      <c r="R14" s="5">
        <f t="shared" si="12"/>
        <v>1.2111119999999989E-2</v>
      </c>
      <c r="S14" s="30">
        <f t="shared" si="13"/>
        <v>11.852549520676723</v>
      </c>
      <c r="T14" s="30">
        <f t="shared" si="14"/>
        <v>2.8446118849624109</v>
      </c>
      <c r="U14" s="30">
        <f t="shared" si="15"/>
        <v>2.1762376237623764</v>
      </c>
      <c r="V14" s="5"/>
      <c r="W14" s="21"/>
    </row>
    <row r="15" spans="1:26" x14ac:dyDescent="0.25">
      <c r="A15" s="4" t="s">
        <v>43</v>
      </c>
      <c r="B15" s="21">
        <v>5</v>
      </c>
      <c r="C15" s="21">
        <v>100</v>
      </c>
      <c r="D15" s="21">
        <v>50</v>
      </c>
      <c r="E15" s="5">
        <v>7.6120499999999995E-3</v>
      </c>
      <c r="F15" s="5">
        <f t="shared" si="0"/>
        <v>3.8060249999999998E-3</v>
      </c>
      <c r="G15" s="45">
        <v>0.63400000000000001</v>
      </c>
      <c r="H15" s="45">
        <v>4.0000000000000001E-3</v>
      </c>
      <c r="I15" s="45">
        <v>0.313</v>
      </c>
      <c r="J15" s="45">
        <v>0.307</v>
      </c>
      <c r="K15" s="45">
        <v>4.0000000000000001E-3</v>
      </c>
      <c r="L15" s="45">
        <v>0.193</v>
      </c>
      <c r="M15" s="45">
        <v>0.19500000000000001</v>
      </c>
      <c r="N15" s="5">
        <f t="shared" si="9"/>
        <v>0.309</v>
      </c>
      <c r="O15" s="5">
        <f t="shared" si="10"/>
        <v>0.191</v>
      </c>
      <c r="P15" s="5">
        <v>0.01</v>
      </c>
      <c r="Q15" s="5">
        <f t="shared" si="11"/>
        <v>3.1505999999999999E-2</v>
      </c>
      <c r="R15" s="5">
        <f t="shared" si="12"/>
        <v>6.8138399999999964E-3</v>
      </c>
      <c r="S15" s="30">
        <f t="shared" si="13"/>
        <v>8.2779277592764107</v>
      </c>
      <c r="T15" s="30">
        <f t="shared" si="14"/>
        <v>1.7902772577689312</v>
      </c>
      <c r="U15" s="30">
        <f t="shared" si="15"/>
        <v>2.0255591054313098</v>
      </c>
      <c r="V15" s="5"/>
      <c r="W15" s="21"/>
    </row>
    <row r="16" spans="1:26" s="15" customFormat="1" x14ac:dyDescent="0.25">
      <c r="A16" s="2" t="s">
        <v>19</v>
      </c>
      <c r="B16" s="3"/>
      <c r="C16" s="16"/>
      <c r="D16" s="16"/>
      <c r="E16" s="26">
        <f>AVERAGE(E11:E15)</f>
        <v>7.9644199999999998E-3</v>
      </c>
      <c r="F16" s="16">
        <f>AVERAGE(F11:F15)</f>
        <v>3.2498140000000002E-3</v>
      </c>
      <c r="G16" s="46"/>
      <c r="H16" s="46"/>
      <c r="I16" s="46"/>
      <c r="J16" s="46"/>
      <c r="K16" s="46"/>
      <c r="L16" s="46"/>
      <c r="M16" s="46"/>
      <c r="N16" s="18"/>
      <c r="O16" s="18"/>
      <c r="P16" s="18"/>
      <c r="Q16" s="18"/>
      <c r="R16" s="18"/>
      <c r="S16" s="31">
        <f>AVERAGE(S11:S15)</f>
        <v>12.459047627625303</v>
      </c>
      <c r="T16" s="31">
        <f t="shared" ref="T16" si="16">AVERAGE(T11:T15)</f>
        <v>3.0761338962480638</v>
      </c>
      <c r="U16" s="31">
        <f t="shared" ref="U16" si="17">AVERAGE(U11:U15)</f>
        <v>2.1279606606732089</v>
      </c>
      <c r="V16" s="18"/>
      <c r="W16" s="3"/>
    </row>
    <row r="17" spans="1:48" x14ac:dyDescent="0.25">
      <c r="A17" s="4" t="s">
        <v>39</v>
      </c>
      <c r="B17" s="21">
        <v>1</v>
      </c>
      <c r="C17" s="21">
        <v>150</v>
      </c>
      <c r="D17" s="21">
        <v>50</v>
      </c>
      <c r="E17" s="5">
        <v>1.0215790000000001E-2</v>
      </c>
      <c r="F17" s="5">
        <f t="shared" si="0"/>
        <v>3.4052633333333335E-3</v>
      </c>
      <c r="G17" s="45">
        <v>0.372</v>
      </c>
      <c r="H17" s="45">
        <v>2E-3</v>
      </c>
      <c r="I17" s="45">
        <v>0.182</v>
      </c>
      <c r="J17" s="45">
        <v>0.17899999999999999</v>
      </c>
      <c r="K17" s="45">
        <v>4.0000000000000001E-3</v>
      </c>
      <c r="L17" s="45">
        <v>0.11600000000000001</v>
      </c>
      <c r="M17" s="45">
        <v>0.11600000000000001</v>
      </c>
      <c r="N17" s="5">
        <f t="shared" si="9"/>
        <v>0.18</v>
      </c>
      <c r="O17" s="5">
        <f t="shared" si="10"/>
        <v>0.112</v>
      </c>
      <c r="P17" s="5">
        <v>0.01</v>
      </c>
      <c r="Q17" s="5">
        <f t="shared" si="11"/>
        <v>1.8155999999999999E-2</v>
      </c>
      <c r="R17" s="5">
        <f t="shared" si="12"/>
        <v>4.1758800000000042E-3</v>
      </c>
      <c r="S17" s="30">
        <f t="shared" ref="S17:S20" si="18">Q17/(F17)</f>
        <v>5.3317462477204396</v>
      </c>
      <c r="T17" s="30">
        <f t="shared" ref="T17:T39" si="19">R17/F17</f>
        <v>1.2263016369757025</v>
      </c>
      <c r="U17" s="30">
        <f t="shared" ref="U17:U39" si="20">G17/I17</f>
        <v>2.0439560439560438</v>
      </c>
      <c r="V17" s="5"/>
      <c r="W17" s="2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8" s="19" customFormat="1" x14ac:dyDescent="0.25">
      <c r="A18" s="4" t="s">
        <v>39</v>
      </c>
      <c r="B18" s="21">
        <v>2</v>
      </c>
      <c r="C18" s="21">
        <v>150</v>
      </c>
      <c r="D18" s="21">
        <v>48</v>
      </c>
      <c r="E18" s="5">
        <v>1.7600790000000002E-2</v>
      </c>
      <c r="F18" s="5">
        <f t="shared" si="0"/>
        <v>5.6322528000000002E-3</v>
      </c>
      <c r="G18" s="45">
        <v>0.33200000000000002</v>
      </c>
      <c r="H18" s="45">
        <v>2E-3</v>
      </c>
      <c r="I18" s="45">
        <v>0.155</v>
      </c>
      <c r="J18" s="45">
        <v>0.152</v>
      </c>
      <c r="K18" s="45">
        <v>3.0000000000000001E-3</v>
      </c>
      <c r="L18" s="45">
        <v>9.8000000000000004E-2</v>
      </c>
      <c r="M18" s="45">
        <v>9.9000000000000005E-2</v>
      </c>
      <c r="N18" s="5">
        <f t="shared" si="9"/>
        <v>0.153</v>
      </c>
      <c r="O18" s="5">
        <f t="shared" si="10"/>
        <v>9.6000000000000002E-2</v>
      </c>
      <c r="P18" s="5">
        <v>0.01</v>
      </c>
      <c r="Q18" s="5">
        <f t="shared" si="11"/>
        <v>1.5218999999999998E-2</v>
      </c>
      <c r="R18" s="5">
        <f t="shared" si="12"/>
        <v>4.0370399999999987E-3</v>
      </c>
      <c r="S18" s="30">
        <f t="shared" si="18"/>
        <v>2.7021159277509699</v>
      </c>
      <c r="T18" s="30">
        <f t="shared" si="19"/>
        <v>0.71677180399288865</v>
      </c>
      <c r="U18" s="30">
        <f t="shared" si="20"/>
        <v>2.1419354838709679</v>
      </c>
      <c r="V18" s="5"/>
      <c r="W18" s="21"/>
    </row>
    <row r="19" spans="1:48" x14ac:dyDescent="0.25">
      <c r="A19" s="4" t="s">
        <v>39</v>
      </c>
      <c r="B19" s="21">
        <v>3</v>
      </c>
      <c r="C19" s="21">
        <v>90</v>
      </c>
      <c r="D19" s="21">
        <v>45</v>
      </c>
      <c r="E19" s="5">
        <v>3.6389200000000003E-3</v>
      </c>
      <c r="F19" s="5">
        <f t="shared" si="0"/>
        <v>1.8194600000000002E-3</v>
      </c>
      <c r="G19" s="45">
        <v>0.57199999999999995</v>
      </c>
      <c r="H19" s="45">
        <v>3.0000000000000001E-3</v>
      </c>
      <c r="I19" s="45">
        <v>0.27600000000000002</v>
      </c>
      <c r="J19" s="45">
        <v>0.27100000000000002</v>
      </c>
      <c r="K19" s="45">
        <v>6.0000000000000001E-3</v>
      </c>
      <c r="L19" s="45">
        <v>0.17399999999999999</v>
      </c>
      <c r="M19" s="45">
        <v>0.17499999999999999</v>
      </c>
      <c r="N19" s="5">
        <f t="shared" si="9"/>
        <v>0.27300000000000002</v>
      </c>
      <c r="O19" s="5">
        <f t="shared" si="10"/>
        <v>0.16899999999999998</v>
      </c>
      <c r="P19" s="5">
        <v>0.01</v>
      </c>
      <c r="Q19" s="5">
        <f t="shared" si="11"/>
        <v>2.7768000000000011E-2</v>
      </c>
      <c r="R19" s="5">
        <f t="shared" si="12"/>
        <v>6.0555599999999946E-3</v>
      </c>
      <c r="S19" s="30">
        <f t="shared" si="18"/>
        <v>15.26167104525519</v>
      </c>
      <c r="T19" s="30">
        <f t="shared" si="19"/>
        <v>3.3282182625614158</v>
      </c>
      <c r="U19" s="30">
        <f t="shared" si="20"/>
        <v>2.0724637681159419</v>
      </c>
      <c r="V19" s="5"/>
      <c r="W19" s="2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8" x14ac:dyDescent="0.25">
      <c r="A20" s="4" t="s">
        <v>39</v>
      </c>
      <c r="B20" s="21">
        <v>4</v>
      </c>
      <c r="C20" s="21">
        <v>120</v>
      </c>
      <c r="D20" s="21">
        <v>60</v>
      </c>
      <c r="E20" s="5">
        <v>1.343776E-2</v>
      </c>
      <c r="F20" s="5">
        <f t="shared" si="0"/>
        <v>6.71888E-3</v>
      </c>
      <c r="G20" s="45">
        <v>0.41599999999999998</v>
      </c>
      <c r="H20" s="45">
        <v>2E-3</v>
      </c>
      <c r="I20" s="45">
        <v>0.19600000000000001</v>
      </c>
      <c r="J20" s="45">
        <v>0.192</v>
      </c>
      <c r="K20" s="45">
        <v>3.0000000000000001E-3</v>
      </c>
      <c r="L20" s="45">
        <v>0.122</v>
      </c>
      <c r="M20" s="45">
        <v>0.123</v>
      </c>
      <c r="N20" s="5">
        <f t="shared" si="9"/>
        <v>0.19400000000000001</v>
      </c>
      <c r="O20" s="5">
        <f t="shared" si="10"/>
        <v>0.12</v>
      </c>
      <c r="P20" s="5">
        <v>0.01</v>
      </c>
      <c r="Q20" s="5">
        <f t="shared" si="11"/>
        <v>1.9758000000000001E-2</v>
      </c>
      <c r="R20" s="5">
        <f t="shared" si="12"/>
        <v>4.3787999999999995E-3</v>
      </c>
      <c r="S20" s="30">
        <f t="shared" si="18"/>
        <v>2.9406686828757174</v>
      </c>
      <c r="T20" s="30">
        <f t="shared" si="19"/>
        <v>0.6517157621508346</v>
      </c>
      <c r="U20" s="30">
        <f t="shared" si="20"/>
        <v>2.1224489795918364</v>
      </c>
      <c r="V20" s="5"/>
      <c r="W20" s="2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8" x14ac:dyDescent="0.25">
      <c r="A21" s="4" t="s">
        <v>39</v>
      </c>
      <c r="B21" s="21">
        <v>5</v>
      </c>
      <c r="C21" s="21">
        <v>132</v>
      </c>
      <c r="D21" s="21">
        <v>65</v>
      </c>
      <c r="E21" s="5">
        <v>1.1800399999999999E-2</v>
      </c>
      <c r="F21" s="5">
        <f t="shared" si="0"/>
        <v>5.8108030303030299E-3</v>
      </c>
      <c r="G21" s="45">
        <v>2.2749999999999999</v>
      </c>
      <c r="H21" s="45">
        <v>4.0000000000000001E-3</v>
      </c>
      <c r="I21" s="45">
        <v>1.0720000000000001</v>
      </c>
      <c r="J21" s="45">
        <v>1.0549999999999999</v>
      </c>
      <c r="K21" s="45">
        <v>6.0000000000000001E-3</v>
      </c>
      <c r="L21" s="45">
        <v>0.66700000000000004</v>
      </c>
      <c r="M21" s="45">
        <v>0.67100000000000004</v>
      </c>
      <c r="N21" s="5">
        <f t="shared" si="9"/>
        <v>1.0680000000000001</v>
      </c>
      <c r="O21" s="5">
        <f t="shared" si="10"/>
        <v>0.66500000000000004</v>
      </c>
      <c r="P21" s="5">
        <v>0.01</v>
      </c>
      <c r="Q21" s="5">
        <f t="shared" si="11"/>
        <v>0.107601</v>
      </c>
      <c r="R21" s="5">
        <f t="shared" si="12"/>
        <v>2.4777600000000059E-2</v>
      </c>
      <c r="S21" s="30">
        <f>Q21/(F21)</f>
        <v>18.517406189620694</v>
      </c>
      <c r="T21" s="30">
        <f t="shared" si="19"/>
        <v>4.2640578024734603</v>
      </c>
      <c r="U21" s="30">
        <f t="shared" si="20"/>
        <v>2.1222014925373132</v>
      </c>
      <c r="V21" s="5"/>
      <c r="W21" s="2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1:48" s="15" customFormat="1" x14ac:dyDescent="0.25">
      <c r="A22" s="2" t="s">
        <v>19</v>
      </c>
      <c r="B22" s="3"/>
      <c r="C22" s="2"/>
      <c r="D22" s="2"/>
      <c r="E22" s="26">
        <f>AVERAGE(E17:E21)</f>
        <v>1.1338731999999999E-2</v>
      </c>
      <c r="F22" s="43">
        <f>AVERAGE(F17:F21)</f>
        <v>4.6773318327272724E-3</v>
      </c>
      <c r="G22" s="46"/>
      <c r="H22" s="46"/>
      <c r="I22" s="46"/>
      <c r="J22" s="46"/>
      <c r="K22" s="46"/>
      <c r="L22" s="46"/>
      <c r="M22" s="46"/>
      <c r="N22" s="35"/>
      <c r="O22" s="35"/>
      <c r="P22" s="35"/>
      <c r="Q22" s="35"/>
      <c r="R22" s="35"/>
      <c r="S22" s="39">
        <f>AVERAGE(S17:S21)</f>
        <v>8.9507216186446019</v>
      </c>
      <c r="T22" s="39">
        <f>AVERAGE(T17:T21)</f>
        <v>2.0374130536308606</v>
      </c>
      <c r="U22" s="39">
        <f>AVERAGE(U17:U21)</f>
        <v>2.1006011536144205</v>
      </c>
      <c r="V22" s="3"/>
      <c r="W22" s="3"/>
    </row>
    <row r="23" spans="1:48" x14ac:dyDescent="0.25">
      <c r="A23" s="4" t="s">
        <v>40</v>
      </c>
      <c r="B23" s="21">
        <v>1</v>
      </c>
      <c r="C23" s="21">
        <v>80</v>
      </c>
      <c r="D23" s="21">
        <v>26</v>
      </c>
      <c r="E23" s="5">
        <v>2.0922900000000006E-3</v>
      </c>
      <c r="F23" s="5">
        <f t="shared" si="0"/>
        <v>6.7999425000000026E-4</v>
      </c>
      <c r="G23" s="45">
        <v>0.86399999999999999</v>
      </c>
      <c r="H23" s="45">
        <v>2E-3</v>
      </c>
      <c r="I23" s="45">
        <v>0.48099999999999998</v>
      </c>
      <c r="J23" s="45">
        <v>0.47199999999999998</v>
      </c>
      <c r="K23" s="45">
        <v>8.9999999999999993E-3</v>
      </c>
      <c r="L23" s="45">
        <v>0.30399999999999999</v>
      </c>
      <c r="M23" s="45">
        <v>0.308</v>
      </c>
      <c r="N23" s="5">
        <f t="shared" si="9"/>
        <v>0.47899999999999998</v>
      </c>
      <c r="O23" s="5">
        <f t="shared" si="10"/>
        <v>0.29899999999999999</v>
      </c>
      <c r="P23" s="5">
        <v>0.01</v>
      </c>
      <c r="Q23" s="5">
        <f t="shared" si="11"/>
        <v>4.8059999999999999E-2</v>
      </c>
      <c r="R23" s="5">
        <f t="shared" si="12"/>
        <v>1.1822759999999996E-2</v>
      </c>
      <c r="S23" s="30">
        <f>Q23/(F23)</f>
        <v>70.677068225209226</v>
      </c>
      <c r="T23" s="30">
        <f t="shared" si="19"/>
        <v>17.386558783401465</v>
      </c>
      <c r="U23" s="30">
        <f t="shared" si="20"/>
        <v>1.7962577962577964</v>
      </c>
      <c r="V23" s="21"/>
      <c r="W23" s="5"/>
      <c r="X23" s="5"/>
      <c r="Y23" s="9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48" x14ac:dyDescent="0.25">
      <c r="A24" s="4" t="s">
        <v>40</v>
      </c>
      <c r="B24" s="21">
        <v>2</v>
      </c>
      <c r="C24" s="21">
        <v>120</v>
      </c>
      <c r="D24" s="21">
        <v>20</v>
      </c>
      <c r="E24" s="5">
        <v>2.4784200000000003E-3</v>
      </c>
      <c r="F24" s="5">
        <f t="shared" si="0"/>
        <v>4.1307000000000003E-4</v>
      </c>
      <c r="G24" s="45">
        <v>0.49399999999999999</v>
      </c>
      <c r="H24" s="45">
        <v>2E-3</v>
      </c>
      <c r="I24" s="45">
        <v>0.25</v>
      </c>
      <c r="J24" s="45">
        <v>0.246</v>
      </c>
      <c r="K24" s="45">
        <v>5.0000000000000001E-3</v>
      </c>
      <c r="L24" s="45">
        <v>0.16400000000000001</v>
      </c>
      <c r="M24" s="45">
        <v>0.16500000000000001</v>
      </c>
      <c r="N24" s="5">
        <f t="shared" si="9"/>
        <v>0.248</v>
      </c>
      <c r="O24" s="5">
        <f t="shared" si="10"/>
        <v>0.16</v>
      </c>
      <c r="P24" s="5">
        <v>0.01</v>
      </c>
      <c r="Q24" s="5">
        <f t="shared" si="11"/>
        <v>2.3495999999999996E-2</v>
      </c>
      <c r="R24" s="5">
        <f t="shared" si="12"/>
        <v>8.3304000000000017E-3</v>
      </c>
      <c r="S24" s="30">
        <f t="shared" ref="S24:S39" si="21">Q24/(F24)</f>
        <v>56.881400246931499</v>
      </c>
      <c r="T24" s="30">
        <f t="shared" si="19"/>
        <v>20.167041905730265</v>
      </c>
      <c r="U24" s="30">
        <f t="shared" si="20"/>
        <v>1.976</v>
      </c>
      <c r="V24" s="21"/>
      <c r="W24" s="5"/>
      <c r="X24" s="5"/>
      <c r="Y24" s="9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48" x14ac:dyDescent="0.25">
      <c r="A25" s="4" t="s">
        <v>40</v>
      </c>
      <c r="B25" s="21">
        <v>3</v>
      </c>
      <c r="C25" s="21">
        <v>190</v>
      </c>
      <c r="D25" s="21">
        <v>20</v>
      </c>
      <c r="E25" s="5">
        <v>1.6613310000000003E-2</v>
      </c>
      <c r="F25" s="5">
        <f t="shared" si="0"/>
        <v>1.7487694736842106E-3</v>
      </c>
      <c r="G25" s="45">
        <v>0.88</v>
      </c>
      <c r="H25" s="45">
        <v>4.0000000000000001E-3</v>
      </c>
      <c r="I25" s="45">
        <v>0.44900000000000001</v>
      </c>
      <c r="J25" s="45">
        <v>0.442</v>
      </c>
      <c r="K25" s="45">
        <v>1.2999999999999999E-2</v>
      </c>
      <c r="L25" s="45">
        <v>0.29399999999999998</v>
      </c>
      <c r="M25" s="45">
        <v>0.29699999999999999</v>
      </c>
      <c r="N25" s="5">
        <f t="shared" si="9"/>
        <v>0.44500000000000001</v>
      </c>
      <c r="O25" s="5">
        <f t="shared" si="10"/>
        <v>0.28399999999999997</v>
      </c>
      <c r="P25" s="5">
        <v>0.01</v>
      </c>
      <c r="Q25" s="5">
        <f t="shared" si="11"/>
        <v>4.2987000000000011E-2</v>
      </c>
      <c r="R25" s="5">
        <f t="shared" si="12"/>
        <v>1.3478159999999993E-2</v>
      </c>
      <c r="S25" s="30">
        <f t="shared" si="21"/>
        <v>24.581284524276022</v>
      </c>
      <c r="T25" s="30">
        <f t="shared" si="19"/>
        <v>7.7072251104686496</v>
      </c>
      <c r="U25" s="30">
        <f t="shared" si="20"/>
        <v>1.9599109131403119</v>
      </c>
      <c r="W25" s="5"/>
      <c r="X25" s="5"/>
      <c r="Y25" s="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48" x14ac:dyDescent="0.25">
      <c r="A26" s="4" t="s">
        <v>40</v>
      </c>
      <c r="B26" s="21">
        <v>4</v>
      </c>
      <c r="C26" s="21">
        <v>160</v>
      </c>
      <c r="D26" s="21">
        <v>22</v>
      </c>
      <c r="E26" s="5">
        <v>4.8669400000000002E-3</v>
      </c>
      <c r="F26" s="5">
        <f t="shared" si="0"/>
        <v>6.6920425000000004E-4</v>
      </c>
      <c r="G26" s="45">
        <v>0.90200000000000002</v>
      </c>
      <c r="H26" s="45">
        <v>3.0000000000000001E-3</v>
      </c>
      <c r="I26" s="45">
        <v>0.45300000000000001</v>
      </c>
      <c r="J26" s="45">
        <v>0.44700000000000001</v>
      </c>
      <c r="K26" s="45">
        <v>1.4999999999999999E-2</v>
      </c>
      <c r="L26" s="45">
        <v>0.29799999999999999</v>
      </c>
      <c r="M26" s="45">
        <v>0.30199999999999999</v>
      </c>
      <c r="N26" s="5">
        <f t="shared" si="9"/>
        <v>0.45</v>
      </c>
      <c r="O26" s="5">
        <f t="shared" si="10"/>
        <v>0.28699999999999998</v>
      </c>
      <c r="P26" s="5">
        <v>0.01</v>
      </c>
      <c r="Q26" s="5">
        <f t="shared" si="11"/>
        <v>4.3521000000000011E-2</v>
      </c>
      <c r="R26" s="5">
        <f t="shared" si="12"/>
        <v>1.3253879999999989E-2</v>
      </c>
      <c r="S26" s="30">
        <f t="shared" si="21"/>
        <v>65.03395637430576</v>
      </c>
      <c r="T26" s="30">
        <f t="shared" si="19"/>
        <v>19.805433094604506</v>
      </c>
      <c r="U26" s="30">
        <f t="shared" si="20"/>
        <v>1.9911699779249448</v>
      </c>
      <c r="W26" s="5"/>
      <c r="X26" s="5"/>
      <c r="Y26" s="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48" x14ac:dyDescent="0.25">
      <c r="A27" s="4" t="s">
        <v>40</v>
      </c>
      <c r="B27" s="21">
        <v>5</v>
      </c>
      <c r="C27" s="21">
        <v>220</v>
      </c>
      <c r="D27" s="21">
        <v>20</v>
      </c>
      <c r="E27" s="5">
        <v>1.160628E-2</v>
      </c>
      <c r="F27" s="5">
        <f t="shared" si="0"/>
        <v>1.0551163636363637E-3</v>
      </c>
      <c r="G27" s="45">
        <v>1.2849999999999999</v>
      </c>
      <c r="H27" s="45">
        <v>4.0000000000000001E-3</v>
      </c>
      <c r="I27" s="45">
        <v>0.60899999999999999</v>
      </c>
      <c r="J27" s="45">
        <v>0.6</v>
      </c>
      <c r="K27" s="45">
        <v>2.9000000000000001E-2</v>
      </c>
      <c r="L27" s="45">
        <v>0.41899999999999998</v>
      </c>
      <c r="M27" s="45">
        <v>0.42399999999999999</v>
      </c>
      <c r="N27" s="5">
        <f t="shared" si="9"/>
        <v>0.60499999999999998</v>
      </c>
      <c r="O27" s="5">
        <f t="shared" si="10"/>
        <v>0.39499999999999996</v>
      </c>
      <c r="P27" s="5">
        <v>0.01</v>
      </c>
      <c r="Q27" s="5">
        <f t="shared" si="11"/>
        <v>5.6070000000000002E-2</v>
      </c>
      <c r="R27" s="5">
        <f t="shared" si="12"/>
        <v>2.226779999999998E-2</v>
      </c>
      <c r="S27" s="30">
        <f t="shared" si="21"/>
        <v>53.141058116812623</v>
      </c>
      <c r="T27" s="30">
        <f t="shared" si="19"/>
        <v>21.104591652105565</v>
      </c>
      <c r="U27" s="30">
        <f t="shared" si="20"/>
        <v>2.1100164203612479</v>
      </c>
      <c r="W27" s="5"/>
      <c r="X27" s="5"/>
      <c r="Y27" s="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48" x14ac:dyDescent="0.25">
      <c r="A28" s="41" t="s">
        <v>19</v>
      </c>
      <c r="B28" s="34"/>
      <c r="C28" s="34"/>
      <c r="D28" s="34"/>
      <c r="E28" s="42">
        <f>AVERAGE(E23:E27)</f>
        <v>7.5314480000000013E-3</v>
      </c>
      <c r="F28" s="42">
        <f>AVERAGE(F23:F27)</f>
        <v>9.1323086746411487E-4</v>
      </c>
      <c r="G28" s="34"/>
      <c r="H28" s="34"/>
      <c r="I28" s="34"/>
      <c r="J28" s="34"/>
      <c r="K28" s="49"/>
      <c r="L28" s="34"/>
      <c r="M28" s="34"/>
      <c r="N28" s="34"/>
      <c r="O28" s="34"/>
      <c r="P28" s="34"/>
      <c r="Q28" s="34"/>
      <c r="R28" s="34"/>
      <c r="S28" s="36"/>
      <c r="T28" s="36"/>
      <c r="U28" s="36"/>
      <c r="V28" s="34"/>
      <c r="W28" s="34"/>
      <c r="X28" s="34"/>
      <c r="Y28" s="37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</row>
    <row r="29" spans="1:48" x14ac:dyDescent="0.25">
      <c r="A29" s="4" t="s">
        <v>45</v>
      </c>
      <c r="B29" s="21">
        <v>1</v>
      </c>
      <c r="C29" s="21">
        <v>190</v>
      </c>
      <c r="D29" s="21">
        <v>18</v>
      </c>
      <c r="E29" s="19">
        <v>1.1555640000000001E-2</v>
      </c>
      <c r="F29" s="5">
        <f t="shared" si="0"/>
        <v>1.0947448421052633E-3</v>
      </c>
      <c r="G29" s="45">
        <v>1.984</v>
      </c>
      <c r="H29" s="45">
        <v>6.0000000000000001E-3</v>
      </c>
      <c r="I29" s="45">
        <v>0.82099999999999995</v>
      </c>
      <c r="J29" s="45">
        <v>0.81699999999999995</v>
      </c>
      <c r="K29" s="45">
        <v>0.123</v>
      </c>
      <c r="L29" s="45">
        <v>0.70899999999999996</v>
      </c>
      <c r="M29" s="45">
        <v>0.71799999999999997</v>
      </c>
      <c r="N29" s="5">
        <f t="shared" si="9"/>
        <v>0.81499999999999995</v>
      </c>
      <c r="O29" s="5">
        <f t="shared" si="10"/>
        <v>0.59499999999999997</v>
      </c>
      <c r="P29" s="5">
        <v>0.01</v>
      </c>
      <c r="Q29" s="5">
        <f t="shared" si="11"/>
        <v>5.8739999999999987E-2</v>
      </c>
      <c r="R29" s="5">
        <f t="shared" si="12"/>
        <v>5.6710799999999985E-2</v>
      </c>
      <c r="S29" s="30">
        <f t="shared" si="21"/>
        <v>53.656338665217426</v>
      </c>
      <c r="T29" s="30">
        <f t="shared" si="19"/>
        <v>51.802756056782641</v>
      </c>
      <c r="U29" s="30">
        <f t="shared" si="20"/>
        <v>2.4165651644336177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48" x14ac:dyDescent="0.25">
      <c r="A30" s="4" t="s">
        <v>45</v>
      </c>
      <c r="B30" s="21">
        <v>2</v>
      </c>
      <c r="C30" s="21">
        <v>130</v>
      </c>
      <c r="D30" s="21">
        <v>22</v>
      </c>
      <c r="E30" s="19">
        <v>7.3567399999999996E-3</v>
      </c>
      <c r="F30" s="5">
        <f t="shared" si="0"/>
        <v>1.2449867692307692E-3</v>
      </c>
      <c r="G30" s="45">
        <v>1.575</v>
      </c>
      <c r="H30" s="45">
        <v>5.0000000000000001E-3</v>
      </c>
      <c r="I30" s="45">
        <v>0.63200000000000001</v>
      </c>
      <c r="J30" s="45">
        <v>0.627</v>
      </c>
      <c r="K30" s="45">
        <v>9.1999999999999998E-2</v>
      </c>
      <c r="L30" s="45">
        <v>0.54600000000000004</v>
      </c>
      <c r="M30" s="45">
        <v>0.55200000000000005</v>
      </c>
      <c r="N30" s="5">
        <f t="shared" si="9"/>
        <v>0.627</v>
      </c>
      <c r="O30" s="5">
        <f t="shared" si="10"/>
        <v>0.46000000000000008</v>
      </c>
      <c r="P30" s="5">
        <v>0.01</v>
      </c>
      <c r="Q30" s="5">
        <f t="shared" si="11"/>
        <v>4.4588999999999983E-2</v>
      </c>
      <c r="R30" s="5">
        <f t="shared" si="12"/>
        <v>4.517640000000004E-2</v>
      </c>
      <c r="S30" s="30">
        <f t="shared" si="21"/>
        <v>35.814838440050139</v>
      </c>
      <c r="T30" s="30">
        <f t="shared" si="19"/>
        <v>36.286650682973004</v>
      </c>
      <c r="U30" s="30">
        <f t="shared" si="20"/>
        <v>2.4920886075949364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48" x14ac:dyDescent="0.25">
      <c r="A31" s="4" t="s">
        <v>45</v>
      </c>
      <c r="B31" s="21">
        <v>3</v>
      </c>
      <c r="C31" s="21">
        <v>132</v>
      </c>
      <c r="D31" s="21">
        <v>24</v>
      </c>
      <c r="E31" s="19">
        <v>4.8078599999999997E-3</v>
      </c>
      <c r="F31" s="5">
        <f t="shared" si="0"/>
        <v>8.741563636363636E-4</v>
      </c>
      <c r="G31" s="45">
        <v>2.2330000000000001</v>
      </c>
      <c r="H31" s="45">
        <v>8.0000000000000002E-3</v>
      </c>
      <c r="I31" s="45">
        <v>0.86799999999999999</v>
      </c>
      <c r="J31" s="45">
        <v>0.86199999999999999</v>
      </c>
      <c r="K31" s="45">
        <v>0.14099999999999999</v>
      </c>
      <c r="L31" s="45">
        <v>0.77500000000000002</v>
      </c>
      <c r="M31" s="45">
        <v>0.78500000000000003</v>
      </c>
      <c r="N31" s="5">
        <f t="shared" si="9"/>
        <v>0.86</v>
      </c>
      <c r="O31" s="5">
        <f t="shared" si="10"/>
        <v>0.64400000000000002</v>
      </c>
      <c r="P31" s="5">
        <v>0.01</v>
      </c>
      <c r="Q31" s="5">
        <f t="shared" si="11"/>
        <v>5.7671999999999994E-2</v>
      </c>
      <c r="R31" s="5">
        <f t="shared" si="12"/>
        <v>6.7732559999999997E-2</v>
      </c>
      <c r="S31" s="30">
        <f t="shared" si="21"/>
        <v>65.974466810597647</v>
      </c>
      <c r="T31" s="30">
        <f t="shared" si="19"/>
        <v>77.483346020890792</v>
      </c>
      <c r="U31" s="30">
        <f t="shared" si="20"/>
        <v>2.5725806451612905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spans="1:48" x14ac:dyDescent="0.25">
      <c r="A32" s="4" t="s">
        <v>45</v>
      </c>
      <c r="B32" s="21">
        <v>4</v>
      </c>
      <c r="C32" s="21">
        <v>114</v>
      </c>
      <c r="D32" s="21">
        <v>24</v>
      </c>
      <c r="E32" s="19">
        <v>8.8337400000000014E-3</v>
      </c>
      <c r="F32" s="5">
        <f t="shared" si="0"/>
        <v>1.8597347368421054E-3</v>
      </c>
      <c r="G32" s="45">
        <v>0.85099999999999998</v>
      </c>
      <c r="H32" s="45">
        <v>3.0000000000000001E-3</v>
      </c>
      <c r="I32" s="45">
        <v>0.33800000000000002</v>
      </c>
      <c r="J32" s="45">
        <v>0.33500000000000002</v>
      </c>
      <c r="K32" s="45">
        <v>4.9000000000000002E-2</v>
      </c>
      <c r="L32" s="45">
        <v>0.29199999999999998</v>
      </c>
      <c r="M32" s="45">
        <v>0.29599999999999999</v>
      </c>
      <c r="N32" s="5">
        <f t="shared" si="9"/>
        <v>0.33500000000000002</v>
      </c>
      <c r="O32" s="5">
        <f t="shared" si="10"/>
        <v>0.247</v>
      </c>
      <c r="P32" s="5">
        <v>0.01</v>
      </c>
      <c r="Q32" s="5">
        <f t="shared" si="11"/>
        <v>2.3496000000000006E-2</v>
      </c>
      <c r="R32" s="5">
        <f t="shared" si="12"/>
        <v>2.4788279999999992E-2</v>
      </c>
      <c r="S32" s="30">
        <f t="shared" si="21"/>
        <v>12.634059865923156</v>
      </c>
      <c r="T32" s="30">
        <f t="shared" si="19"/>
        <v>13.328933158548923</v>
      </c>
      <c r="U32" s="30">
        <f t="shared" si="20"/>
        <v>2.5177514792899407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48" x14ac:dyDescent="0.25">
      <c r="A33" s="4" t="s">
        <v>45</v>
      </c>
      <c r="B33" s="21">
        <v>5</v>
      </c>
      <c r="C33" s="21">
        <v>90</v>
      </c>
      <c r="D33" s="21">
        <v>20</v>
      </c>
      <c r="E33" s="19">
        <v>5.7130500000000008E-3</v>
      </c>
      <c r="F33" s="5">
        <f t="shared" si="0"/>
        <v>1.2695666666666667E-3</v>
      </c>
      <c r="G33" s="45">
        <v>2.7010000000000001</v>
      </c>
      <c r="H33" s="45">
        <v>0.01</v>
      </c>
      <c r="I33" s="45">
        <v>1.103</v>
      </c>
      <c r="J33" s="45">
        <v>1.0960000000000001</v>
      </c>
      <c r="K33" s="45">
        <v>0.191</v>
      </c>
      <c r="L33" s="45">
        <v>0.998</v>
      </c>
      <c r="M33" s="45">
        <v>1.01</v>
      </c>
      <c r="N33" s="5">
        <f t="shared" si="9"/>
        <v>1.093</v>
      </c>
      <c r="O33" s="5">
        <f t="shared" si="10"/>
        <v>0.81899999999999995</v>
      </c>
      <c r="P33" s="5">
        <v>0.01</v>
      </c>
      <c r="Q33" s="5">
        <f t="shared" si="11"/>
        <v>7.3158000000000001E-2</v>
      </c>
      <c r="R33" s="5">
        <f t="shared" si="12"/>
        <v>8.6155559999999964E-2</v>
      </c>
      <c r="S33" s="30">
        <f t="shared" si="21"/>
        <v>57.624386273531648</v>
      </c>
      <c r="T33" s="30">
        <f t="shared" si="19"/>
        <v>67.862178696143005</v>
      </c>
      <c r="U33" s="30">
        <f t="shared" si="20"/>
        <v>2.4487760652765185</v>
      </c>
      <c r="W33" s="19"/>
      <c r="X33" s="19"/>
      <c r="Y33" s="19"/>
      <c r="Z33" s="19"/>
    </row>
    <row r="34" spans="1:48" s="19" customFormat="1" x14ac:dyDescent="0.25">
      <c r="A34" s="41" t="s">
        <v>19</v>
      </c>
      <c r="B34" s="34"/>
      <c r="C34" s="34"/>
      <c r="D34" s="34"/>
      <c r="E34" s="42">
        <f>AVERAGE(E29:E33)</f>
        <v>7.6534060000000015E-3</v>
      </c>
      <c r="F34" s="42">
        <f>AVERAGE(F29:F33)</f>
        <v>1.2686378756962336E-3</v>
      </c>
      <c r="G34" s="34"/>
      <c r="H34" s="34"/>
      <c r="I34" s="34"/>
      <c r="J34" s="34"/>
      <c r="K34" s="49"/>
      <c r="L34" s="34"/>
      <c r="M34" s="34"/>
      <c r="N34" s="34"/>
      <c r="O34" s="34"/>
      <c r="P34" s="34"/>
      <c r="Q34" s="34"/>
      <c r="R34" s="34"/>
      <c r="S34" s="36"/>
      <c r="T34" s="36"/>
      <c r="U34" s="36"/>
      <c r="V34" s="34"/>
      <c r="W34" s="34"/>
      <c r="X34" s="34"/>
      <c r="Y34" s="37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</row>
    <row r="35" spans="1:48" x14ac:dyDescent="0.25">
      <c r="A35" s="4" t="s">
        <v>42</v>
      </c>
      <c r="B35" s="21">
        <v>1</v>
      </c>
      <c r="C35" s="21">
        <v>190</v>
      </c>
      <c r="D35" s="21">
        <v>24</v>
      </c>
      <c r="E35" s="5">
        <v>7.7048899999999998E-3</v>
      </c>
      <c r="F35" s="5">
        <f t="shared" si="0"/>
        <v>9.732492631578947E-4</v>
      </c>
      <c r="G35" s="45">
        <v>0.81100000000000005</v>
      </c>
      <c r="H35" s="45">
        <v>4.0000000000000001E-3</v>
      </c>
      <c r="I35" s="45">
        <v>0.36799999999999999</v>
      </c>
      <c r="J35" s="45">
        <v>0.36399999999999999</v>
      </c>
      <c r="K35" s="45">
        <v>3.3000000000000002E-2</v>
      </c>
      <c r="L35" s="45">
        <v>0.28299999999999997</v>
      </c>
      <c r="M35" s="45">
        <v>0.28699999999999998</v>
      </c>
      <c r="N35" s="5">
        <f t="shared" si="9"/>
        <v>0.36399999999999999</v>
      </c>
      <c r="O35" s="5">
        <f t="shared" si="10"/>
        <v>0.254</v>
      </c>
      <c r="P35" s="5">
        <v>0.01</v>
      </c>
      <c r="Q35" s="5">
        <f t="shared" si="11"/>
        <v>2.9369999999999993E-2</v>
      </c>
      <c r="R35" s="5">
        <f t="shared" si="12"/>
        <v>2.052696E-2</v>
      </c>
      <c r="S35" s="30">
        <f t="shared" si="21"/>
        <v>30.177264049194726</v>
      </c>
      <c r="T35" s="30">
        <f t="shared" si="19"/>
        <v>21.091164182746283</v>
      </c>
      <c r="U35" s="30">
        <f t="shared" si="20"/>
        <v>2.2038043478260874</v>
      </c>
      <c r="W35" s="19"/>
      <c r="X35" s="19"/>
      <c r="Y35" s="19"/>
      <c r="Z35" s="19"/>
    </row>
    <row r="36" spans="1:48" x14ac:dyDescent="0.25">
      <c r="A36" s="4" t="s">
        <v>42</v>
      </c>
      <c r="B36" s="21">
        <v>2</v>
      </c>
      <c r="C36" s="21">
        <v>152</v>
      </c>
      <c r="D36" s="21">
        <v>28</v>
      </c>
      <c r="E36" s="5">
        <v>3.7254300000000001E-3</v>
      </c>
      <c r="F36" s="5">
        <f t="shared" si="0"/>
        <v>6.8626342105263156E-4</v>
      </c>
      <c r="G36" s="45">
        <v>1.7589999999999999</v>
      </c>
      <c r="H36" s="45">
        <v>6.0000000000000001E-3</v>
      </c>
      <c r="I36" s="45">
        <v>0.77100000000000002</v>
      </c>
      <c r="J36" s="45">
        <v>0.76200000000000001</v>
      </c>
      <c r="K36" s="45">
        <v>6.6000000000000003E-2</v>
      </c>
      <c r="L36" s="45">
        <v>0.59299999999999997</v>
      </c>
      <c r="M36" s="45">
        <v>0.59799999999999998</v>
      </c>
      <c r="N36" s="5">
        <f t="shared" si="9"/>
        <v>0.76500000000000001</v>
      </c>
      <c r="O36" s="5">
        <f t="shared" si="10"/>
        <v>0.53200000000000003</v>
      </c>
      <c r="P36" s="5">
        <v>0.01</v>
      </c>
      <c r="Q36" s="5">
        <f t="shared" si="11"/>
        <v>6.2211000000000002E-2</v>
      </c>
      <c r="R36" s="5">
        <f t="shared" si="12"/>
        <v>4.2463680000000024E-2</v>
      </c>
      <c r="S36" s="30">
        <f t="shared" si="21"/>
        <v>90.651779027617522</v>
      </c>
      <c r="T36" s="30">
        <f t="shared" si="19"/>
        <v>61.876647796361802</v>
      </c>
      <c r="U36" s="30">
        <f t="shared" si="20"/>
        <v>2.2814526588845654</v>
      </c>
    </row>
    <row r="37" spans="1:48" x14ac:dyDescent="0.25">
      <c r="A37" s="4" t="s">
        <v>42</v>
      </c>
      <c r="B37" s="21">
        <v>3</v>
      </c>
      <c r="C37" s="21">
        <v>126</v>
      </c>
      <c r="D37" s="21">
        <v>26</v>
      </c>
      <c r="E37" s="5">
        <v>4.5124599999999994E-3</v>
      </c>
      <c r="F37" s="5">
        <f t="shared" si="0"/>
        <v>9.3114253968253947E-4</v>
      </c>
      <c r="G37" s="45">
        <v>1.17</v>
      </c>
      <c r="H37" s="45">
        <v>4.0000000000000001E-3</v>
      </c>
      <c r="I37" s="45">
        <v>0.505</v>
      </c>
      <c r="J37" s="45">
        <v>0.499</v>
      </c>
      <c r="K37" s="45">
        <v>4.2000000000000003E-2</v>
      </c>
      <c r="L37" s="45">
        <v>0.38400000000000001</v>
      </c>
      <c r="M37" s="45">
        <v>0.38800000000000001</v>
      </c>
      <c r="N37" s="5">
        <f t="shared" si="9"/>
        <v>0.501</v>
      </c>
      <c r="O37" s="5">
        <f t="shared" si="10"/>
        <v>0.34600000000000003</v>
      </c>
      <c r="P37" s="5">
        <v>0.01</v>
      </c>
      <c r="Q37" s="5">
        <f t="shared" si="11"/>
        <v>4.1384999999999991E-2</v>
      </c>
      <c r="R37" s="5">
        <f t="shared" si="12"/>
        <v>2.6732040000000023E-2</v>
      </c>
      <c r="S37" s="30">
        <f t="shared" si="21"/>
        <v>44.445397172069541</v>
      </c>
      <c r="T37" s="30">
        <f t="shared" si="19"/>
        <v>28.708859128178112</v>
      </c>
      <c r="U37" s="30">
        <f t="shared" si="20"/>
        <v>2.3168316831683167</v>
      </c>
    </row>
    <row r="38" spans="1:48" x14ac:dyDescent="0.25">
      <c r="A38" s="4" t="s">
        <v>42</v>
      </c>
      <c r="B38" s="21">
        <v>4</v>
      </c>
      <c r="C38" s="21">
        <v>170</v>
      </c>
      <c r="D38" s="21">
        <v>26</v>
      </c>
      <c r="E38" s="5">
        <v>7.8926800000000009E-3</v>
      </c>
      <c r="F38" s="5">
        <f t="shared" si="0"/>
        <v>1.2071157647058825E-3</v>
      </c>
      <c r="G38" s="45">
        <v>1.5940000000000001</v>
      </c>
      <c r="H38" s="45">
        <v>4.0000000000000001E-3</v>
      </c>
      <c r="I38" s="45">
        <v>0.68700000000000006</v>
      </c>
      <c r="J38" s="45">
        <v>0.68100000000000005</v>
      </c>
      <c r="K38" s="45">
        <v>8.4000000000000005E-2</v>
      </c>
      <c r="L38" s="45">
        <v>0.56699999999999995</v>
      </c>
      <c r="M38" s="45">
        <v>0.57299999999999995</v>
      </c>
      <c r="N38" s="5">
        <f t="shared" si="9"/>
        <v>0.68300000000000005</v>
      </c>
      <c r="O38" s="5">
        <f t="shared" si="10"/>
        <v>0.48899999999999993</v>
      </c>
      <c r="P38" s="5">
        <v>0.01</v>
      </c>
      <c r="Q38" s="5">
        <f t="shared" si="11"/>
        <v>5.1798000000000032E-2</v>
      </c>
      <c r="R38" s="5">
        <f t="shared" si="12"/>
        <v>4.3809359999999943E-2</v>
      </c>
      <c r="S38" s="30">
        <f t="shared" si="21"/>
        <v>42.910548859098675</v>
      </c>
      <c r="T38" s="30">
        <f t="shared" si="19"/>
        <v>36.292592045365446</v>
      </c>
      <c r="U38" s="30">
        <f t="shared" si="20"/>
        <v>2.3202328966521106</v>
      </c>
    </row>
    <row r="39" spans="1:48" x14ac:dyDescent="0.25">
      <c r="A39" s="4" t="s">
        <v>42</v>
      </c>
      <c r="B39" s="21">
        <v>5</v>
      </c>
      <c r="C39" s="21">
        <v>202</v>
      </c>
      <c r="D39" s="21">
        <v>26</v>
      </c>
      <c r="E39" s="5">
        <v>9.5047200000000012E-3</v>
      </c>
      <c r="F39" s="5">
        <f t="shared" si="0"/>
        <v>1.2233798019801983E-3</v>
      </c>
      <c r="G39" s="45">
        <v>1.8859999999999999</v>
      </c>
      <c r="H39" s="45">
        <v>6.0000000000000001E-3</v>
      </c>
      <c r="I39" s="45">
        <v>0.77600000000000002</v>
      </c>
      <c r="J39" s="45">
        <v>0.76800000000000002</v>
      </c>
      <c r="K39" s="45">
        <v>0.112</v>
      </c>
      <c r="L39" s="45">
        <v>0.66700000000000004</v>
      </c>
      <c r="M39" s="45">
        <v>0.67300000000000004</v>
      </c>
      <c r="N39" s="5">
        <f t="shared" si="9"/>
        <v>0.77</v>
      </c>
      <c r="O39" s="5">
        <f t="shared" si="10"/>
        <v>0.56100000000000005</v>
      </c>
      <c r="P39" s="5">
        <v>0.01</v>
      </c>
      <c r="Q39" s="5">
        <f t="shared" si="11"/>
        <v>5.5802999999999985E-2</v>
      </c>
      <c r="R39" s="5">
        <f t="shared" si="12"/>
        <v>5.4179640000000022E-2</v>
      </c>
      <c r="S39" s="30">
        <f t="shared" si="21"/>
        <v>45.613798682694956</v>
      </c>
      <c r="T39" s="30">
        <f t="shared" si="19"/>
        <v>44.286851811925679</v>
      </c>
      <c r="U39" s="30">
        <f t="shared" si="20"/>
        <v>2.4304123711340204</v>
      </c>
    </row>
    <row r="40" spans="1:48" s="19" customFormat="1" x14ac:dyDescent="0.25">
      <c r="A40" s="41" t="s">
        <v>19</v>
      </c>
      <c r="B40" s="34"/>
      <c r="C40" s="34"/>
      <c r="D40" s="34"/>
      <c r="E40" s="42">
        <f>AVERAGE(E35:E39)</f>
        <v>6.6680360000000004E-3</v>
      </c>
      <c r="F40" s="42">
        <f>AVERAGE(F35:F39)</f>
        <v>1.0042301581158293E-3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6"/>
      <c r="T40" s="36"/>
      <c r="U40" s="36"/>
      <c r="V40" s="34"/>
      <c r="W40" s="34"/>
      <c r="X40" s="34"/>
      <c r="Y40" s="37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AFDM 8 22 19</vt:lpstr>
      <vt:lpstr>Chl a 8 22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Hurley</dc:creator>
  <cp:keywords/>
  <dc:description/>
  <cp:lastModifiedBy>Valett</cp:lastModifiedBy>
  <cp:revision/>
  <dcterms:created xsi:type="dcterms:W3CDTF">2017-07-05T19:10:01Z</dcterms:created>
  <dcterms:modified xsi:type="dcterms:W3CDTF">2020-01-08T19:58:40Z</dcterms:modified>
  <cp:category/>
  <cp:contentStatus/>
</cp:coreProperties>
</file>