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alett\AppData\Local\Box\Box Edit\Documents\oKha+TwfbUqC79_cYB3GPg==\"/>
    </mc:Choice>
  </mc:AlternateContent>
  <bookViews>
    <workbookView xWindow="0" yWindow="0" windowWidth="28800" windowHeight="12330"/>
  </bookViews>
  <sheets>
    <sheet name="AFDM 9 17 19" sheetId="1" r:id="rId1"/>
    <sheet name="Chl a 9 17 19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0" i="2" l="1"/>
  <c r="F44" i="2" l="1"/>
  <c r="F43" i="2"/>
  <c r="F42" i="2"/>
  <c r="U45" i="2"/>
  <c r="R45" i="2"/>
  <c r="O45" i="2"/>
  <c r="N45" i="2"/>
  <c r="F45" i="2"/>
  <c r="U44" i="2"/>
  <c r="R44" i="2"/>
  <c r="O44" i="2"/>
  <c r="N44" i="2"/>
  <c r="U43" i="2"/>
  <c r="R43" i="2"/>
  <c r="O43" i="2"/>
  <c r="N43" i="2"/>
  <c r="U42" i="2"/>
  <c r="R42" i="2"/>
  <c r="O42" i="2"/>
  <c r="N42" i="2"/>
  <c r="U41" i="2"/>
  <c r="R41" i="2"/>
  <c r="O41" i="2"/>
  <c r="N41" i="2"/>
  <c r="F41" i="2"/>
  <c r="P44" i="1"/>
  <c r="K41" i="1"/>
  <c r="P41" i="1" s="1"/>
  <c r="K42" i="1"/>
  <c r="K43" i="1"/>
  <c r="K44" i="1"/>
  <c r="K40" i="1"/>
  <c r="P40" i="1" s="1"/>
  <c r="K38" i="1"/>
  <c r="J41" i="1"/>
  <c r="J42" i="1"/>
  <c r="J43" i="1"/>
  <c r="J44" i="1"/>
  <c r="J40" i="1"/>
  <c r="E41" i="1"/>
  <c r="E42" i="1"/>
  <c r="E43" i="1"/>
  <c r="E44" i="1"/>
  <c r="R44" i="1" s="1"/>
  <c r="E40" i="1"/>
  <c r="R40" i="1" s="1"/>
  <c r="T45" i="2" l="1"/>
  <c r="Q43" i="2"/>
  <c r="S43" i="2" s="1"/>
  <c r="Q42" i="2"/>
  <c r="S42" i="2" s="1"/>
  <c r="Q41" i="2"/>
  <c r="L44" i="1"/>
  <c r="N44" i="1" s="1"/>
  <c r="L43" i="1"/>
  <c r="N43" i="1" s="1"/>
  <c r="L42" i="1"/>
  <c r="N42" i="1" s="1"/>
  <c r="P43" i="1"/>
  <c r="P42" i="1"/>
  <c r="Q42" i="1" s="1"/>
  <c r="S42" i="1" s="1"/>
  <c r="M42" i="1"/>
  <c r="L41" i="1"/>
  <c r="N41" i="1" s="1"/>
  <c r="N45" i="1" s="1"/>
  <c r="L40" i="1"/>
  <c r="N40" i="1" s="1"/>
  <c r="Q43" i="1"/>
  <c r="S43" i="1" s="1"/>
  <c r="Q44" i="1"/>
  <c r="S44" i="1" s="1"/>
  <c r="M44" i="1"/>
  <c r="M43" i="1"/>
  <c r="R43" i="1"/>
  <c r="R42" i="1"/>
  <c r="R41" i="1"/>
  <c r="Q41" i="1"/>
  <c r="S41" i="1" s="1"/>
  <c r="Q40" i="1"/>
  <c r="S40" i="1" s="1"/>
  <c r="M40" i="1"/>
  <c r="T42" i="2"/>
  <c r="T44" i="2"/>
  <c r="Q44" i="2"/>
  <c r="S44" i="2" s="1"/>
  <c r="T43" i="2"/>
  <c r="Q45" i="2"/>
  <c r="S45" i="2" s="1"/>
  <c r="F46" i="2"/>
  <c r="T41" i="2"/>
  <c r="S41" i="2"/>
  <c r="P45" i="1"/>
  <c r="K45" i="1"/>
  <c r="J45" i="1"/>
  <c r="I45" i="1"/>
  <c r="H45" i="1"/>
  <c r="E45" i="1"/>
  <c r="D45" i="1"/>
  <c r="C45" i="1"/>
  <c r="R45" i="1" l="1"/>
  <c r="M41" i="1"/>
  <c r="L45" i="1"/>
  <c r="M45" i="1"/>
  <c r="S45" i="1"/>
  <c r="Q45" i="1"/>
  <c r="U36" i="2"/>
  <c r="U37" i="2"/>
  <c r="U38" i="2"/>
  <c r="U39" i="2"/>
  <c r="U35" i="2"/>
  <c r="U30" i="2"/>
  <c r="U31" i="2"/>
  <c r="U32" i="2"/>
  <c r="U33" i="2"/>
  <c r="U29" i="2"/>
  <c r="R39" i="2"/>
  <c r="R36" i="2"/>
  <c r="R37" i="2"/>
  <c r="T37" i="2" s="1"/>
  <c r="R38" i="2"/>
  <c r="R35" i="2"/>
  <c r="R30" i="2"/>
  <c r="R31" i="2"/>
  <c r="R32" i="2"/>
  <c r="R33" i="2"/>
  <c r="R29" i="2"/>
  <c r="O36" i="2"/>
  <c r="O37" i="2"/>
  <c r="O38" i="2"/>
  <c r="O39" i="2"/>
  <c r="O35" i="2"/>
  <c r="O30" i="2"/>
  <c r="O31" i="2"/>
  <c r="O32" i="2"/>
  <c r="O33" i="2"/>
  <c r="O29" i="2"/>
  <c r="N36" i="2"/>
  <c r="N37" i="2"/>
  <c r="N38" i="2"/>
  <c r="N39" i="2"/>
  <c r="N35" i="2"/>
  <c r="N30" i="2"/>
  <c r="N31" i="2"/>
  <c r="Q31" i="2" s="1"/>
  <c r="N32" i="2"/>
  <c r="N33" i="2"/>
  <c r="N29" i="2"/>
  <c r="F36" i="2"/>
  <c r="F37" i="2"/>
  <c r="F38" i="2"/>
  <c r="F39" i="2"/>
  <c r="F35" i="2"/>
  <c r="F30" i="2"/>
  <c r="F31" i="2"/>
  <c r="F32" i="2"/>
  <c r="F33" i="2"/>
  <c r="F29" i="2"/>
  <c r="R36" i="1"/>
  <c r="P37" i="1"/>
  <c r="K35" i="1"/>
  <c r="P35" i="1" s="1"/>
  <c r="K36" i="1"/>
  <c r="P36" i="1" s="1"/>
  <c r="Q36" i="1" s="1"/>
  <c r="S36" i="1" s="1"/>
  <c r="K37" i="1"/>
  <c r="L37" i="1" s="1"/>
  <c r="N37" i="1" s="1"/>
  <c r="P38" i="1"/>
  <c r="K34" i="1"/>
  <c r="K29" i="1"/>
  <c r="P29" i="1" s="1"/>
  <c r="K30" i="1"/>
  <c r="P30" i="1" s="1"/>
  <c r="K31" i="1"/>
  <c r="P31" i="1" s="1"/>
  <c r="K32" i="1"/>
  <c r="P32" i="1" s="1"/>
  <c r="K28" i="1"/>
  <c r="P28" i="1" s="1"/>
  <c r="J35" i="1"/>
  <c r="J36" i="1"/>
  <c r="J37" i="1"/>
  <c r="J38" i="1"/>
  <c r="J34" i="1"/>
  <c r="J29" i="1"/>
  <c r="J30" i="1"/>
  <c r="J31" i="1"/>
  <c r="J32" i="1"/>
  <c r="J28" i="1"/>
  <c r="L28" i="1" s="1"/>
  <c r="N28" i="1" s="1"/>
  <c r="E35" i="1"/>
  <c r="R35" i="1" s="1"/>
  <c r="E36" i="1"/>
  <c r="E37" i="1"/>
  <c r="R37" i="1" s="1"/>
  <c r="E38" i="1"/>
  <c r="R38" i="1" s="1"/>
  <c r="E34" i="1"/>
  <c r="R34" i="1" s="1"/>
  <c r="E29" i="1"/>
  <c r="R29" i="1" s="1"/>
  <c r="E30" i="1"/>
  <c r="R30" i="1" s="1"/>
  <c r="E31" i="1"/>
  <c r="E32" i="1"/>
  <c r="E28" i="1"/>
  <c r="I39" i="1"/>
  <c r="H39" i="1"/>
  <c r="D39" i="1"/>
  <c r="C39" i="1"/>
  <c r="I33" i="1"/>
  <c r="H33" i="1"/>
  <c r="D33" i="1"/>
  <c r="C33" i="1"/>
  <c r="Q37" i="2" l="1"/>
  <c r="Q30" i="2"/>
  <c r="S30" i="2" s="1"/>
  <c r="Q29" i="2"/>
  <c r="S29" i="2" s="1"/>
  <c r="Q38" i="2"/>
  <c r="S38" i="2" s="1"/>
  <c r="S37" i="2"/>
  <c r="T32" i="2"/>
  <c r="T31" i="2"/>
  <c r="L36" i="1"/>
  <c r="N36" i="1" s="1"/>
  <c r="L35" i="1"/>
  <c r="N35" i="1" s="1"/>
  <c r="L34" i="1"/>
  <c r="N34" i="1" s="1"/>
  <c r="Q35" i="2"/>
  <c r="S35" i="2" s="1"/>
  <c r="Q36" i="2"/>
  <c r="S36" i="2" s="1"/>
  <c r="Q39" i="2"/>
  <c r="Q33" i="2"/>
  <c r="S33" i="2" s="1"/>
  <c r="Q32" i="2"/>
  <c r="S32" i="2" s="1"/>
  <c r="T39" i="2"/>
  <c r="T38" i="2"/>
  <c r="S39" i="2"/>
  <c r="T36" i="2"/>
  <c r="T30" i="2"/>
  <c r="F40" i="2"/>
  <c r="T35" i="2"/>
  <c r="T33" i="2"/>
  <c r="F34" i="2"/>
  <c r="S31" i="2"/>
  <c r="T29" i="2"/>
  <c r="L38" i="1"/>
  <c r="N38" i="1" s="1"/>
  <c r="M37" i="1"/>
  <c r="P34" i="1"/>
  <c r="Q34" i="1" s="1"/>
  <c r="K39" i="1"/>
  <c r="L32" i="1"/>
  <c r="N32" i="1" s="1"/>
  <c r="L31" i="1"/>
  <c r="N31" i="1" s="1"/>
  <c r="L30" i="1"/>
  <c r="M30" i="1" s="1"/>
  <c r="L29" i="1"/>
  <c r="N29" i="1" s="1"/>
  <c r="P33" i="1"/>
  <c r="Q28" i="1"/>
  <c r="M36" i="1"/>
  <c r="J39" i="1"/>
  <c r="J33" i="1"/>
  <c r="Q38" i="1"/>
  <c r="S38" i="1" s="1"/>
  <c r="Q32" i="1"/>
  <c r="S32" i="1" s="1"/>
  <c r="Q31" i="1"/>
  <c r="S31" i="1" s="1"/>
  <c r="M38" i="1"/>
  <c r="Q37" i="1"/>
  <c r="S37" i="1" s="1"/>
  <c r="R39" i="1"/>
  <c r="M35" i="1"/>
  <c r="Q35" i="1"/>
  <c r="S35" i="1" s="1"/>
  <c r="M34" i="1"/>
  <c r="E39" i="1"/>
  <c r="R32" i="1"/>
  <c r="M31" i="1"/>
  <c r="R31" i="1"/>
  <c r="Q30" i="1"/>
  <c r="S30" i="1" s="1"/>
  <c r="Q29" i="1"/>
  <c r="S29" i="1" s="1"/>
  <c r="S28" i="1"/>
  <c r="R28" i="1"/>
  <c r="E33" i="1"/>
  <c r="M28" i="1"/>
  <c r="K33" i="1"/>
  <c r="U24" i="2"/>
  <c r="U25" i="2"/>
  <c r="U26" i="2"/>
  <c r="U27" i="2"/>
  <c r="U23" i="2"/>
  <c r="R24" i="2"/>
  <c r="R25" i="2"/>
  <c r="R26" i="2"/>
  <c r="R27" i="2"/>
  <c r="R23" i="2"/>
  <c r="O24" i="2"/>
  <c r="O25" i="2"/>
  <c r="O26" i="2"/>
  <c r="O27" i="2"/>
  <c r="O23" i="2"/>
  <c r="N24" i="2"/>
  <c r="N25" i="2"/>
  <c r="N26" i="2"/>
  <c r="N27" i="2"/>
  <c r="N23" i="2"/>
  <c r="N6" i="2"/>
  <c r="N7" i="2"/>
  <c r="N8" i="2"/>
  <c r="N9" i="2"/>
  <c r="F24" i="2"/>
  <c r="F25" i="2"/>
  <c r="F26" i="2"/>
  <c r="F27" i="2"/>
  <c r="F23" i="2"/>
  <c r="F18" i="2"/>
  <c r="F19" i="2"/>
  <c r="F20" i="2"/>
  <c r="F21" i="2"/>
  <c r="F17" i="2"/>
  <c r="F12" i="2"/>
  <c r="F13" i="2"/>
  <c r="F14" i="2"/>
  <c r="F15" i="2"/>
  <c r="F11" i="2"/>
  <c r="F6" i="2"/>
  <c r="F7" i="2"/>
  <c r="F8" i="2"/>
  <c r="F9" i="2"/>
  <c r="F5" i="2"/>
  <c r="K23" i="1"/>
  <c r="P23" i="1" s="1"/>
  <c r="K24" i="1"/>
  <c r="P24" i="1" s="1"/>
  <c r="K25" i="1"/>
  <c r="P25" i="1" s="1"/>
  <c r="K26" i="1"/>
  <c r="P26" i="1" s="1"/>
  <c r="K22" i="1"/>
  <c r="J23" i="1"/>
  <c r="J24" i="1"/>
  <c r="J25" i="1"/>
  <c r="J26" i="1"/>
  <c r="J22" i="1"/>
  <c r="E23" i="1"/>
  <c r="R23" i="1" s="1"/>
  <c r="E24" i="1"/>
  <c r="R24" i="1" s="1"/>
  <c r="E25" i="1"/>
  <c r="R25" i="1" s="1"/>
  <c r="E26" i="1"/>
  <c r="R26" i="1" s="1"/>
  <c r="E22" i="1"/>
  <c r="R22" i="1" s="1"/>
  <c r="C9" i="1"/>
  <c r="C15" i="1"/>
  <c r="C21" i="1"/>
  <c r="C27" i="1"/>
  <c r="N39" i="1" l="1"/>
  <c r="P39" i="1"/>
  <c r="L39" i="1"/>
  <c r="M32" i="1"/>
  <c r="M29" i="1"/>
  <c r="Q27" i="2"/>
  <c r="S27" i="2" s="1"/>
  <c r="S33" i="1"/>
  <c r="L33" i="1"/>
  <c r="N30" i="1"/>
  <c r="N33" i="1" s="1"/>
  <c r="M39" i="1"/>
  <c r="Q39" i="1"/>
  <c r="S34" i="1"/>
  <c r="S39" i="1" s="1"/>
  <c r="M33" i="1"/>
  <c r="R33" i="1"/>
  <c r="Q33" i="1"/>
  <c r="T27" i="2"/>
  <c r="Q26" i="2"/>
  <c r="S26" i="2" s="1"/>
  <c r="Q25" i="2"/>
  <c r="S25" i="2" s="1"/>
  <c r="Q24" i="2"/>
  <c r="S24" i="2" s="1"/>
  <c r="Q23" i="2"/>
  <c r="S23" i="2" s="1"/>
  <c r="T25" i="2"/>
  <c r="T24" i="2"/>
  <c r="T23" i="2"/>
  <c r="F28" i="2"/>
  <c r="F16" i="2"/>
  <c r="F10" i="2"/>
  <c r="T26" i="2"/>
  <c r="F22" i="2"/>
  <c r="L26" i="1"/>
  <c r="M26" i="1" s="1"/>
  <c r="L24" i="1"/>
  <c r="N24" i="1" s="1"/>
  <c r="L23" i="1"/>
  <c r="M23" i="1" s="1"/>
  <c r="L22" i="1"/>
  <c r="M22" i="1" s="1"/>
  <c r="Q26" i="1"/>
  <c r="S26" i="1" s="1"/>
  <c r="Q25" i="1"/>
  <c r="S25" i="1" s="1"/>
  <c r="Q24" i="1"/>
  <c r="S24" i="1" s="1"/>
  <c r="Q23" i="1"/>
  <c r="S23" i="1" s="1"/>
  <c r="N26" i="1"/>
  <c r="L25" i="1"/>
  <c r="P22" i="1"/>
  <c r="Q22" i="1" s="1"/>
  <c r="S22" i="1" s="1"/>
  <c r="R27" i="1"/>
  <c r="K27" i="1"/>
  <c r="J27" i="1"/>
  <c r="I27" i="1"/>
  <c r="H27" i="1"/>
  <c r="E27" i="1"/>
  <c r="D27" i="1"/>
  <c r="M24" i="1" l="1"/>
  <c r="N23" i="1"/>
  <c r="L27" i="1"/>
  <c r="N22" i="1"/>
  <c r="S27" i="1"/>
  <c r="P27" i="1"/>
  <c r="M25" i="1"/>
  <c r="N25" i="1"/>
  <c r="N27" i="1" s="1"/>
  <c r="Q27" i="1"/>
  <c r="E4" i="1"/>
  <c r="M27" i="1" l="1"/>
  <c r="N5" i="2"/>
  <c r="U18" i="2" l="1"/>
  <c r="R18" i="2"/>
  <c r="O18" i="2"/>
  <c r="N18" i="2"/>
  <c r="K4" i="1"/>
  <c r="K17" i="1"/>
  <c r="P17" i="1" s="1"/>
  <c r="J20" i="1"/>
  <c r="J17" i="1"/>
  <c r="J18" i="1"/>
  <c r="J16" i="1"/>
  <c r="J5" i="1"/>
  <c r="J4" i="1"/>
  <c r="H9" i="1"/>
  <c r="E20" i="1"/>
  <c r="E17" i="1"/>
  <c r="R17" i="1" s="1"/>
  <c r="E5" i="1"/>
  <c r="D21" i="1"/>
  <c r="L17" i="1" l="1"/>
  <c r="N17" i="1" s="1"/>
  <c r="L4" i="1"/>
  <c r="M4" i="1" s="1"/>
  <c r="Q17" i="1"/>
  <c r="S17" i="1" s="1"/>
  <c r="Q18" i="2"/>
  <c r="S18" i="2" s="1"/>
  <c r="T18" i="2"/>
  <c r="O11" i="2"/>
  <c r="N11" i="2"/>
  <c r="U21" i="2"/>
  <c r="U20" i="2"/>
  <c r="U19" i="2"/>
  <c r="U17" i="2"/>
  <c r="U15" i="2"/>
  <c r="U14" i="2"/>
  <c r="U13" i="2"/>
  <c r="U12" i="2"/>
  <c r="U11" i="2"/>
  <c r="U6" i="2"/>
  <c r="U7" i="2"/>
  <c r="U8" i="2"/>
  <c r="U9" i="2"/>
  <c r="U5" i="2"/>
  <c r="M17" i="1" l="1"/>
  <c r="Q11" i="2"/>
  <c r="U10" i="2"/>
  <c r="U16" i="2"/>
  <c r="U22" i="2"/>
  <c r="S11" i="2"/>
  <c r="E16" i="1"/>
  <c r="E19" i="1"/>
  <c r="E18" i="1"/>
  <c r="E14" i="1"/>
  <c r="E13" i="1"/>
  <c r="E12" i="1"/>
  <c r="E11" i="1"/>
  <c r="E10" i="1"/>
  <c r="E6" i="1"/>
  <c r="E7" i="1"/>
  <c r="E8" i="1"/>
  <c r="E21" i="1" l="1"/>
  <c r="E9" i="1"/>
  <c r="O5" i="2"/>
  <c r="Q5" i="2" s="1"/>
  <c r="S5" i="2" s="1"/>
  <c r="P4" i="1"/>
  <c r="N4" i="1" l="1"/>
  <c r="K5" i="1" l="1"/>
  <c r="K6" i="1"/>
  <c r="K7" i="1"/>
  <c r="K8" i="1"/>
  <c r="K10" i="1"/>
  <c r="K11" i="1"/>
  <c r="K12" i="1"/>
  <c r="K13" i="1"/>
  <c r="K14" i="1"/>
  <c r="K16" i="1"/>
  <c r="P16" i="1" s="1"/>
  <c r="K18" i="1"/>
  <c r="K19" i="1"/>
  <c r="K20" i="1"/>
  <c r="P20" i="1" s="1"/>
  <c r="K15" i="1" l="1"/>
  <c r="K9" i="1"/>
  <c r="K21" i="1"/>
  <c r="R5" i="2"/>
  <c r="T5" i="2" s="1"/>
  <c r="L5" i="1" l="1"/>
  <c r="J6" i="1"/>
  <c r="L6" i="1" s="1"/>
  <c r="J7" i="1"/>
  <c r="L7" i="1" s="1"/>
  <c r="N7" i="1" s="1"/>
  <c r="J8" i="1"/>
  <c r="L8" i="1" s="1"/>
  <c r="J10" i="1"/>
  <c r="L10" i="1" s="1"/>
  <c r="J11" i="1"/>
  <c r="L11" i="1" s="1"/>
  <c r="J12" i="1"/>
  <c r="L12" i="1" s="1"/>
  <c r="J13" i="1"/>
  <c r="L13" i="1" s="1"/>
  <c r="J14" i="1"/>
  <c r="L14" i="1" s="1"/>
  <c r="L16" i="1"/>
  <c r="L18" i="1"/>
  <c r="J19" i="1"/>
  <c r="L20" i="1"/>
  <c r="N20" i="1" s="1"/>
  <c r="L19" i="1" l="1"/>
  <c r="J21" i="1"/>
  <c r="L21" i="1"/>
  <c r="L15" i="1"/>
  <c r="J9" i="1"/>
  <c r="N18" i="1"/>
  <c r="N8" i="1"/>
  <c r="N11" i="1"/>
  <c r="N10" i="1"/>
  <c r="N19" i="1"/>
  <c r="J15" i="1"/>
  <c r="N16" i="1"/>
  <c r="N14" i="1"/>
  <c r="N6" i="1"/>
  <c r="N13" i="1"/>
  <c r="N5" i="1"/>
  <c r="N12" i="1"/>
  <c r="L9" i="1"/>
  <c r="N21" i="1" l="1"/>
  <c r="N9" i="1"/>
  <c r="N15" i="1"/>
  <c r="R6" i="2"/>
  <c r="T6" i="2" s="1"/>
  <c r="R7" i="2"/>
  <c r="T7" i="2" s="1"/>
  <c r="R8" i="2"/>
  <c r="T8" i="2" s="1"/>
  <c r="R9" i="2"/>
  <c r="T9" i="2" s="1"/>
  <c r="O6" i="2"/>
  <c r="O7" i="2"/>
  <c r="O8" i="2"/>
  <c r="O9" i="2"/>
  <c r="Q9" i="2" l="1"/>
  <c r="S9" i="2" s="1"/>
  <c r="T10" i="2"/>
  <c r="Q7" i="2"/>
  <c r="S7" i="2" s="1"/>
  <c r="Q6" i="2"/>
  <c r="S6" i="2" s="1"/>
  <c r="Q8" i="2"/>
  <c r="S8" i="2" s="1"/>
  <c r="P5" i="1"/>
  <c r="P6" i="1"/>
  <c r="P7" i="1"/>
  <c r="P8" i="1"/>
  <c r="D9" i="1"/>
  <c r="I9" i="1"/>
  <c r="S10" i="2" l="1"/>
  <c r="P9" i="1"/>
  <c r="P11" i="1"/>
  <c r="P12" i="1"/>
  <c r="P13" i="1"/>
  <c r="P14" i="1"/>
  <c r="P18" i="1"/>
  <c r="P19" i="1"/>
  <c r="P10" i="1"/>
  <c r="H15" i="1"/>
  <c r="H21" i="1"/>
  <c r="I15" i="1"/>
  <c r="P21" i="1" l="1"/>
  <c r="P15" i="1"/>
  <c r="R11" i="2" l="1"/>
  <c r="T11" i="2" s="1"/>
  <c r="R12" i="2"/>
  <c r="R13" i="2"/>
  <c r="R14" i="2"/>
  <c r="R15" i="2"/>
  <c r="R17" i="2"/>
  <c r="R19" i="2"/>
  <c r="R20" i="2"/>
  <c r="R21" i="2"/>
  <c r="O12" i="2"/>
  <c r="O13" i="2"/>
  <c r="O14" i="2"/>
  <c r="O15" i="2"/>
  <c r="O17" i="2"/>
  <c r="O19" i="2"/>
  <c r="O20" i="2"/>
  <c r="O21" i="2"/>
  <c r="N12" i="2"/>
  <c r="N13" i="2"/>
  <c r="N14" i="2"/>
  <c r="N15" i="2"/>
  <c r="N17" i="2"/>
  <c r="N19" i="2"/>
  <c r="N20" i="2"/>
  <c r="N21" i="2"/>
  <c r="I21" i="1"/>
  <c r="T14" i="2" l="1"/>
  <c r="T21" i="2"/>
  <c r="T19" i="2"/>
  <c r="T20" i="2"/>
  <c r="T17" i="2"/>
  <c r="T15" i="2"/>
  <c r="T13" i="2"/>
  <c r="T12" i="2"/>
  <c r="Q15" i="2"/>
  <c r="S15" i="2" s="1"/>
  <c r="Q20" i="2"/>
  <c r="S20" i="2" s="1"/>
  <c r="Q17" i="2"/>
  <c r="S17" i="2" s="1"/>
  <c r="Q12" i="2"/>
  <c r="S12" i="2" s="1"/>
  <c r="Q21" i="2"/>
  <c r="S21" i="2" s="1"/>
  <c r="Q14" i="2"/>
  <c r="S14" i="2" s="1"/>
  <c r="Q19" i="2"/>
  <c r="S19" i="2" s="1"/>
  <c r="Q13" i="2"/>
  <c r="S13" i="2" s="1"/>
  <c r="D15" i="1"/>
  <c r="T22" i="2" l="1"/>
  <c r="S16" i="2"/>
  <c r="S22" i="2"/>
  <c r="T16" i="2"/>
  <c r="M5" i="1"/>
  <c r="M7" i="1"/>
  <c r="M6" i="1"/>
  <c r="M8" i="1"/>
  <c r="M13" i="1"/>
  <c r="M19" i="1"/>
  <c r="M11" i="1"/>
  <c r="M16" i="1"/>
  <c r="M18" i="1"/>
  <c r="M10" i="1"/>
  <c r="M14" i="1"/>
  <c r="M20" i="1"/>
  <c r="M12" i="1"/>
  <c r="M15" i="1" l="1"/>
  <c r="M21" i="1"/>
  <c r="M9" i="1"/>
  <c r="R16" i="1"/>
  <c r="R8" i="1"/>
  <c r="Q8" i="1"/>
  <c r="S8" i="1" s="1"/>
  <c r="R20" i="1"/>
  <c r="Q4" i="1"/>
  <c r="Q20" i="1"/>
  <c r="S20" i="1" s="1"/>
  <c r="R6" i="1"/>
  <c r="Q6" i="1"/>
  <c r="S6" i="1" s="1"/>
  <c r="Q19" i="1"/>
  <c r="S19" i="1" s="1"/>
  <c r="R7" i="1"/>
  <c r="Q7" i="1"/>
  <c r="S7" i="1" s="1"/>
  <c r="R5" i="1"/>
  <c r="Q5" i="1"/>
  <c r="S5" i="1" s="1"/>
  <c r="R18" i="1"/>
  <c r="R10" i="1"/>
  <c r="Q10" i="1"/>
  <c r="S10" i="1" s="1"/>
  <c r="R4" i="1"/>
  <c r="R14" i="1"/>
  <c r="Q14" i="1"/>
  <c r="S14" i="1" s="1"/>
  <c r="R12" i="1"/>
  <c r="Q12" i="1"/>
  <c r="S12" i="1" s="1"/>
  <c r="Q11" i="1"/>
  <c r="S11" i="1" s="1"/>
  <c r="R13" i="1"/>
  <c r="Q13" i="1"/>
  <c r="S13" i="1" s="1"/>
  <c r="Q16" i="1"/>
  <c r="R11" i="1"/>
  <c r="R19" i="1"/>
  <c r="Q18" i="1"/>
  <c r="E15" i="1"/>
  <c r="S16" i="1" l="1"/>
  <c r="Q21" i="1"/>
  <c r="S15" i="1"/>
  <c r="R21" i="1"/>
  <c r="Q9" i="1"/>
  <c r="R9" i="1"/>
  <c r="S4" i="1"/>
  <c r="S9" i="1" s="1"/>
  <c r="S18" i="1"/>
  <c r="Q15" i="1"/>
  <c r="R15" i="1"/>
  <c r="S21" i="1" l="1"/>
</calcChain>
</file>

<file path=xl/sharedStrings.xml><?xml version="1.0" encoding="utf-8"?>
<sst xmlns="http://schemas.openxmlformats.org/spreadsheetml/2006/main" count="122" uniqueCount="48">
  <si>
    <t xml:space="preserve">AFDM </t>
  </si>
  <si>
    <r>
      <rPr>
        <b/>
        <sz val="11"/>
        <color theme="1"/>
        <rFont val="Calibri"/>
        <family val="2"/>
      </rPr>
      <t xml:space="preserve">Dry </t>
    </r>
    <r>
      <rPr>
        <b/>
        <sz val="11"/>
        <color theme="1"/>
        <rFont val="Calibri"/>
        <family val="2"/>
        <scheme val="minor"/>
      </rPr>
      <t>Weight Periphyton + Filter (g)</t>
    </r>
  </si>
  <si>
    <t>Ash + Filter Weight (g)</t>
  </si>
  <si>
    <t>Site</t>
  </si>
  <si>
    <t>Sample Number</t>
  </si>
  <si>
    <t>Dry Filter Weight (g)</t>
  </si>
  <si>
    <t>Aluminum Foil Mass (g)</t>
  </si>
  <si>
    <t>Area of Scraping (m2)</t>
  </si>
  <si>
    <t>Sample Size (mL)</t>
  </si>
  <si>
    <t>Total Volume of Scrubbings (mL)</t>
  </si>
  <si>
    <t>Dry Mass (g)</t>
  </si>
  <si>
    <t>Ash Weight (g)</t>
  </si>
  <si>
    <t>AFDM (g)</t>
  </si>
  <si>
    <t>AFDM/m2 (g/m2)</t>
  </si>
  <si>
    <t xml:space="preserve">% OM </t>
  </si>
  <si>
    <t>Total Ash Mass on Cobble (g)</t>
  </si>
  <si>
    <t>Ash Mass (g/m2)</t>
  </si>
  <si>
    <t>Dry Mass (g/m2)</t>
  </si>
  <si>
    <t>C Mass (g/m2)</t>
  </si>
  <si>
    <t>Average</t>
  </si>
  <si>
    <t>area of scrappings (m2) = mass of foil (g)*0.0211-0.0001</t>
  </si>
  <si>
    <t>Chl a</t>
  </si>
  <si>
    <t>Sample #</t>
  </si>
  <si>
    <t>Total volume of scrubbings (ml)</t>
  </si>
  <si>
    <t>Volume of scrubbings filtered (ml)</t>
  </si>
  <si>
    <t>Total area scrubbed (m2)</t>
  </si>
  <si>
    <t>Subsample of scrubbed area on filter (m2)</t>
  </si>
  <si>
    <t>Carotenoids estimation</t>
  </si>
  <si>
    <t>absorbance before acidification</t>
  </si>
  <si>
    <t>absorbance after acidification</t>
  </si>
  <si>
    <t>corrected before</t>
  </si>
  <si>
    <t>corrected after</t>
  </si>
  <si>
    <t>Volume acetone used (L)</t>
  </si>
  <si>
    <t>mg Chla in extract (numerator)</t>
  </si>
  <si>
    <t>mg Pheophytin in extract (numerator)</t>
  </si>
  <si>
    <t>mg/m2 Chla</t>
  </si>
  <si>
    <t>mg/m2 Pheophytin</t>
  </si>
  <si>
    <t>D430/D665</t>
  </si>
  <si>
    <t xml:space="preserve">Galen </t>
  </si>
  <si>
    <t>Deer Lodge</t>
  </si>
  <si>
    <t>Garrison</t>
  </si>
  <si>
    <t>Bonita</t>
  </si>
  <si>
    <t>Racetrack</t>
  </si>
  <si>
    <t>Jens Bridge</t>
  </si>
  <si>
    <t>Gold Creek</t>
  </si>
  <si>
    <t xml:space="preserve">Gold Creek </t>
  </si>
  <si>
    <t xml:space="preserve">Jens Bridge </t>
  </si>
  <si>
    <t xml:space="preserve">Bonita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</si>
</sst>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BFBFB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0" fontId="1" fillId="2" borderId="0" xfId="0" applyFont="1" applyFill="1" applyBorder="1" applyAlignment="1">
      <alignment horizontal="center"/>
    </xf>
    <xf numFmtId="0" fontId="0" fillId="2" borderId="0" xfId="0" applyFill="1"/>
    <xf numFmtId="164" fontId="1" fillId="2" borderId="0" xfId="0" applyNumberFormat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1" fillId="0" borderId="0" xfId="0" applyFont="1" applyAlignment="1">
      <alignment horizontal="left"/>
    </xf>
    <xf numFmtId="0" fontId="3" fillId="4" borderId="1" xfId="0" applyFont="1" applyFill="1" applyBorder="1" applyAlignment="1">
      <alignment wrapText="1"/>
    </xf>
    <xf numFmtId="0" fontId="3" fillId="4" borderId="0" xfId="0" applyFont="1" applyFill="1" applyAlignment="1">
      <alignment horizontal="center"/>
    </xf>
    <xf numFmtId="2" fontId="4" fillId="4" borderId="0" xfId="0" applyNumberFormat="1" applyFont="1" applyFill="1"/>
    <xf numFmtId="165" fontId="1" fillId="5" borderId="0" xfId="0" applyNumberFormat="1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6" borderId="0" xfId="0" applyFill="1"/>
    <xf numFmtId="164" fontId="0" fillId="7" borderId="0" xfId="0" applyNumberFormat="1" applyFill="1" applyAlignment="1">
      <alignment horizontal="center"/>
    </xf>
    <xf numFmtId="2" fontId="0" fillId="6" borderId="0" xfId="0" applyNumberFormat="1" applyFill="1"/>
    <xf numFmtId="164" fontId="0" fillId="6" borderId="0" xfId="0" applyNumberFormat="1" applyFill="1"/>
    <xf numFmtId="0" fontId="1" fillId="0" borderId="1" xfId="0" applyFont="1" applyBorder="1" applyAlignment="1">
      <alignment horizontal="center" wrapText="1"/>
    </xf>
    <xf numFmtId="2" fontId="5" fillId="7" borderId="0" xfId="0" applyNumberFormat="1" applyFont="1" applyFill="1"/>
    <xf numFmtId="164" fontId="6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4" fontId="1" fillId="6" borderId="0" xfId="0" applyNumberFormat="1" applyFont="1" applyFill="1" applyAlignment="1">
      <alignment horizontal="center"/>
    </xf>
    <xf numFmtId="164" fontId="1" fillId="7" borderId="0" xfId="0" applyNumberFormat="1" applyFont="1" applyFill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165" fontId="0" fillId="6" borderId="0" xfId="0" applyNumberFormat="1" applyFill="1"/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tabSelected="1" zoomScaleNormal="100" workbookViewId="0">
      <selection activeCell="E4" sqref="E4:E45"/>
    </sheetView>
  </sheetViews>
  <sheetFormatPr defaultRowHeight="15" x14ac:dyDescent="0.25"/>
  <cols>
    <col min="1" max="1" width="21.85546875" bestFit="1" customWidth="1"/>
    <col min="2" max="2" width="9.85546875" customWidth="1"/>
    <col min="3" max="3" width="12.140625" customWidth="1"/>
    <col min="4" max="4" width="14.7109375" customWidth="1"/>
    <col min="5" max="5" width="13.85546875" customWidth="1"/>
    <col min="6" max="6" width="11.7109375" customWidth="1"/>
    <col min="7" max="7" width="16.85546875" customWidth="1"/>
    <col min="8" max="8" width="17" bestFit="1" customWidth="1"/>
    <col min="9" max="9" width="18.85546875" bestFit="1" customWidth="1"/>
    <col min="10" max="12" width="14.140625" customWidth="1"/>
    <col min="13" max="13" width="14.140625" style="19" customWidth="1"/>
    <col min="14" max="15" width="14.140625" customWidth="1"/>
    <col min="16" max="16" width="17.85546875" customWidth="1"/>
    <col min="17" max="17" width="13" customWidth="1"/>
    <col min="18" max="18" width="15.28515625" customWidth="1"/>
    <col min="19" max="19" width="13.7109375" style="1" bestFit="1" customWidth="1"/>
  </cols>
  <sheetData>
    <row r="1" spans="1:25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N1" s="19"/>
      <c r="O1" s="19"/>
      <c r="P1" s="19"/>
      <c r="Q1" s="19"/>
      <c r="R1" s="19"/>
      <c r="S1" s="21"/>
      <c r="T1" s="19"/>
      <c r="U1" s="19"/>
      <c r="V1" s="19"/>
      <c r="W1" s="19"/>
      <c r="X1" s="19"/>
      <c r="Y1" s="19"/>
    </row>
    <row r="2" spans="1:25" ht="15" customHeight="1" x14ac:dyDescent="0.25">
      <c r="A2" s="19"/>
      <c r="B2" s="19"/>
      <c r="C2" s="19"/>
      <c r="D2" s="19"/>
      <c r="E2" s="19"/>
      <c r="F2" s="19"/>
      <c r="G2" s="19"/>
      <c r="H2" s="49" t="s">
        <v>1</v>
      </c>
      <c r="I2" s="49" t="s">
        <v>2</v>
      </c>
      <c r="J2" s="19"/>
      <c r="K2" s="19"/>
      <c r="L2" s="19"/>
      <c r="N2" s="19"/>
      <c r="O2" s="19"/>
      <c r="P2" s="19"/>
      <c r="Q2" s="19"/>
      <c r="R2" s="19"/>
      <c r="S2" s="21"/>
      <c r="T2" s="19"/>
      <c r="U2" s="19"/>
      <c r="V2" s="19"/>
      <c r="W2" s="19"/>
      <c r="X2" s="19"/>
      <c r="Y2" s="19"/>
    </row>
    <row r="3" spans="1:25" ht="30" customHeight="1" x14ac:dyDescent="0.25">
      <c r="A3" s="20" t="s">
        <v>3</v>
      </c>
      <c r="B3" s="37" t="s">
        <v>4</v>
      </c>
      <c r="C3" s="37" t="s">
        <v>5</v>
      </c>
      <c r="D3" s="37" t="s">
        <v>6</v>
      </c>
      <c r="E3" s="37" t="s">
        <v>7</v>
      </c>
      <c r="F3" s="37" t="s">
        <v>8</v>
      </c>
      <c r="G3" s="23" t="s">
        <v>9</v>
      </c>
      <c r="H3" s="50"/>
      <c r="I3" s="50"/>
      <c r="J3" s="37" t="s">
        <v>10</v>
      </c>
      <c r="K3" s="37" t="s">
        <v>11</v>
      </c>
      <c r="L3" s="37" t="s">
        <v>12</v>
      </c>
      <c r="M3" s="37" t="s">
        <v>13</v>
      </c>
      <c r="N3" s="37" t="s">
        <v>14</v>
      </c>
      <c r="O3" s="37"/>
      <c r="P3" s="37" t="s">
        <v>15</v>
      </c>
      <c r="Q3" s="37" t="s">
        <v>16</v>
      </c>
      <c r="R3" s="20" t="s">
        <v>17</v>
      </c>
      <c r="S3" s="20" t="s">
        <v>18</v>
      </c>
      <c r="T3" s="19"/>
      <c r="U3" s="19"/>
      <c r="V3" s="19"/>
      <c r="W3" s="19"/>
      <c r="X3" s="19"/>
      <c r="Y3" s="19"/>
    </row>
    <row r="4" spans="1:25" x14ac:dyDescent="0.25">
      <c r="A4" s="4" t="s">
        <v>38</v>
      </c>
      <c r="B4" s="21">
        <v>1</v>
      </c>
      <c r="C4" s="21">
        <v>0.1221</v>
      </c>
      <c r="D4" s="43">
        <v>0.50660000000000005</v>
      </c>
      <c r="E4" s="5">
        <f>((D4*0.0211)-0.0001)</f>
        <v>1.0589260000000001E-2</v>
      </c>
      <c r="F4" s="17">
        <v>30</v>
      </c>
      <c r="G4" s="17">
        <v>150</v>
      </c>
      <c r="H4" s="17">
        <v>0.23280000000000001</v>
      </c>
      <c r="I4" s="43">
        <v>0.15</v>
      </c>
      <c r="J4" s="21">
        <f>H4-C4</f>
        <v>0.11070000000000001</v>
      </c>
      <c r="K4" s="21">
        <f>I4-C4</f>
        <v>2.7899999999999994E-2</v>
      </c>
      <c r="L4" s="21">
        <f>J4-K4</f>
        <v>8.2800000000000012E-2</v>
      </c>
      <c r="M4" s="5">
        <f>(L4/E4)*(G4/F4)</f>
        <v>39.096216355061635</v>
      </c>
      <c r="N4" s="24">
        <f>(L4/J4)*100</f>
        <v>74.796747967479689</v>
      </c>
      <c r="O4" s="21"/>
      <c r="P4" s="5">
        <f>(K4)/(F4/G4)</f>
        <v>0.13949999999999996</v>
      </c>
      <c r="Q4" s="5">
        <f t="shared" ref="Q4:Q8" si="0">P4/E4</f>
        <v>13.173725076162068</v>
      </c>
      <c r="R4" s="5">
        <f t="shared" ref="R4:R8" si="1">(H4-C4)/E4</f>
        <v>10.453988286244742</v>
      </c>
      <c r="S4" s="5">
        <f t="shared" ref="S4:S8" si="2">Q4*0.53</f>
        <v>6.9820742903658966</v>
      </c>
      <c r="T4" s="19"/>
      <c r="U4" s="19"/>
      <c r="V4" s="19"/>
      <c r="W4" s="19"/>
      <c r="X4" s="19"/>
      <c r="Y4" s="19"/>
    </row>
    <row r="5" spans="1:25" x14ac:dyDescent="0.25">
      <c r="A5" s="4" t="s">
        <v>38</v>
      </c>
      <c r="B5" s="21">
        <v>2</v>
      </c>
      <c r="C5" s="21">
        <v>0.1221</v>
      </c>
      <c r="D5" s="17">
        <v>0.24779999999999999</v>
      </c>
      <c r="E5" s="5">
        <f>((D5*0.0211)-0.0001)</f>
        <v>5.1285799999999998E-3</v>
      </c>
      <c r="F5" s="17">
        <v>44</v>
      </c>
      <c r="G5" s="17">
        <v>134</v>
      </c>
      <c r="H5" s="17">
        <v>0.21249999999999999</v>
      </c>
      <c r="I5" s="17">
        <v>0.1346</v>
      </c>
      <c r="J5" s="21">
        <f>H5-C5</f>
        <v>9.0399999999999994E-2</v>
      </c>
      <c r="K5" s="21">
        <f t="shared" ref="K5:K44" si="3">I5-C5</f>
        <v>1.2499999999999997E-2</v>
      </c>
      <c r="L5" s="21">
        <f t="shared" ref="L5:L44" si="4">J5-K5</f>
        <v>7.7899999999999997E-2</v>
      </c>
      <c r="M5" s="5">
        <f t="shared" ref="M5:M44" si="5">(L5/E5)*(G5/F5)</f>
        <v>46.258595769376534</v>
      </c>
      <c r="N5" s="24">
        <f t="shared" ref="N5:N8" si="6">(L5/J5)*100</f>
        <v>86.172566371681413</v>
      </c>
      <c r="O5" s="21"/>
      <c r="P5" s="5">
        <f t="shared" ref="P5:P8" si="7">(K5)/(F5/G5)</f>
        <v>3.8068181818181807E-2</v>
      </c>
      <c r="Q5" s="5">
        <f t="shared" si="0"/>
        <v>7.4227528513120218</v>
      </c>
      <c r="R5" s="5">
        <f t="shared" si="1"/>
        <v>17.626711487390271</v>
      </c>
      <c r="S5" s="5">
        <f t="shared" si="2"/>
        <v>3.9340590111953717</v>
      </c>
      <c r="T5" s="19"/>
      <c r="U5" s="19"/>
      <c r="V5" s="19"/>
      <c r="W5" s="19"/>
      <c r="X5" s="19"/>
      <c r="Y5" s="19"/>
    </row>
    <row r="6" spans="1:25" x14ac:dyDescent="0.25">
      <c r="A6" s="4" t="s">
        <v>38</v>
      </c>
      <c r="B6" s="21">
        <v>3</v>
      </c>
      <c r="C6" s="21">
        <v>0.1221</v>
      </c>
      <c r="D6" s="17">
        <v>1.0025999999999999</v>
      </c>
      <c r="E6" s="5">
        <f t="shared" ref="E6:E8" si="8">((D6*0.0211)-0.0001)</f>
        <v>2.1054860000000002E-2</v>
      </c>
      <c r="F6" s="17">
        <v>22</v>
      </c>
      <c r="G6" s="17">
        <v>160</v>
      </c>
      <c r="H6" s="43">
        <v>0.2286</v>
      </c>
      <c r="I6" s="43">
        <v>0.14149999999999999</v>
      </c>
      <c r="J6" s="21">
        <f t="shared" ref="J6:J19" si="9">H6-C6</f>
        <v>0.1065</v>
      </c>
      <c r="K6" s="21">
        <f t="shared" si="3"/>
        <v>1.9399999999999987E-2</v>
      </c>
      <c r="L6" s="21">
        <f t="shared" si="4"/>
        <v>8.7100000000000011E-2</v>
      </c>
      <c r="M6" s="5">
        <f t="shared" si="5"/>
        <v>30.085906315907369</v>
      </c>
      <c r="N6" s="24">
        <f t="shared" si="6"/>
        <v>81.784037558685469</v>
      </c>
      <c r="O6" s="21"/>
      <c r="P6" s="5">
        <f t="shared" si="7"/>
        <v>0.14109090909090899</v>
      </c>
      <c r="Q6" s="5">
        <f t="shared" si="0"/>
        <v>6.7011088694443455</v>
      </c>
      <c r="R6" s="5">
        <f t="shared" si="1"/>
        <v>5.0582145879858613</v>
      </c>
      <c r="S6" s="5">
        <f t="shared" si="2"/>
        <v>3.5515877008055035</v>
      </c>
      <c r="T6" s="19"/>
      <c r="U6" s="19"/>
      <c r="V6" s="19"/>
      <c r="W6" s="19"/>
      <c r="X6" s="19"/>
      <c r="Y6" s="19"/>
    </row>
    <row r="7" spans="1:25" x14ac:dyDescent="0.25">
      <c r="A7" s="4" t="s">
        <v>38</v>
      </c>
      <c r="B7" s="21">
        <v>4</v>
      </c>
      <c r="C7" s="21">
        <v>0.1221</v>
      </c>
      <c r="D7" s="43">
        <v>0.216</v>
      </c>
      <c r="E7" s="5">
        <f t="shared" si="8"/>
        <v>4.4575999999999999E-3</v>
      </c>
      <c r="F7" s="17">
        <v>28</v>
      </c>
      <c r="G7" s="17">
        <v>114</v>
      </c>
      <c r="H7" s="43">
        <v>0.26869999999999999</v>
      </c>
      <c r="I7" s="43">
        <v>0.187</v>
      </c>
      <c r="J7" s="21">
        <f t="shared" si="9"/>
        <v>0.14660000000000001</v>
      </c>
      <c r="K7" s="21">
        <f t="shared" si="3"/>
        <v>6.4899999999999999E-2</v>
      </c>
      <c r="L7" s="21">
        <f t="shared" si="4"/>
        <v>8.1700000000000009E-2</v>
      </c>
      <c r="M7" s="5">
        <f t="shared" si="5"/>
        <v>74.622154138037132</v>
      </c>
      <c r="N7" s="24">
        <f>(L7/J7)*100</f>
        <v>55.729877216916776</v>
      </c>
      <c r="O7" s="21"/>
      <c r="P7" s="5">
        <f t="shared" si="7"/>
        <v>0.2642357142857143</v>
      </c>
      <c r="Q7" s="5">
        <f t="shared" si="0"/>
        <v>59.277574094964621</v>
      </c>
      <c r="R7" s="5">
        <f t="shared" si="1"/>
        <v>32.887652548456572</v>
      </c>
      <c r="S7" s="5">
        <f t="shared" si="2"/>
        <v>31.41711427033125</v>
      </c>
      <c r="T7" s="19"/>
      <c r="U7" s="19"/>
      <c r="V7" s="19"/>
      <c r="W7" s="19"/>
      <c r="X7" s="19"/>
      <c r="Y7" s="19"/>
    </row>
    <row r="8" spans="1:25" x14ac:dyDescent="0.25">
      <c r="A8" s="4" t="s">
        <v>38</v>
      </c>
      <c r="B8" s="21">
        <v>5</v>
      </c>
      <c r="C8" s="21">
        <v>0.1221</v>
      </c>
      <c r="D8" s="43">
        <v>0.20200000000000001</v>
      </c>
      <c r="E8" s="5">
        <f t="shared" si="8"/>
        <v>4.1622000000000004E-3</v>
      </c>
      <c r="F8" s="17">
        <v>30</v>
      </c>
      <c r="G8" s="17">
        <v>120</v>
      </c>
      <c r="H8" s="43">
        <v>0.26069999999999999</v>
      </c>
      <c r="I8" s="43">
        <v>0.17549999999999999</v>
      </c>
      <c r="J8" s="21">
        <f t="shared" si="9"/>
        <v>0.1386</v>
      </c>
      <c r="K8" s="21">
        <f t="shared" si="3"/>
        <v>5.3399999999999989E-2</v>
      </c>
      <c r="L8" s="21">
        <f t="shared" si="4"/>
        <v>8.5200000000000012E-2</v>
      </c>
      <c r="M8" s="5">
        <f t="shared" si="5"/>
        <v>81.879775118927498</v>
      </c>
      <c r="N8" s="24">
        <f t="shared" si="6"/>
        <v>61.47186147186148</v>
      </c>
      <c r="O8" s="21"/>
      <c r="P8" s="5">
        <f t="shared" si="7"/>
        <v>0.21359999999999996</v>
      </c>
      <c r="Q8" s="5">
        <f t="shared" si="0"/>
        <v>51.319013982989752</v>
      </c>
      <c r="R8" s="5">
        <f t="shared" si="1"/>
        <v>33.299697275479311</v>
      </c>
      <c r="S8" s="5">
        <f t="shared" si="2"/>
        <v>27.199077410984568</v>
      </c>
      <c r="T8" s="19"/>
      <c r="U8" s="19"/>
      <c r="V8" s="19"/>
      <c r="W8" s="19"/>
      <c r="X8" s="19"/>
      <c r="Y8" s="19"/>
    </row>
    <row r="9" spans="1:25" s="11" customFormat="1" x14ac:dyDescent="0.25">
      <c r="A9" s="7" t="s">
        <v>19</v>
      </c>
      <c r="B9" s="10"/>
      <c r="C9" s="22">
        <f>AVERAGE(C4:C8)</f>
        <v>0.12210000000000001</v>
      </c>
      <c r="D9" s="22">
        <f>AVERAGE(D4:D8)</f>
        <v>0.43500000000000005</v>
      </c>
      <c r="E9" s="22">
        <f>AVERAGE(E4:E8)</f>
        <v>9.0784999999999998E-3</v>
      </c>
      <c r="F9" s="22"/>
      <c r="G9" s="22"/>
      <c r="H9" s="22">
        <f>AVERAGE(H4:H8)</f>
        <v>0.24066000000000001</v>
      </c>
      <c r="I9" s="22">
        <f t="shared" ref="I9:N9" si="10">AVERAGE(I4:I8)</f>
        <v>0.15772</v>
      </c>
      <c r="J9" s="22">
        <f t="shared" si="10"/>
        <v>0.11856</v>
      </c>
      <c r="K9" s="22">
        <f t="shared" si="10"/>
        <v>3.5619999999999999E-2</v>
      </c>
      <c r="L9" s="22">
        <f t="shared" si="10"/>
        <v>8.294E-2</v>
      </c>
      <c r="M9" s="22">
        <f>AVERAGE(M4:M8)</f>
        <v>54.388529539462034</v>
      </c>
      <c r="N9" s="25">
        <f t="shared" si="10"/>
        <v>71.991018117324955</v>
      </c>
      <c r="O9" s="22"/>
      <c r="P9" s="22">
        <f>AVERAGE(P4:P8)</f>
        <v>0.15929896103896102</v>
      </c>
      <c r="Q9" s="22">
        <f>AVERAGE(Q4:Q8)</f>
        <v>27.578834974974562</v>
      </c>
      <c r="R9" s="22">
        <f>AVERAGE(R4:R8)</f>
        <v>19.865252837111349</v>
      </c>
      <c r="S9" s="22">
        <f>AVERAGE(S4:S8)</f>
        <v>14.616782536736519</v>
      </c>
    </row>
    <row r="10" spans="1:25" x14ac:dyDescent="0.25">
      <c r="A10" s="4" t="s">
        <v>42</v>
      </c>
      <c r="B10" s="21">
        <v>1</v>
      </c>
      <c r="C10" s="21">
        <v>0.1221</v>
      </c>
      <c r="D10" s="21">
        <v>0.41839999999999999</v>
      </c>
      <c r="E10" s="5">
        <f>((D10*0.0211)-0.0001)</f>
        <v>8.72824E-3</v>
      </c>
      <c r="F10" s="21">
        <v>46</v>
      </c>
      <c r="G10" s="21">
        <v>140</v>
      </c>
      <c r="H10" s="6">
        <v>0.15490000000000001</v>
      </c>
      <c r="I10" s="5">
        <v>7.0800000000000002E-2</v>
      </c>
      <c r="J10" s="21">
        <f t="shared" si="9"/>
        <v>3.280000000000001E-2</v>
      </c>
      <c r="K10" s="21">
        <f t="shared" si="3"/>
        <v>-5.1299999999999998E-2</v>
      </c>
      <c r="L10" s="21">
        <f t="shared" si="4"/>
        <v>8.4100000000000008E-2</v>
      </c>
      <c r="M10" s="5">
        <f t="shared" si="5"/>
        <v>29.325101250553431</v>
      </c>
      <c r="N10" s="24">
        <f t="shared" ref="N10:N14" si="11">(L10/J10)*100</f>
        <v>256.40243902439022</v>
      </c>
      <c r="O10" s="21"/>
      <c r="P10" s="5">
        <f t="shared" ref="P10:P14" si="12">(K10)/(F10/G10)</f>
        <v>-0.15613043478260868</v>
      </c>
      <c r="Q10" s="5">
        <f t="shared" ref="Q10:Q14" si="13">P10/E10</f>
        <v>-17.887963069600364</v>
      </c>
      <c r="R10" s="5">
        <f t="shared" ref="R10:R14" si="14">(H10-C10)/E10</f>
        <v>3.7579168308845783</v>
      </c>
      <c r="S10" s="5">
        <f>Q10*0.53</f>
        <v>-9.4806204268881924</v>
      </c>
      <c r="T10" s="19"/>
      <c r="U10" s="19"/>
      <c r="V10" s="19"/>
      <c r="W10" s="19"/>
      <c r="X10" s="19"/>
      <c r="Y10" s="19"/>
    </row>
    <row r="11" spans="1:25" x14ac:dyDescent="0.25">
      <c r="A11" s="4" t="s">
        <v>42</v>
      </c>
      <c r="B11" s="21">
        <v>2</v>
      </c>
      <c r="C11" s="21">
        <v>0.1221</v>
      </c>
      <c r="D11" s="5">
        <v>0.33639999999999998</v>
      </c>
      <c r="E11" s="5">
        <f t="shared" ref="E11:E14" si="15">((D11*0.0211)-0.0001)</f>
        <v>6.9980399999999996E-3</v>
      </c>
      <c r="F11" s="21">
        <v>40</v>
      </c>
      <c r="G11" s="21">
        <v>170</v>
      </c>
      <c r="H11" s="21">
        <v>0.17810000000000001</v>
      </c>
      <c r="I11" s="5">
        <v>9.5100000000000004E-2</v>
      </c>
      <c r="J11" s="21">
        <f t="shared" si="9"/>
        <v>5.6000000000000008E-2</v>
      </c>
      <c r="K11" s="21">
        <f t="shared" si="3"/>
        <v>-2.6999999999999996E-2</v>
      </c>
      <c r="L11" s="21">
        <f t="shared" si="4"/>
        <v>8.3000000000000004E-2</v>
      </c>
      <c r="M11" s="5">
        <f t="shared" si="5"/>
        <v>50.406971094763684</v>
      </c>
      <c r="N11" s="24">
        <f t="shared" si="11"/>
        <v>148.21428571428569</v>
      </c>
      <c r="O11" s="21"/>
      <c r="P11" s="5">
        <f t="shared" si="12"/>
        <v>-0.11474999999999999</v>
      </c>
      <c r="Q11" s="5">
        <f t="shared" si="13"/>
        <v>-16.3974484284171</v>
      </c>
      <c r="R11" s="5">
        <f t="shared" si="14"/>
        <v>8.0022406273756665</v>
      </c>
      <c r="S11" s="5">
        <f t="shared" ref="S11:S44" si="16">Q11*0.53</f>
        <v>-8.6906476670610626</v>
      </c>
      <c r="T11" s="19"/>
      <c r="U11" s="19"/>
      <c r="V11" s="19"/>
      <c r="W11" s="19"/>
      <c r="X11" s="19"/>
      <c r="Y11" s="19"/>
    </row>
    <row r="12" spans="1:25" x14ac:dyDescent="0.25">
      <c r="A12" s="4" t="s">
        <v>42</v>
      </c>
      <c r="B12" s="21">
        <v>3</v>
      </c>
      <c r="C12" s="21">
        <v>0.1221</v>
      </c>
      <c r="D12" s="21">
        <v>0.52869999999999995</v>
      </c>
      <c r="E12" s="5">
        <f t="shared" si="15"/>
        <v>1.1055570000000001E-2</v>
      </c>
      <c r="F12" s="21">
        <v>32</v>
      </c>
      <c r="G12" s="21">
        <v>172</v>
      </c>
      <c r="H12" s="21">
        <v>0.27210000000000001</v>
      </c>
      <c r="I12" s="5">
        <v>0.1678</v>
      </c>
      <c r="J12" s="21">
        <f t="shared" si="9"/>
        <v>0.15000000000000002</v>
      </c>
      <c r="K12" s="21">
        <f t="shared" si="3"/>
        <v>4.5700000000000005E-2</v>
      </c>
      <c r="L12" s="21">
        <f t="shared" si="4"/>
        <v>0.10430000000000002</v>
      </c>
      <c r="M12" s="5">
        <f t="shared" si="5"/>
        <v>50.708602089263607</v>
      </c>
      <c r="N12" s="24">
        <f t="shared" si="11"/>
        <v>69.533333333333331</v>
      </c>
      <c r="O12" s="21"/>
      <c r="P12" s="5">
        <f t="shared" si="12"/>
        <v>0.24563750000000004</v>
      </c>
      <c r="Q12" s="5">
        <f t="shared" si="13"/>
        <v>22.218438307568043</v>
      </c>
      <c r="R12" s="5">
        <f t="shared" si="14"/>
        <v>13.56782146917798</v>
      </c>
      <c r="S12" s="5">
        <f t="shared" si="16"/>
        <v>11.775772303011063</v>
      </c>
      <c r="T12" s="19"/>
      <c r="U12" s="19"/>
      <c r="V12" s="19"/>
      <c r="W12" s="19"/>
      <c r="X12" s="19"/>
      <c r="Y12" s="19"/>
    </row>
    <row r="13" spans="1:25" x14ac:dyDescent="0.25">
      <c r="A13" s="4" t="s">
        <v>42</v>
      </c>
      <c r="B13" s="21">
        <v>4</v>
      </c>
      <c r="C13" s="21">
        <v>0.1221</v>
      </c>
      <c r="D13" s="21">
        <v>0.42970000000000003</v>
      </c>
      <c r="E13" s="5">
        <f t="shared" si="15"/>
        <v>8.9666700000000012E-3</v>
      </c>
      <c r="F13" s="21">
        <v>30</v>
      </c>
      <c r="G13" s="21">
        <v>150</v>
      </c>
      <c r="H13" s="5">
        <v>0.219</v>
      </c>
      <c r="I13" s="21">
        <v>0.1356</v>
      </c>
      <c r="J13" s="21">
        <f t="shared" si="9"/>
        <v>9.69E-2</v>
      </c>
      <c r="K13" s="21">
        <f t="shared" si="3"/>
        <v>1.3499999999999998E-2</v>
      </c>
      <c r="L13" s="21">
        <f t="shared" si="4"/>
        <v>8.3400000000000002E-2</v>
      </c>
      <c r="M13" s="5">
        <f t="shared" si="5"/>
        <v>46.505558919866566</v>
      </c>
      <c r="N13" s="24">
        <f t="shared" si="11"/>
        <v>86.068111455108365</v>
      </c>
      <c r="O13" s="21"/>
      <c r="P13" s="5">
        <f t="shared" si="12"/>
        <v>6.7499999999999991E-2</v>
      </c>
      <c r="Q13" s="5">
        <f t="shared" si="13"/>
        <v>7.5278782424244435</v>
      </c>
      <c r="R13" s="5">
        <f t="shared" si="14"/>
        <v>10.806687432458203</v>
      </c>
      <c r="S13" s="5">
        <f t="shared" si="16"/>
        <v>3.9897754684849551</v>
      </c>
      <c r="T13" s="19"/>
      <c r="U13" s="19"/>
      <c r="V13" s="19"/>
      <c r="W13" s="19"/>
      <c r="X13" s="19"/>
      <c r="Y13" s="19"/>
    </row>
    <row r="14" spans="1:25" x14ac:dyDescent="0.25">
      <c r="A14" s="4" t="s">
        <v>42</v>
      </c>
      <c r="B14" s="21">
        <v>5</v>
      </c>
      <c r="C14" s="21">
        <v>0.1221</v>
      </c>
      <c r="D14" s="21">
        <v>0.30769999999999997</v>
      </c>
      <c r="E14" s="5">
        <f t="shared" si="15"/>
        <v>6.3924699999999991E-3</v>
      </c>
      <c r="F14" s="21">
        <v>70</v>
      </c>
      <c r="G14" s="21">
        <v>180</v>
      </c>
      <c r="H14" s="21">
        <v>0.15679999999999999</v>
      </c>
      <c r="I14" s="21">
        <v>6.6699999999999995E-2</v>
      </c>
      <c r="J14" s="21">
        <f t="shared" si="9"/>
        <v>3.4699999999999995E-2</v>
      </c>
      <c r="K14" s="21">
        <f t="shared" si="3"/>
        <v>-5.5400000000000005E-2</v>
      </c>
      <c r="L14" s="21">
        <f t="shared" si="4"/>
        <v>9.01E-2</v>
      </c>
      <c r="M14" s="5">
        <f t="shared" si="5"/>
        <v>36.243535642046709</v>
      </c>
      <c r="N14" s="24">
        <f t="shared" si="11"/>
        <v>259.65417867435161</v>
      </c>
      <c r="O14" s="21"/>
      <c r="P14" s="5">
        <f t="shared" si="12"/>
        <v>-0.14245714285714287</v>
      </c>
      <c r="Q14" s="5">
        <f t="shared" si="13"/>
        <v>-22.285148441391652</v>
      </c>
      <c r="R14" s="5">
        <f t="shared" si="14"/>
        <v>5.4282616891436328</v>
      </c>
      <c r="S14" s="5">
        <f t="shared" si="16"/>
        <v>-11.811128673937576</v>
      </c>
      <c r="T14" s="19"/>
      <c r="U14" s="19"/>
      <c r="V14" s="19"/>
      <c r="W14" s="19"/>
      <c r="X14" s="19"/>
      <c r="Y14" s="19"/>
    </row>
    <row r="15" spans="1:25" s="11" customFormat="1" x14ac:dyDescent="0.25">
      <c r="A15" s="7" t="s">
        <v>19</v>
      </c>
      <c r="B15" s="8"/>
      <c r="C15" s="7">
        <f>AVERAGE(C10:C14)</f>
        <v>0.12210000000000001</v>
      </c>
      <c r="D15" s="22">
        <f>AVERAGE(D10:D14)</f>
        <v>0.40417999999999993</v>
      </c>
      <c r="E15" s="22">
        <f>AVERAGE(E10:E14)</f>
        <v>8.4281979999999996E-3</v>
      </c>
      <c r="F15" s="22"/>
      <c r="G15" s="22"/>
      <c r="H15" s="22">
        <f t="shared" ref="H15:N15" si="17">AVERAGE(H10:H14)</f>
        <v>0.19617999999999997</v>
      </c>
      <c r="I15" s="22">
        <f t="shared" si="17"/>
        <v>0.1072</v>
      </c>
      <c r="J15" s="22">
        <f t="shared" si="17"/>
        <v>7.4080000000000007E-2</v>
      </c>
      <c r="K15" s="22">
        <f t="shared" si="17"/>
        <v>-1.49E-2</v>
      </c>
      <c r="L15" s="22">
        <f>AVERAGE(L10:L14)</f>
        <v>8.8980000000000004E-2</v>
      </c>
      <c r="M15" s="22">
        <f>AVERAGE(M10:M14)</f>
        <v>42.637953799298799</v>
      </c>
      <c r="N15" s="25">
        <f t="shared" si="17"/>
        <v>163.97446964029382</v>
      </c>
      <c r="O15" s="22"/>
      <c r="P15" s="22">
        <f>AVERAGE(P10:P14)</f>
        <v>-2.004001552795031E-2</v>
      </c>
      <c r="Q15" s="22">
        <f>AVERAGE(Q10:Q14)</f>
        <v>-5.3648486778833266</v>
      </c>
      <c r="R15" s="22">
        <f>AVERAGE(R10:R14)</f>
        <v>8.3125856098080124</v>
      </c>
      <c r="S15" s="22">
        <f>AVERAGE(S10:S14)</f>
        <v>-2.8433697992781624</v>
      </c>
    </row>
    <row r="16" spans="1:25" x14ac:dyDescent="0.25">
      <c r="A16" s="19" t="s">
        <v>39</v>
      </c>
      <c r="B16" s="21">
        <v>1</v>
      </c>
      <c r="C16" s="21">
        <v>0.1221</v>
      </c>
      <c r="D16" s="21">
        <v>0.51910000000000001</v>
      </c>
      <c r="E16" s="5">
        <f>((D16*0.0211)-0.0001)</f>
        <v>1.0853010000000001E-2</v>
      </c>
      <c r="F16" s="21">
        <v>50</v>
      </c>
      <c r="G16" s="21">
        <v>90</v>
      </c>
      <c r="H16" s="5">
        <v>0.26769999999999999</v>
      </c>
      <c r="I16" s="21">
        <v>0.21990000000000001</v>
      </c>
      <c r="J16" s="21">
        <f>H16-C16</f>
        <v>0.14560000000000001</v>
      </c>
      <c r="K16" s="21">
        <f t="shared" si="3"/>
        <v>9.7800000000000012E-2</v>
      </c>
      <c r="L16" s="21">
        <f t="shared" si="4"/>
        <v>4.7799999999999995E-2</v>
      </c>
      <c r="M16" s="5">
        <f t="shared" si="5"/>
        <v>7.9277546044829945</v>
      </c>
      <c r="N16" s="24">
        <f t="shared" ref="N16:N19" si="18">(L16/J16)*100</f>
        <v>32.829670329670321</v>
      </c>
      <c r="O16" s="21"/>
      <c r="P16" s="5">
        <f>(K16)/(F16/G16)</f>
        <v>0.17604</v>
      </c>
      <c r="Q16" s="5">
        <f t="shared" ref="Q16:Q44" si="19">P16/E16</f>
        <v>16.220384943900353</v>
      </c>
      <c r="R16" s="5">
        <f t="shared" ref="R16:R44" si="20">(H16-C16)/E16</f>
        <v>13.415633082435194</v>
      </c>
      <c r="S16" s="5">
        <f>Q16*0.53</f>
        <v>8.5968040202671876</v>
      </c>
      <c r="T16" s="19"/>
      <c r="U16" s="19"/>
      <c r="V16" s="19"/>
      <c r="W16" s="19"/>
      <c r="X16" s="19"/>
      <c r="Y16" s="19"/>
    </row>
    <row r="17" spans="1:25" s="19" customFormat="1" x14ac:dyDescent="0.25">
      <c r="A17" s="19" t="s">
        <v>39</v>
      </c>
      <c r="B17" s="21">
        <v>2</v>
      </c>
      <c r="C17" s="21">
        <v>0.1221</v>
      </c>
      <c r="D17" s="21">
        <v>0.20219999999999999</v>
      </c>
      <c r="E17" s="5">
        <f>((D17*0.0211)-0.0001)</f>
        <v>4.1664199999999997E-3</v>
      </c>
      <c r="F17" s="21">
        <v>20</v>
      </c>
      <c r="G17" s="21">
        <v>100</v>
      </c>
      <c r="H17" s="21">
        <v>0.1779</v>
      </c>
      <c r="I17" s="5">
        <v>0.17499999999999999</v>
      </c>
      <c r="J17" s="21">
        <f>H17-C17</f>
        <v>5.5800000000000002E-2</v>
      </c>
      <c r="K17" s="21">
        <f t="shared" si="3"/>
        <v>5.2899999999999989E-2</v>
      </c>
      <c r="L17" s="21">
        <f t="shared" si="4"/>
        <v>2.9000000000000137E-3</v>
      </c>
      <c r="M17" s="5">
        <f t="shared" si="5"/>
        <v>3.4802060281968861</v>
      </c>
      <c r="N17" s="24">
        <f t="shared" si="18"/>
        <v>5.1971326164874796</v>
      </c>
      <c r="O17" s="21"/>
      <c r="P17" s="5">
        <f t="shared" ref="P17:P19" si="21">(K17)/(F17/G17)</f>
        <v>0.2644999999999999</v>
      </c>
      <c r="Q17" s="5">
        <f t="shared" si="19"/>
        <v>63.483758238487702</v>
      </c>
      <c r="R17" s="5">
        <f t="shared" si="20"/>
        <v>13.392792853336919</v>
      </c>
      <c r="S17" s="5">
        <f>Q17*0.53</f>
        <v>33.646391866398481</v>
      </c>
    </row>
    <row r="18" spans="1:25" x14ac:dyDescent="0.25">
      <c r="A18" s="19" t="s">
        <v>39</v>
      </c>
      <c r="B18" s="21">
        <v>3</v>
      </c>
      <c r="C18" s="21">
        <v>0.1221</v>
      </c>
      <c r="D18" s="21">
        <v>0.63959999999999995</v>
      </c>
      <c r="E18" s="5">
        <f t="shared" ref="E18:E19" si="22">((D18*0.0211)-0.0001)</f>
        <v>1.3395559999999999E-2</v>
      </c>
      <c r="F18" s="21">
        <v>30</v>
      </c>
      <c r="G18" s="21">
        <v>100</v>
      </c>
      <c r="H18" s="5">
        <v>0.33939999999999998</v>
      </c>
      <c r="I18" s="5">
        <v>0.27160000000000001</v>
      </c>
      <c r="J18" s="21">
        <f>H18-C18</f>
        <v>0.21729999999999999</v>
      </c>
      <c r="K18" s="21">
        <f t="shared" si="3"/>
        <v>0.14950000000000002</v>
      </c>
      <c r="L18" s="21">
        <f t="shared" si="4"/>
        <v>6.7799999999999971E-2</v>
      </c>
      <c r="M18" s="5">
        <f t="shared" si="5"/>
        <v>16.87126182108101</v>
      </c>
      <c r="N18" s="24">
        <f t="shared" si="18"/>
        <v>31.201104463874813</v>
      </c>
      <c r="O18" s="21"/>
      <c r="P18" s="5">
        <f t="shared" si="21"/>
        <v>0.49833333333333341</v>
      </c>
      <c r="Q18" s="5">
        <f t="shared" si="19"/>
        <v>37.201381154153573</v>
      </c>
      <c r="R18" s="5">
        <f t="shared" si="20"/>
        <v>16.221792892570374</v>
      </c>
      <c r="S18" s="5">
        <f t="shared" si="16"/>
        <v>19.716732011701396</v>
      </c>
      <c r="T18" s="19"/>
      <c r="U18" s="19"/>
      <c r="V18" s="19"/>
      <c r="W18" s="19"/>
      <c r="X18" s="19"/>
      <c r="Y18" s="19"/>
    </row>
    <row r="19" spans="1:25" x14ac:dyDescent="0.25">
      <c r="A19" s="19" t="s">
        <v>39</v>
      </c>
      <c r="B19" s="21">
        <v>4</v>
      </c>
      <c r="C19" s="21">
        <v>0.1221</v>
      </c>
      <c r="D19" s="5">
        <v>0.15</v>
      </c>
      <c r="E19" s="5">
        <f t="shared" si="22"/>
        <v>3.065E-3</v>
      </c>
      <c r="F19" s="21">
        <v>30</v>
      </c>
      <c r="G19" s="21">
        <v>70</v>
      </c>
      <c r="H19" s="5">
        <v>0.19769999999999999</v>
      </c>
      <c r="I19" s="21">
        <v>0.1414</v>
      </c>
      <c r="J19" s="21">
        <f t="shared" si="9"/>
        <v>7.5599999999999987E-2</v>
      </c>
      <c r="K19" s="21">
        <f t="shared" si="3"/>
        <v>1.9299999999999998E-2</v>
      </c>
      <c r="L19" s="21">
        <f t="shared" si="4"/>
        <v>5.6299999999999989E-2</v>
      </c>
      <c r="M19" s="5">
        <f t="shared" si="5"/>
        <v>42.860250135943438</v>
      </c>
      <c r="N19" s="24">
        <f t="shared" si="18"/>
        <v>74.470899470899468</v>
      </c>
      <c r="O19" s="21"/>
      <c r="P19" s="5">
        <f t="shared" si="21"/>
        <v>4.5033333333333328E-2</v>
      </c>
      <c r="Q19" s="5">
        <f t="shared" si="19"/>
        <v>14.692767808591624</v>
      </c>
      <c r="R19" s="5">
        <f t="shared" si="20"/>
        <v>24.665579119086456</v>
      </c>
      <c r="S19" s="5">
        <f t="shared" si="16"/>
        <v>7.7871669385535611</v>
      </c>
      <c r="T19" s="19"/>
      <c r="U19" s="19"/>
      <c r="V19" s="19"/>
      <c r="W19" s="19"/>
      <c r="X19" s="19"/>
      <c r="Y19" s="19"/>
    </row>
    <row r="20" spans="1:25" x14ac:dyDescent="0.25">
      <c r="A20" s="19" t="s">
        <v>39</v>
      </c>
      <c r="B20" s="21">
        <v>5</v>
      </c>
      <c r="C20" s="21">
        <v>0.1221</v>
      </c>
      <c r="D20" s="5">
        <v>0.4405</v>
      </c>
      <c r="E20" s="5">
        <f>((D20*0.0211)-0.0001)</f>
        <v>9.194550000000001E-3</v>
      </c>
      <c r="F20" s="21">
        <v>40</v>
      </c>
      <c r="G20" s="21">
        <v>70</v>
      </c>
      <c r="H20" s="5">
        <v>0.14000000000000001</v>
      </c>
      <c r="I20" s="21">
        <v>0.1283</v>
      </c>
      <c r="J20" s="21">
        <f>H20-C20</f>
        <v>1.7900000000000013E-2</v>
      </c>
      <c r="K20" s="21">
        <f t="shared" si="3"/>
        <v>6.1999999999999972E-3</v>
      </c>
      <c r="L20" s="21">
        <f t="shared" si="4"/>
        <v>1.1700000000000016E-2</v>
      </c>
      <c r="M20" s="5">
        <f t="shared" si="5"/>
        <v>2.2268626523320907</v>
      </c>
      <c r="N20" s="24">
        <f>(L20/J20)*100</f>
        <v>65.363128491620145</v>
      </c>
      <c r="O20" s="21"/>
      <c r="P20" s="5">
        <f>(K20)/(F20/G20)</f>
        <v>1.0849999999999995E-2</v>
      </c>
      <c r="Q20" s="5">
        <f t="shared" si="19"/>
        <v>1.1800468755947811</v>
      </c>
      <c r="R20" s="5">
        <f t="shared" si="20"/>
        <v>1.946805444529641</v>
      </c>
      <c r="S20" s="5">
        <f t="shared" si="16"/>
        <v>0.62542484406523402</v>
      </c>
      <c r="T20" s="19"/>
      <c r="U20" s="19"/>
      <c r="V20" s="19"/>
      <c r="W20" s="19"/>
      <c r="X20" s="19"/>
      <c r="Y20" s="19"/>
    </row>
    <row r="21" spans="1:25" s="11" customFormat="1" x14ac:dyDescent="0.25">
      <c r="A21" s="7" t="s">
        <v>19</v>
      </c>
      <c r="B21" s="8"/>
      <c r="C21" s="7">
        <f>AVERAGE(C16:C20)</f>
        <v>0.12210000000000001</v>
      </c>
      <c r="D21" s="7">
        <f>AVERAGE(D16:D20)</f>
        <v>0.39028000000000002</v>
      </c>
      <c r="E21" s="39">
        <f>AVERAGE(E16:E20)</f>
        <v>8.1349079999999997E-3</v>
      </c>
      <c r="F21" s="7"/>
      <c r="G21" s="7"/>
      <c r="H21" s="22">
        <f t="shared" ref="H21:K21" si="23">AVERAGE(H16:H20)</f>
        <v>0.22454000000000002</v>
      </c>
      <c r="I21" s="22">
        <f t="shared" si="23"/>
        <v>0.18724000000000002</v>
      </c>
      <c r="J21" s="22">
        <f>AVERAGE(J16:J20)</f>
        <v>0.10244</v>
      </c>
      <c r="K21" s="22">
        <f t="shared" si="23"/>
        <v>6.5140000000000003E-2</v>
      </c>
      <c r="L21" s="22">
        <f>AVERAGE(L16:L20)</f>
        <v>3.7299999999999993E-2</v>
      </c>
      <c r="M21" s="31">
        <f>AVERAGE(M16:M20)</f>
        <v>14.673267048407283</v>
      </c>
      <c r="N21" s="32">
        <f>AVERAGE(N16:N20)</f>
        <v>41.812387074510447</v>
      </c>
      <c r="O21" s="22"/>
      <c r="P21" s="31">
        <f>AVERAGE(P16:P20)</f>
        <v>0.19895133333333334</v>
      </c>
      <c r="Q21" s="31">
        <f>AVERAGE(Q16:Q20)</f>
        <v>26.5556678041456</v>
      </c>
      <c r="R21" s="31">
        <f>AVERAGE(R16:R20)</f>
        <v>13.928520678391717</v>
      </c>
      <c r="S21" s="31">
        <f>AVERAGE(S16:S20)</f>
        <v>14.074503936197171</v>
      </c>
    </row>
    <row r="22" spans="1:25" x14ac:dyDescent="0.25">
      <c r="A22" s="19" t="s">
        <v>40</v>
      </c>
      <c r="B22" s="21">
        <v>1</v>
      </c>
      <c r="C22" s="21">
        <v>0.1221</v>
      </c>
      <c r="D22" s="5">
        <v>0.53380000000000005</v>
      </c>
      <c r="E22" s="5">
        <f>((D22*0.0211)-0.0001)</f>
        <v>1.1163180000000002E-2</v>
      </c>
      <c r="F22" s="21">
        <v>30</v>
      </c>
      <c r="G22" s="21">
        <v>70</v>
      </c>
      <c r="H22" s="21">
        <v>0.1734</v>
      </c>
      <c r="I22" s="5">
        <v>0.16919999999999999</v>
      </c>
      <c r="J22" s="21">
        <f>H22-C22</f>
        <v>5.1299999999999998E-2</v>
      </c>
      <c r="K22" s="21">
        <f t="shared" si="3"/>
        <v>4.7099999999999989E-2</v>
      </c>
      <c r="L22" s="21">
        <f t="shared" si="4"/>
        <v>4.2000000000000093E-3</v>
      </c>
      <c r="M22" s="5">
        <f t="shared" si="5"/>
        <v>0.87788605039066114</v>
      </c>
      <c r="N22" s="24">
        <f>(L22/J22)*100</f>
        <v>8.1871345029239961</v>
      </c>
      <c r="O22" s="19"/>
      <c r="P22" s="5">
        <f>(K22)/(F22/G22)</f>
        <v>0.10989999999999998</v>
      </c>
      <c r="Q22" s="5">
        <f t="shared" si="19"/>
        <v>9.8448649936666754</v>
      </c>
      <c r="R22" s="5">
        <f t="shared" si="20"/>
        <v>4.5954647331674296</v>
      </c>
      <c r="S22" s="5">
        <f t="shared" si="16"/>
        <v>5.2177784466433383</v>
      </c>
      <c r="T22" s="19"/>
      <c r="U22" s="19"/>
      <c r="V22" s="19"/>
      <c r="W22" s="19"/>
      <c r="X22" s="19"/>
      <c r="Y22" s="19"/>
    </row>
    <row r="23" spans="1:25" s="19" customFormat="1" x14ac:dyDescent="0.25">
      <c r="A23" s="19" t="s">
        <v>40</v>
      </c>
      <c r="B23" s="21">
        <v>2</v>
      </c>
      <c r="C23" s="21">
        <v>0.1221</v>
      </c>
      <c r="D23" s="5">
        <v>0.73619999999999997</v>
      </c>
      <c r="E23" s="5">
        <f t="shared" ref="E23:E44" si="24">((D23*0.0211)-0.0001)</f>
        <v>1.5433820000000001E-2</v>
      </c>
      <c r="F23" s="21">
        <v>20</v>
      </c>
      <c r="G23" s="21">
        <v>100</v>
      </c>
      <c r="H23" s="21">
        <v>0.24929999999999999</v>
      </c>
      <c r="I23" s="21">
        <v>0.1628</v>
      </c>
      <c r="J23" s="21">
        <f t="shared" ref="J23:J44" si="25">H23-C23</f>
        <v>0.12719999999999998</v>
      </c>
      <c r="K23" s="21">
        <f t="shared" si="3"/>
        <v>4.07E-2</v>
      </c>
      <c r="L23" s="21">
        <f t="shared" si="4"/>
        <v>8.649999999999998E-2</v>
      </c>
      <c r="M23" s="5">
        <f t="shared" si="5"/>
        <v>28.022874440676375</v>
      </c>
      <c r="N23" s="24">
        <f t="shared" ref="N23:N44" si="26">(L23/J23)*100</f>
        <v>68.003144654088047</v>
      </c>
      <c r="P23" s="5">
        <f t="shared" ref="P23:P44" si="27">(K23)/(F23/G23)</f>
        <v>0.20349999999999999</v>
      </c>
      <c r="Q23" s="5">
        <f t="shared" si="19"/>
        <v>13.185329361104378</v>
      </c>
      <c r="R23" s="5">
        <f t="shared" si="20"/>
        <v>8.2416407603561517</v>
      </c>
      <c r="S23" s="5">
        <f t="shared" si="16"/>
        <v>6.9882245613853202</v>
      </c>
    </row>
    <row r="24" spans="1:25" s="19" customFormat="1" x14ac:dyDescent="0.25">
      <c r="A24" s="19" t="s">
        <v>40</v>
      </c>
      <c r="B24" s="21">
        <v>3</v>
      </c>
      <c r="C24" s="21">
        <v>0.1221</v>
      </c>
      <c r="D24" s="5">
        <v>0.26929999999999998</v>
      </c>
      <c r="E24" s="5">
        <f t="shared" si="24"/>
        <v>5.5822299999999997E-3</v>
      </c>
      <c r="F24" s="21">
        <v>30</v>
      </c>
      <c r="G24" s="21">
        <v>110</v>
      </c>
      <c r="H24" s="21">
        <v>0.21149999999999999</v>
      </c>
      <c r="I24" s="21">
        <v>0.1615</v>
      </c>
      <c r="J24" s="21">
        <f t="shared" si="25"/>
        <v>8.9399999999999993E-2</v>
      </c>
      <c r="K24" s="21">
        <f t="shared" si="3"/>
        <v>3.9400000000000004E-2</v>
      </c>
      <c r="L24" s="21">
        <f t="shared" si="4"/>
        <v>4.9999999999999989E-2</v>
      </c>
      <c r="M24" s="5">
        <f t="shared" si="5"/>
        <v>32.842310928308812</v>
      </c>
      <c r="N24" s="24">
        <f t="shared" si="26"/>
        <v>55.928411633109612</v>
      </c>
      <c r="P24" s="5">
        <f t="shared" si="27"/>
        <v>0.14446666666666669</v>
      </c>
      <c r="Q24" s="5">
        <f t="shared" si="19"/>
        <v>25.879741011507353</v>
      </c>
      <c r="R24" s="5">
        <f t="shared" si="20"/>
        <v>16.015105074495317</v>
      </c>
      <c r="S24" s="5">
        <f t="shared" si="16"/>
        <v>13.716262736098898</v>
      </c>
    </row>
    <row r="25" spans="1:25" s="19" customFormat="1" x14ac:dyDescent="0.25">
      <c r="A25" s="19" t="s">
        <v>40</v>
      </c>
      <c r="B25" s="21">
        <v>4</v>
      </c>
      <c r="C25" s="21">
        <v>0.1221</v>
      </c>
      <c r="D25" s="5">
        <v>0.4098</v>
      </c>
      <c r="E25" s="5">
        <f t="shared" si="24"/>
        <v>8.5467800000000003E-3</v>
      </c>
      <c r="F25" s="21">
        <v>30</v>
      </c>
      <c r="G25" s="21">
        <v>70</v>
      </c>
      <c r="H25" s="21">
        <v>0.2238</v>
      </c>
      <c r="I25" s="21">
        <v>0.2107</v>
      </c>
      <c r="J25" s="21">
        <f t="shared" si="25"/>
        <v>0.1017</v>
      </c>
      <c r="K25" s="21">
        <f t="shared" si="3"/>
        <v>8.8599999999999998E-2</v>
      </c>
      <c r="L25" s="21">
        <f t="shared" si="4"/>
        <v>1.3100000000000001E-2</v>
      </c>
      <c r="M25" s="5">
        <f t="shared" si="5"/>
        <v>3.5763956328192221</v>
      </c>
      <c r="N25" s="24">
        <f t="shared" si="26"/>
        <v>12.881022615535889</v>
      </c>
      <c r="P25" s="5">
        <f t="shared" si="27"/>
        <v>0.20673333333333335</v>
      </c>
      <c r="Q25" s="5">
        <f t="shared" si="19"/>
        <v>24.188446799067407</v>
      </c>
      <c r="R25" s="5">
        <f t="shared" si="20"/>
        <v>11.899218185094268</v>
      </c>
      <c r="S25" s="5">
        <f t="shared" si="16"/>
        <v>12.819876803505727</v>
      </c>
    </row>
    <row r="26" spans="1:25" s="19" customFormat="1" x14ac:dyDescent="0.25">
      <c r="A26" s="19" t="s">
        <v>40</v>
      </c>
      <c r="B26" s="21">
        <v>5</v>
      </c>
      <c r="C26" s="21">
        <v>0.1221</v>
      </c>
      <c r="D26" s="5">
        <v>0.11890000000000001</v>
      </c>
      <c r="E26" s="5">
        <f t="shared" si="24"/>
        <v>2.4087900000000005E-3</v>
      </c>
      <c r="F26" s="21">
        <v>30</v>
      </c>
      <c r="G26" s="21">
        <v>60</v>
      </c>
      <c r="H26" s="5">
        <v>0.17199999999999999</v>
      </c>
      <c r="I26" s="21">
        <v>0.15290000000000001</v>
      </c>
      <c r="J26" s="21">
        <f t="shared" si="25"/>
        <v>4.9899999999999986E-2</v>
      </c>
      <c r="K26" s="21">
        <f t="shared" si="3"/>
        <v>3.0800000000000008E-2</v>
      </c>
      <c r="L26" s="21">
        <f t="shared" si="4"/>
        <v>1.9099999999999978E-2</v>
      </c>
      <c r="M26" s="5">
        <f t="shared" si="5"/>
        <v>15.858584600567069</v>
      </c>
      <c r="N26" s="24">
        <f t="shared" si="26"/>
        <v>38.27655310621239</v>
      </c>
      <c r="P26" s="5">
        <f t="shared" si="27"/>
        <v>6.1600000000000016E-2</v>
      </c>
      <c r="Q26" s="5">
        <f t="shared" si="19"/>
        <v>25.573005533898765</v>
      </c>
      <c r="R26" s="5">
        <f t="shared" si="20"/>
        <v>20.715795067232914</v>
      </c>
      <c r="S26" s="5">
        <f t="shared" si="16"/>
        <v>13.553692932966346</v>
      </c>
    </row>
    <row r="27" spans="1:25" s="11" customFormat="1" x14ac:dyDescent="0.25">
      <c r="A27" s="7" t="s">
        <v>19</v>
      </c>
      <c r="B27" s="8"/>
      <c r="C27" s="7">
        <f>AVERAGE(C22:C26)</f>
        <v>0.12210000000000001</v>
      </c>
      <c r="D27" s="7">
        <f>AVERAGE(D22:D26)</f>
        <v>0.41359999999999991</v>
      </c>
      <c r="E27" s="39">
        <f>AVERAGE(E22:E26)</f>
        <v>8.6269600000000012E-3</v>
      </c>
      <c r="F27" s="7"/>
      <c r="G27" s="7"/>
      <c r="H27" s="22">
        <f t="shared" ref="H27:K27" si="28">AVERAGE(H22:H26)</f>
        <v>0.20600000000000002</v>
      </c>
      <c r="I27" s="22">
        <f t="shared" si="28"/>
        <v>0.17141999999999999</v>
      </c>
      <c r="J27" s="22">
        <f>AVERAGE(J22:J26)</f>
        <v>8.3900000000000002E-2</v>
      </c>
      <c r="K27" s="22">
        <f t="shared" si="28"/>
        <v>4.9319999999999996E-2</v>
      </c>
      <c r="L27" s="22">
        <f>AVERAGE(L22:L26)</f>
        <v>3.4579999999999993E-2</v>
      </c>
      <c r="M27" s="31">
        <f>AVERAGE(M22:M26)</f>
        <v>16.235610330552429</v>
      </c>
      <c r="N27" s="32">
        <f>AVERAGE(N22:N26)</f>
        <v>36.655253302373993</v>
      </c>
      <c r="O27" s="22"/>
      <c r="P27" s="31">
        <f>AVERAGE(P22:P26)</f>
        <v>0.14523999999999998</v>
      </c>
      <c r="Q27" s="31">
        <f>AVERAGE(Q22:Q26)</f>
        <v>19.734277539848915</v>
      </c>
      <c r="R27" s="31">
        <f>AVERAGE(R22:R26)</f>
        <v>12.293444764069216</v>
      </c>
      <c r="S27" s="31">
        <f>AVERAGE(S22:S26)</f>
        <v>10.459167096119927</v>
      </c>
    </row>
    <row r="28" spans="1:25" x14ac:dyDescent="0.25">
      <c r="A28" s="19" t="s">
        <v>44</v>
      </c>
      <c r="B28" s="46">
        <v>1</v>
      </c>
      <c r="C28" s="21">
        <v>0.1221</v>
      </c>
      <c r="D28" s="21">
        <v>0.73080000000000001</v>
      </c>
      <c r="E28" s="5">
        <f t="shared" si="24"/>
        <v>1.5319880000000001E-2</v>
      </c>
      <c r="F28" s="21">
        <v>20</v>
      </c>
      <c r="G28" s="21">
        <v>210</v>
      </c>
      <c r="H28" s="21">
        <v>0.23319999999999999</v>
      </c>
      <c r="I28" s="21">
        <v>0.1454</v>
      </c>
      <c r="J28" s="21">
        <f t="shared" si="25"/>
        <v>0.11109999999999999</v>
      </c>
      <c r="K28" s="21">
        <f t="shared" si="3"/>
        <v>2.3300000000000001E-2</v>
      </c>
      <c r="L28" s="21">
        <f t="shared" si="4"/>
        <v>8.7799999999999989E-2</v>
      </c>
      <c r="M28" s="5">
        <f t="shared" si="5"/>
        <v>60.176711566931324</v>
      </c>
      <c r="N28" s="24">
        <f t="shared" si="26"/>
        <v>79.027902790279029</v>
      </c>
      <c r="O28" s="21"/>
      <c r="P28" s="5">
        <f t="shared" si="27"/>
        <v>0.24465000000000003</v>
      </c>
      <c r="Q28" s="5">
        <f t="shared" si="19"/>
        <v>15.969446235871301</v>
      </c>
      <c r="R28" s="5">
        <f t="shared" si="20"/>
        <v>7.2520150288383451</v>
      </c>
      <c r="S28" s="5">
        <f t="shared" si="16"/>
        <v>8.4638065050117905</v>
      </c>
      <c r="T28" s="19"/>
      <c r="U28" s="19"/>
      <c r="V28" s="19"/>
      <c r="W28" s="19"/>
      <c r="X28" s="19"/>
      <c r="Y28" s="19"/>
    </row>
    <row r="29" spans="1:25" x14ac:dyDescent="0.25">
      <c r="A29" s="19" t="s">
        <v>44</v>
      </c>
      <c r="B29" s="46">
        <v>2</v>
      </c>
      <c r="C29" s="21">
        <v>0.1221</v>
      </c>
      <c r="D29" s="5">
        <v>0.56299999999999994</v>
      </c>
      <c r="E29" s="5">
        <f t="shared" si="24"/>
        <v>1.1779299999999999E-2</v>
      </c>
      <c r="F29" s="21">
        <v>20</v>
      </c>
      <c r="G29" s="21">
        <v>150</v>
      </c>
      <c r="H29" s="21">
        <v>0.2676</v>
      </c>
      <c r="I29" s="5">
        <v>0.17929999999999999</v>
      </c>
      <c r="J29" s="21">
        <f t="shared" si="25"/>
        <v>0.14550000000000002</v>
      </c>
      <c r="K29" s="21">
        <f t="shared" si="3"/>
        <v>5.7199999999999987E-2</v>
      </c>
      <c r="L29" s="21">
        <f t="shared" si="4"/>
        <v>8.8300000000000031E-2</v>
      </c>
      <c r="M29" s="5">
        <f t="shared" si="5"/>
        <v>56.221507220293248</v>
      </c>
      <c r="N29" s="24">
        <f t="shared" si="26"/>
        <v>60.687285223367716</v>
      </c>
      <c r="O29" s="21"/>
      <c r="P29" s="5">
        <f t="shared" si="27"/>
        <v>0.42899999999999988</v>
      </c>
      <c r="Q29" s="5">
        <f t="shared" si="19"/>
        <v>36.419821211786768</v>
      </c>
      <c r="R29" s="5">
        <f t="shared" si="20"/>
        <v>12.352177124277336</v>
      </c>
      <c r="S29" s="5">
        <f t="shared" si="16"/>
        <v>19.302505242246987</v>
      </c>
      <c r="T29" s="19"/>
      <c r="U29" s="19"/>
      <c r="V29" s="19"/>
      <c r="W29" s="19"/>
      <c r="X29" s="19"/>
      <c r="Y29" s="19"/>
    </row>
    <row r="30" spans="1:25" x14ac:dyDescent="0.25">
      <c r="A30" s="19" t="s">
        <v>44</v>
      </c>
      <c r="B30" s="46">
        <v>3</v>
      </c>
      <c r="C30" s="21">
        <v>0.1221</v>
      </c>
      <c r="D30" s="21">
        <v>0.34949999999999998</v>
      </c>
      <c r="E30" s="5">
        <f t="shared" si="24"/>
        <v>7.2744499999999991E-3</v>
      </c>
      <c r="F30" s="21">
        <v>30</v>
      </c>
      <c r="G30" s="21">
        <v>130</v>
      </c>
      <c r="H30" s="5">
        <v>0.2495</v>
      </c>
      <c r="I30" s="5">
        <v>0.1648</v>
      </c>
      <c r="J30" s="21">
        <f t="shared" si="25"/>
        <v>0.12740000000000001</v>
      </c>
      <c r="K30" s="21">
        <f t="shared" si="3"/>
        <v>4.2700000000000002E-2</v>
      </c>
      <c r="L30" s="21">
        <f t="shared" si="4"/>
        <v>8.4700000000000011E-2</v>
      </c>
      <c r="M30" s="5">
        <f t="shared" si="5"/>
        <v>50.455131773994381</v>
      </c>
      <c r="N30" s="24">
        <f t="shared" si="26"/>
        <v>66.483516483516482</v>
      </c>
      <c r="O30" s="19"/>
      <c r="P30" s="5">
        <f t="shared" si="27"/>
        <v>0.18503333333333333</v>
      </c>
      <c r="Q30" s="5">
        <f t="shared" si="19"/>
        <v>25.436058167055016</v>
      </c>
      <c r="R30" s="5">
        <f t="shared" si="20"/>
        <v>17.513351524857555</v>
      </c>
      <c r="S30" s="5">
        <f t="shared" si="16"/>
        <v>13.48111082853916</v>
      </c>
      <c r="T30" s="19"/>
      <c r="U30" s="19"/>
      <c r="V30" s="19"/>
      <c r="W30" s="19"/>
      <c r="X30" s="19"/>
      <c r="Y30" s="19"/>
    </row>
    <row r="31" spans="1:25" x14ac:dyDescent="0.25">
      <c r="A31" s="19" t="s">
        <v>44</v>
      </c>
      <c r="B31" s="47">
        <v>4</v>
      </c>
      <c r="C31" s="21">
        <v>0.1221</v>
      </c>
      <c r="D31" s="21">
        <v>0.40949999999999998</v>
      </c>
      <c r="E31" s="5">
        <f t="shared" si="24"/>
        <v>8.5404499999999998E-3</v>
      </c>
      <c r="F31" s="21">
        <v>20</v>
      </c>
      <c r="G31" s="21">
        <v>140</v>
      </c>
      <c r="H31" s="5">
        <v>0.25580000000000003</v>
      </c>
      <c r="I31" s="5">
        <v>0.1431</v>
      </c>
      <c r="J31" s="21">
        <f t="shared" si="25"/>
        <v>0.13370000000000004</v>
      </c>
      <c r="K31" s="21">
        <f t="shared" si="3"/>
        <v>2.1000000000000005E-2</v>
      </c>
      <c r="L31" s="21">
        <f t="shared" si="4"/>
        <v>0.11270000000000004</v>
      </c>
      <c r="M31" s="5">
        <f t="shared" si="5"/>
        <v>92.372181793699426</v>
      </c>
      <c r="N31" s="24">
        <f t="shared" si="26"/>
        <v>84.293193717277489</v>
      </c>
      <c r="O31" s="19"/>
      <c r="P31" s="5">
        <f t="shared" si="27"/>
        <v>0.14700000000000005</v>
      </c>
      <c r="Q31" s="5">
        <f t="shared" si="19"/>
        <v>17.212207787645855</v>
      </c>
      <c r="R31" s="5">
        <f t="shared" si="20"/>
        <v>15.65491279733504</v>
      </c>
      <c r="S31" s="5">
        <f t="shared" si="16"/>
        <v>9.1224701274523046</v>
      </c>
      <c r="T31" s="19"/>
      <c r="U31" s="19"/>
      <c r="V31" s="19"/>
      <c r="W31" s="19"/>
      <c r="X31" s="19"/>
      <c r="Y31" s="19"/>
    </row>
    <row r="32" spans="1:25" x14ac:dyDescent="0.25">
      <c r="A32" s="19" t="s">
        <v>44</v>
      </c>
      <c r="B32" s="46">
        <v>5</v>
      </c>
      <c r="C32" s="21">
        <v>0.1221</v>
      </c>
      <c r="D32" s="21">
        <v>0.92249999999999999</v>
      </c>
      <c r="E32" s="5">
        <f t="shared" si="24"/>
        <v>1.936475E-2</v>
      </c>
      <c r="F32" s="21">
        <v>20</v>
      </c>
      <c r="G32" s="21">
        <v>170</v>
      </c>
      <c r="H32" s="5">
        <v>0.19789999999999999</v>
      </c>
      <c r="I32" s="5">
        <v>0.1154</v>
      </c>
      <c r="J32" s="21">
        <f t="shared" si="25"/>
        <v>7.5799999999999992E-2</v>
      </c>
      <c r="K32" s="21">
        <f t="shared" si="3"/>
        <v>-6.6999999999999976E-3</v>
      </c>
      <c r="L32" s="21">
        <f t="shared" si="4"/>
        <v>8.249999999999999E-2</v>
      </c>
      <c r="M32" s="5">
        <f t="shared" si="5"/>
        <v>36.212706076763183</v>
      </c>
      <c r="N32" s="24">
        <f t="shared" si="26"/>
        <v>108.83905013192611</v>
      </c>
      <c r="O32" s="19"/>
      <c r="P32" s="5">
        <f t="shared" si="27"/>
        <v>-5.694999999999998E-2</v>
      </c>
      <c r="Q32" s="5">
        <f t="shared" si="19"/>
        <v>-2.9409106753250098</v>
      </c>
      <c r="R32" s="5">
        <f t="shared" si="20"/>
        <v>3.9143288707574326</v>
      </c>
      <c r="S32" s="5">
        <f t="shared" si="16"/>
        <v>-1.5586826579222552</v>
      </c>
      <c r="T32" s="19"/>
      <c r="U32" s="19"/>
      <c r="V32" s="19"/>
      <c r="W32" s="19"/>
      <c r="X32" s="19"/>
      <c r="Y32" s="19"/>
    </row>
    <row r="33" spans="1:25" s="11" customFormat="1" x14ac:dyDescent="0.25">
      <c r="A33" s="7" t="s">
        <v>19</v>
      </c>
      <c r="B33" s="8"/>
      <c r="C33" s="7">
        <f>AVERAGE(C28:C32)</f>
        <v>0.12210000000000001</v>
      </c>
      <c r="D33" s="7">
        <f>AVERAGE(D28:D32)</f>
        <v>0.59505999999999992</v>
      </c>
      <c r="E33" s="39">
        <f>AVERAGE(E28:E32)</f>
        <v>1.2455766E-2</v>
      </c>
      <c r="F33" s="7"/>
      <c r="G33" s="7"/>
      <c r="H33" s="22">
        <f t="shared" ref="H33:K33" si="29">AVERAGE(H28:H32)</f>
        <v>0.24079999999999999</v>
      </c>
      <c r="I33" s="22">
        <f t="shared" si="29"/>
        <v>0.14960000000000001</v>
      </c>
      <c r="J33" s="22">
        <f>AVERAGE(J28:J32)</f>
        <v>0.1187</v>
      </c>
      <c r="K33" s="22">
        <f t="shared" si="29"/>
        <v>2.7500000000000004E-2</v>
      </c>
      <c r="L33" s="22">
        <f>AVERAGE(L28:L32)</f>
        <v>9.1200000000000017E-2</v>
      </c>
      <c r="M33" s="31">
        <f>AVERAGE(M28:M32)</f>
        <v>59.087647686336325</v>
      </c>
      <c r="N33" s="32">
        <f>AVERAGE(N28:N32)</f>
        <v>79.866189669273382</v>
      </c>
      <c r="O33" s="22"/>
      <c r="P33" s="31">
        <f>AVERAGE(P28:P32)</f>
        <v>0.18974666666666667</v>
      </c>
      <c r="Q33" s="31">
        <f>AVERAGE(Q28:Q32)</f>
        <v>18.419324545406784</v>
      </c>
      <c r="R33" s="31">
        <f>AVERAGE(R28:R32)</f>
        <v>11.337357069213141</v>
      </c>
      <c r="S33" s="31">
        <f>AVERAGE(S28:S32)</f>
        <v>9.7622420090655968</v>
      </c>
    </row>
    <row r="34" spans="1:25" x14ac:dyDescent="0.25">
      <c r="A34" s="19" t="s">
        <v>43</v>
      </c>
      <c r="B34" s="46">
        <v>1</v>
      </c>
      <c r="C34" s="21">
        <v>0.1221</v>
      </c>
      <c r="D34" s="21">
        <v>0.65620000000000001</v>
      </c>
      <c r="E34" s="5">
        <f t="shared" si="24"/>
        <v>1.3745820000000001E-2</v>
      </c>
      <c r="F34" s="21">
        <v>30</v>
      </c>
      <c r="G34" s="21">
        <v>140</v>
      </c>
      <c r="H34" s="5">
        <v>0.26200000000000001</v>
      </c>
      <c r="I34" s="21">
        <v>0.1648</v>
      </c>
      <c r="J34" s="21">
        <f t="shared" si="25"/>
        <v>0.13990000000000002</v>
      </c>
      <c r="K34" s="21">
        <f t="shared" si="3"/>
        <v>4.2700000000000002E-2</v>
      </c>
      <c r="L34" s="21">
        <f t="shared" si="4"/>
        <v>9.7200000000000022E-2</v>
      </c>
      <c r="M34" s="5">
        <f t="shared" si="5"/>
        <v>32.999122642374196</v>
      </c>
      <c r="N34" s="24">
        <f t="shared" si="26"/>
        <v>69.478198713366695</v>
      </c>
      <c r="O34" s="19"/>
      <c r="P34" s="5">
        <f t="shared" si="27"/>
        <v>0.19926666666666668</v>
      </c>
      <c r="Q34" s="5">
        <f t="shared" si="19"/>
        <v>14.496528156680844</v>
      </c>
      <c r="R34" s="5">
        <f t="shared" si="20"/>
        <v>10.177639456940366</v>
      </c>
      <c r="S34" s="5">
        <f t="shared" si="16"/>
        <v>7.683159923040848</v>
      </c>
      <c r="T34" s="19"/>
      <c r="U34" s="19"/>
      <c r="V34" s="19"/>
      <c r="W34" s="19"/>
      <c r="X34" s="19"/>
      <c r="Y34" s="19"/>
    </row>
    <row r="35" spans="1:25" x14ac:dyDescent="0.25">
      <c r="A35" s="19" t="s">
        <v>43</v>
      </c>
      <c r="B35" s="46">
        <v>2</v>
      </c>
      <c r="C35" s="21">
        <v>0.1221</v>
      </c>
      <c r="D35" s="21">
        <v>0.35820000000000002</v>
      </c>
      <c r="E35" s="5">
        <f t="shared" si="24"/>
        <v>7.4580200000000001E-3</v>
      </c>
      <c r="F35" s="21">
        <v>40</v>
      </c>
      <c r="G35" s="21">
        <v>100</v>
      </c>
      <c r="H35" s="21">
        <v>0.29880000000000001</v>
      </c>
      <c r="I35" s="21">
        <v>0.20710000000000001</v>
      </c>
      <c r="J35" s="21">
        <f t="shared" si="25"/>
        <v>0.17670000000000002</v>
      </c>
      <c r="K35" s="21">
        <f t="shared" si="3"/>
        <v>8.5000000000000006E-2</v>
      </c>
      <c r="L35" s="21">
        <f t="shared" si="4"/>
        <v>9.1700000000000018E-2</v>
      </c>
      <c r="M35" s="5">
        <f t="shared" si="5"/>
        <v>30.73872153735174</v>
      </c>
      <c r="N35" s="24">
        <f t="shared" si="26"/>
        <v>51.895868704018113</v>
      </c>
      <c r="O35" s="19"/>
      <c r="P35" s="5">
        <f t="shared" si="27"/>
        <v>0.21249999999999999</v>
      </c>
      <c r="Q35" s="5">
        <f t="shared" si="19"/>
        <v>28.492817128406735</v>
      </c>
      <c r="R35" s="5">
        <f t="shared" si="20"/>
        <v>23.692615466303391</v>
      </c>
      <c r="S35" s="5">
        <f t="shared" si="16"/>
        <v>15.101193078055569</v>
      </c>
      <c r="T35" s="19"/>
      <c r="U35" s="19"/>
      <c r="V35" s="19"/>
      <c r="W35" s="19"/>
      <c r="X35" s="19"/>
      <c r="Y35" s="19"/>
    </row>
    <row r="36" spans="1:25" x14ac:dyDescent="0.25">
      <c r="A36" s="19" t="s">
        <v>43</v>
      </c>
      <c r="B36" s="46">
        <v>3</v>
      </c>
      <c r="C36" s="21">
        <v>0.1221</v>
      </c>
      <c r="D36" s="21">
        <v>0.28239999999999998</v>
      </c>
      <c r="E36" s="5">
        <f t="shared" si="24"/>
        <v>5.85864E-3</v>
      </c>
      <c r="F36" s="21">
        <v>48</v>
      </c>
      <c r="G36" s="21">
        <v>100</v>
      </c>
      <c r="H36" s="5">
        <v>0.2288</v>
      </c>
      <c r="I36" s="21">
        <v>0.1381</v>
      </c>
      <c r="J36" s="21">
        <f t="shared" si="25"/>
        <v>0.1067</v>
      </c>
      <c r="K36" s="21">
        <f t="shared" si="3"/>
        <v>1.6E-2</v>
      </c>
      <c r="L36" s="21">
        <f t="shared" si="4"/>
        <v>9.0700000000000003E-2</v>
      </c>
      <c r="M36" s="5">
        <f t="shared" si="5"/>
        <v>32.252934697017288</v>
      </c>
      <c r="N36" s="24">
        <f t="shared" si="26"/>
        <v>85.004686035613872</v>
      </c>
      <c r="O36" s="19"/>
      <c r="P36" s="5">
        <f t="shared" si="27"/>
        <v>3.3333333333333333E-2</v>
      </c>
      <c r="Q36" s="5">
        <f t="shared" si="19"/>
        <v>5.6896025926381091</v>
      </c>
      <c r="R36" s="5">
        <f t="shared" si="20"/>
        <v>18.212417899034588</v>
      </c>
      <c r="S36" s="5">
        <f t="shared" si="16"/>
        <v>3.0154893740981978</v>
      </c>
      <c r="T36" s="19"/>
      <c r="U36" s="19"/>
      <c r="V36" s="19"/>
      <c r="W36" s="19"/>
      <c r="X36" s="19"/>
      <c r="Y36" s="19"/>
    </row>
    <row r="37" spans="1:25" x14ac:dyDescent="0.25">
      <c r="A37" s="19" t="s">
        <v>43</v>
      </c>
      <c r="B37" s="46">
        <v>4</v>
      </c>
      <c r="C37" s="21">
        <v>0.1221</v>
      </c>
      <c r="D37" s="21">
        <v>0.20280000000000001</v>
      </c>
      <c r="E37" s="5">
        <f t="shared" si="24"/>
        <v>4.1790799999999999E-3</v>
      </c>
      <c r="F37" s="21">
        <v>40</v>
      </c>
      <c r="G37" s="21">
        <v>90</v>
      </c>
      <c r="H37" s="21">
        <v>0.1779</v>
      </c>
      <c r="I37" s="21">
        <v>9.3100000000000002E-2</v>
      </c>
      <c r="J37" s="21">
        <f t="shared" si="25"/>
        <v>5.5800000000000002E-2</v>
      </c>
      <c r="K37" s="21">
        <f t="shared" si="3"/>
        <v>-2.8999999999999998E-2</v>
      </c>
      <c r="L37" s="21">
        <f t="shared" si="4"/>
        <v>8.48E-2</v>
      </c>
      <c r="M37" s="5">
        <f t="shared" si="5"/>
        <v>45.655981699321387</v>
      </c>
      <c r="N37" s="24">
        <f t="shared" si="26"/>
        <v>151.97132616487454</v>
      </c>
      <c r="O37" s="19"/>
      <c r="P37" s="5">
        <f t="shared" si="27"/>
        <v>-6.5250000000000002E-2</v>
      </c>
      <c r="Q37" s="5">
        <f t="shared" si="19"/>
        <v>-15.613484307550944</v>
      </c>
      <c r="R37" s="5">
        <f t="shared" si="20"/>
        <v>13.352221063009084</v>
      </c>
      <c r="S37" s="5">
        <f t="shared" si="16"/>
        <v>-8.2751466830020011</v>
      </c>
      <c r="T37" s="19"/>
      <c r="U37" s="19"/>
      <c r="V37" s="19"/>
      <c r="W37" s="19"/>
      <c r="X37" s="19"/>
      <c r="Y37" s="19"/>
    </row>
    <row r="38" spans="1:25" x14ac:dyDescent="0.25">
      <c r="A38" s="19" t="s">
        <v>43</v>
      </c>
      <c r="B38" s="46">
        <v>5</v>
      </c>
      <c r="C38" s="21">
        <v>0.1221</v>
      </c>
      <c r="D38" s="21">
        <v>0.1467</v>
      </c>
      <c r="E38" s="5">
        <f t="shared" si="24"/>
        <v>2.9953700000000002E-3</v>
      </c>
      <c r="F38" s="21">
        <v>40</v>
      </c>
      <c r="G38" s="21">
        <v>90</v>
      </c>
      <c r="H38" s="21">
        <v>0.17710000000000001</v>
      </c>
      <c r="I38" s="21">
        <v>9.74E-2</v>
      </c>
      <c r="J38" s="21">
        <f t="shared" si="25"/>
        <v>5.5000000000000007E-2</v>
      </c>
      <c r="K38" s="21">
        <f t="shared" si="3"/>
        <v>-2.47E-2</v>
      </c>
      <c r="L38" s="21">
        <f t="shared" si="4"/>
        <v>7.9700000000000007E-2</v>
      </c>
      <c r="M38" s="5">
        <f t="shared" si="5"/>
        <v>59.86739534681859</v>
      </c>
      <c r="N38" s="24">
        <f t="shared" si="26"/>
        <v>144.90909090909091</v>
      </c>
      <c r="O38" s="19"/>
      <c r="P38" s="5">
        <f t="shared" si="27"/>
        <v>-5.5574999999999999E-2</v>
      </c>
      <c r="Q38" s="5">
        <f t="shared" si="19"/>
        <v>-18.553634442489574</v>
      </c>
      <c r="R38" s="5">
        <f t="shared" si="20"/>
        <v>18.36167151303512</v>
      </c>
      <c r="S38" s="5">
        <f t="shared" si="16"/>
        <v>-9.8334262545194751</v>
      </c>
      <c r="T38" s="19"/>
      <c r="U38" s="19"/>
      <c r="V38" s="19"/>
      <c r="W38" s="19"/>
      <c r="X38" s="19"/>
      <c r="Y38" s="19"/>
    </row>
    <row r="39" spans="1:25" s="11" customFormat="1" x14ac:dyDescent="0.25">
      <c r="A39" s="7" t="s">
        <v>19</v>
      </c>
      <c r="B39" s="8"/>
      <c r="C39" s="7">
        <f>AVERAGE(C34:C38)</f>
        <v>0.12210000000000001</v>
      </c>
      <c r="D39" s="7">
        <f>AVERAGE(D34:D38)</f>
        <v>0.32926</v>
      </c>
      <c r="E39" s="39">
        <f>AVERAGE(E34:E38)</f>
        <v>6.8473859999999996E-3</v>
      </c>
      <c r="F39" s="7"/>
      <c r="G39" s="7"/>
      <c r="H39" s="22">
        <f t="shared" ref="H39:K39" si="30">AVERAGE(H34:H38)</f>
        <v>0.22892000000000001</v>
      </c>
      <c r="I39" s="22">
        <f t="shared" si="30"/>
        <v>0.1401</v>
      </c>
      <c r="J39" s="22">
        <f>AVERAGE(J34:J38)</f>
        <v>0.10682000000000003</v>
      </c>
      <c r="K39" s="22">
        <f t="shared" si="30"/>
        <v>1.7999999999999999E-2</v>
      </c>
      <c r="L39" s="22">
        <f>AVERAGE(L34:L38)</f>
        <v>8.882000000000001E-2</v>
      </c>
      <c r="M39" s="31">
        <f>AVERAGE(M34:M38)</f>
        <v>40.302831184576647</v>
      </c>
      <c r="N39" s="32">
        <f>AVERAGE(N34:N38)</f>
        <v>100.65183410539282</v>
      </c>
      <c r="O39" s="22"/>
      <c r="P39" s="31">
        <f>AVERAGE(P34:P38)</f>
        <v>6.485500000000001E-2</v>
      </c>
      <c r="Q39" s="31">
        <f>AVERAGE(Q34:Q38)</f>
        <v>2.9023658255370335</v>
      </c>
      <c r="R39" s="31">
        <f>AVERAGE(R34:R38)</f>
        <v>16.759313079664508</v>
      </c>
      <c r="S39" s="31">
        <f>AVERAGE(S34:S38)</f>
        <v>1.5382538875346281</v>
      </c>
    </row>
    <row r="40" spans="1:25" x14ac:dyDescent="0.25">
      <c r="A40" s="19" t="s">
        <v>41</v>
      </c>
      <c r="B40" s="46">
        <v>1</v>
      </c>
      <c r="C40" s="21">
        <v>0.1221</v>
      </c>
      <c r="D40" s="21">
        <v>0.2697</v>
      </c>
      <c r="E40" s="5">
        <f t="shared" si="24"/>
        <v>5.5906699999999998E-3</v>
      </c>
      <c r="F40" s="21">
        <v>30</v>
      </c>
      <c r="G40" s="21">
        <v>120</v>
      </c>
      <c r="H40" s="21">
        <v>0.28070000000000001</v>
      </c>
      <c r="I40" s="21">
        <v>0.33350000000000002</v>
      </c>
      <c r="J40" s="21">
        <f t="shared" si="25"/>
        <v>0.15860000000000002</v>
      </c>
      <c r="K40" s="21">
        <f t="shared" si="3"/>
        <v>0.21140000000000003</v>
      </c>
      <c r="L40" s="21">
        <f t="shared" si="4"/>
        <v>-5.2800000000000014E-2</v>
      </c>
      <c r="M40" s="5">
        <f t="shared" si="5"/>
        <v>-37.777225269958713</v>
      </c>
      <c r="N40" s="24">
        <f t="shared" si="26"/>
        <v>-33.291298865069365</v>
      </c>
      <c r="O40" s="19"/>
      <c r="P40" s="5">
        <f t="shared" si="27"/>
        <v>0.84560000000000013</v>
      </c>
      <c r="Q40" s="5">
        <f t="shared" si="19"/>
        <v>151.25199663009982</v>
      </c>
      <c r="R40" s="5">
        <f t="shared" si="20"/>
        <v>28.368692840035276</v>
      </c>
      <c r="S40" s="5">
        <f t="shared" si="16"/>
        <v>80.163558213952911</v>
      </c>
      <c r="T40" s="19"/>
      <c r="U40" s="19"/>
      <c r="V40" s="19"/>
      <c r="W40" s="19"/>
      <c r="X40" s="19"/>
      <c r="Y40" s="19"/>
    </row>
    <row r="41" spans="1:25" x14ac:dyDescent="0.25">
      <c r="A41" s="19" t="s">
        <v>41</v>
      </c>
      <c r="B41" s="46">
        <v>2</v>
      </c>
      <c r="C41" s="21">
        <v>0.1221</v>
      </c>
      <c r="D41" s="21">
        <v>0.51039999999999996</v>
      </c>
      <c r="E41" s="5">
        <f t="shared" si="24"/>
        <v>1.0669440000000001E-2</v>
      </c>
      <c r="F41" s="21">
        <v>20</v>
      </c>
      <c r="G41" s="21">
        <v>130</v>
      </c>
      <c r="H41" s="21">
        <v>0.28860000000000002</v>
      </c>
      <c r="I41" s="21">
        <v>0.30969999999999998</v>
      </c>
      <c r="J41" s="21">
        <f t="shared" si="25"/>
        <v>0.16650000000000004</v>
      </c>
      <c r="K41" s="21">
        <f t="shared" si="3"/>
        <v>0.18759999999999999</v>
      </c>
      <c r="L41" s="21">
        <f t="shared" si="4"/>
        <v>-2.1099999999999952E-2</v>
      </c>
      <c r="M41" s="5">
        <f t="shared" si="5"/>
        <v>-12.854470337712165</v>
      </c>
      <c r="N41" s="24">
        <f t="shared" si="26"/>
        <v>-12.672672672672642</v>
      </c>
      <c r="O41" s="19"/>
      <c r="P41" s="5">
        <f t="shared" si="27"/>
        <v>1.2193999999999998</v>
      </c>
      <c r="Q41" s="5">
        <f t="shared" si="19"/>
        <v>114.28903485093873</v>
      </c>
      <c r="R41" s="5">
        <f t="shared" si="20"/>
        <v>15.605317617419473</v>
      </c>
      <c r="S41" s="5">
        <f t="shared" si="16"/>
        <v>60.573188470997529</v>
      </c>
      <c r="T41" s="19"/>
      <c r="U41" s="19"/>
      <c r="V41" s="19"/>
      <c r="W41" s="19"/>
      <c r="X41" s="19"/>
      <c r="Y41" s="19"/>
    </row>
    <row r="42" spans="1:25" x14ac:dyDescent="0.25">
      <c r="A42" s="19" t="s">
        <v>41</v>
      </c>
      <c r="B42" s="46">
        <v>3</v>
      </c>
      <c r="C42" s="21">
        <v>0.1221</v>
      </c>
      <c r="D42" s="21">
        <v>0.25769999999999998</v>
      </c>
      <c r="E42" s="5">
        <f t="shared" si="24"/>
        <v>5.3374699999999995E-3</v>
      </c>
      <c r="F42" s="21">
        <v>30</v>
      </c>
      <c r="G42" s="21">
        <v>90</v>
      </c>
      <c r="H42" s="21">
        <v>0.2359</v>
      </c>
      <c r="I42" s="21">
        <v>0.2487</v>
      </c>
      <c r="J42" s="21">
        <f t="shared" si="25"/>
        <v>0.1138</v>
      </c>
      <c r="K42" s="21">
        <f t="shared" si="3"/>
        <v>0.12659999999999999</v>
      </c>
      <c r="L42" s="21">
        <f t="shared" si="4"/>
        <v>-1.2799999999999992E-2</v>
      </c>
      <c r="M42" s="5">
        <f t="shared" si="5"/>
        <v>-7.1944198281208092</v>
      </c>
      <c r="N42" s="24">
        <f t="shared" si="26"/>
        <v>-11.247803163444633</v>
      </c>
      <c r="O42" s="19"/>
      <c r="P42" s="5">
        <f t="shared" si="27"/>
        <v>0.37979999999999997</v>
      </c>
      <c r="Q42" s="5">
        <f t="shared" si="19"/>
        <v>71.157308612507421</v>
      </c>
      <c r="R42" s="5">
        <f t="shared" si="20"/>
        <v>21.320962928128871</v>
      </c>
      <c r="S42" s="5">
        <f t="shared" si="16"/>
        <v>37.713373564628938</v>
      </c>
      <c r="T42" s="19"/>
      <c r="U42" s="19"/>
      <c r="V42" s="19"/>
      <c r="W42" s="19"/>
      <c r="X42" s="19"/>
      <c r="Y42" s="19"/>
    </row>
    <row r="43" spans="1:25" x14ac:dyDescent="0.25">
      <c r="A43" s="19" t="s">
        <v>41</v>
      </c>
      <c r="B43" s="46">
        <v>4</v>
      </c>
      <c r="C43" s="21">
        <v>0.1221</v>
      </c>
      <c r="D43" s="21">
        <v>0.46820000000000001</v>
      </c>
      <c r="E43" s="5">
        <f t="shared" si="24"/>
        <v>9.7790200000000011E-3</v>
      </c>
      <c r="F43" s="21">
        <v>20</v>
      </c>
      <c r="G43" s="21">
        <v>130</v>
      </c>
      <c r="H43" s="21">
        <v>0.3024</v>
      </c>
      <c r="I43" s="21">
        <v>0.31819999999999998</v>
      </c>
      <c r="J43" s="21">
        <f t="shared" si="25"/>
        <v>0.18030000000000002</v>
      </c>
      <c r="K43" s="21">
        <f t="shared" si="3"/>
        <v>0.1961</v>
      </c>
      <c r="L43" s="21">
        <f t="shared" si="4"/>
        <v>-1.5799999999999981E-2</v>
      </c>
      <c r="M43" s="5">
        <f t="shared" si="5"/>
        <v>-10.502074850036085</v>
      </c>
      <c r="N43" s="24">
        <f t="shared" si="26"/>
        <v>-8.7631724902939432</v>
      </c>
      <c r="O43" s="19"/>
      <c r="P43" s="5">
        <f t="shared" si="27"/>
        <v>1.2746499999999998</v>
      </c>
      <c r="Q43" s="5">
        <f t="shared" si="19"/>
        <v>130.34537203114419</v>
      </c>
      <c r="R43" s="5">
        <f t="shared" si="20"/>
        <v>18.437430335555096</v>
      </c>
      <c r="S43" s="5">
        <f t="shared" si="16"/>
        <v>69.083047176506426</v>
      </c>
      <c r="T43" s="19"/>
      <c r="U43" s="19"/>
      <c r="V43" s="19"/>
      <c r="W43" s="19"/>
      <c r="X43" s="19"/>
      <c r="Y43" s="19"/>
    </row>
    <row r="44" spans="1:25" x14ac:dyDescent="0.25">
      <c r="A44" s="19" t="s">
        <v>41</v>
      </c>
      <c r="B44" s="46">
        <v>5</v>
      </c>
      <c r="C44" s="21">
        <v>0.1221</v>
      </c>
      <c r="D44" s="21">
        <v>0.2097</v>
      </c>
      <c r="E44" s="5">
        <f t="shared" si="24"/>
        <v>4.3246700000000001E-3</v>
      </c>
      <c r="F44" s="21">
        <v>30</v>
      </c>
      <c r="G44" s="21">
        <v>80</v>
      </c>
      <c r="H44" s="21">
        <v>0.22320000000000001</v>
      </c>
      <c r="I44" s="21">
        <v>0.2319</v>
      </c>
      <c r="J44" s="21">
        <f t="shared" si="25"/>
        <v>0.10110000000000001</v>
      </c>
      <c r="K44" s="21">
        <f t="shared" si="3"/>
        <v>0.10979999999999999</v>
      </c>
      <c r="L44" s="21">
        <f t="shared" si="4"/>
        <v>-8.6999999999999855E-3</v>
      </c>
      <c r="M44" s="5">
        <f t="shared" si="5"/>
        <v>-5.3645711695921214</v>
      </c>
      <c r="N44" s="24">
        <f t="shared" si="26"/>
        <v>-8.6053412462907861</v>
      </c>
      <c r="P44" s="5">
        <f t="shared" si="27"/>
        <v>0.2928</v>
      </c>
      <c r="Q44" s="5">
        <f t="shared" si="19"/>
        <v>67.704587864507587</v>
      </c>
      <c r="R44" s="5">
        <f t="shared" si="20"/>
        <v>23.377506260593297</v>
      </c>
      <c r="S44" s="5">
        <f t="shared" si="16"/>
        <v>35.883431568189025</v>
      </c>
    </row>
    <row r="45" spans="1:25" s="11" customFormat="1" x14ac:dyDescent="0.25">
      <c r="A45" s="7" t="s">
        <v>19</v>
      </c>
      <c r="B45" s="8"/>
      <c r="C45" s="7">
        <f>AVERAGE(C40:C44)</f>
        <v>0.12210000000000001</v>
      </c>
      <c r="D45" s="7">
        <f>AVERAGE(D40:D44)</f>
        <v>0.34314</v>
      </c>
      <c r="E45" s="39">
        <f>AVERAGE(E40:E44)</f>
        <v>7.1402540000000013E-3</v>
      </c>
      <c r="F45" s="7"/>
      <c r="G45" s="7"/>
      <c r="H45" s="22">
        <f t="shared" ref="H45:K45" si="31">AVERAGE(H40:H44)</f>
        <v>0.26616000000000006</v>
      </c>
      <c r="I45" s="22">
        <f t="shared" si="31"/>
        <v>0.28839999999999999</v>
      </c>
      <c r="J45" s="22">
        <f>AVERAGE(J40:J44)</f>
        <v>0.14406000000000002</v>
      </c>
      <c r="K45" s="22">
        <f t="shared" si="31"/>
        <v>0.1663</v>
      </c>
      <c r="L45" s="22">
        <f>AVERAGE(L40:L44)</f>
        <v>-2.2239999999999985E-2</v>
      </c>
      <c r="M45" s="31">
        <f>AVERAGE(M40:M44)</f>
        <v>-14.73855229108398</v>
      </c>
      <c r="N45" s="32">
        <f>AVERAGE(N40:N44)</f>
        <v>-14.916057687554275</v>
      </c>
      <c r="O45" s="22"/>
      <c r="P45" s="31">
        <f>AVERAGE(P40:P44)</f>
        <v>0.80245</v>
      </c>
      <c r="Q45" s="31">
        <f>AVERAGE(Q40:Q44)</f>
        <v>106.94965999783956</v>
      </c>
      <c r="R45" s="31">
        <f>AVERAGE(R40:R44)</f>
        <v>21.421981996346403</v>
      </c>
      <c r="S45" s="31">
        <f>AVERAGE(S40:S44)</f>
        <v>56.683319798854974</v>
      </c>
    </row>
    <row r="50" spans="8:11" x14ac:dyDescent="0.25">
      <c r="H50" s="26" t="s">
        <v>20</v>
      </c>
      <c r="I50" s="21"/>
      <c r="J50" s="21"/>
      <c r="K50" s="21"/>
    </row>
  </sheetData>
  <mergeCells count="2">
    <mergeCell ref="H2:H3"/>
    <mergeCell ref="I2:I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6"/>
  <sheetViews>
    <sheetView zoomScaleNormal="100" workbookViewId="0">
      <selection activeCell="N46" sqref="N46"/>
    </sheetView>
  </sheetViews>
  <sheetFormatPr defaultRowHeight="15" x14ac:dyDescent="0.25"/>
  <cols>
    <col min="1" max="1" width="17.140625" bestFit="1" customWidth="1"/>
    <col min="2" max="2" width="10.85546875" customWidth="1"/>
    <col min="3" max="3" width="16.42578125" customWidth="1"/>
    <col min="4" max="4" width="12.85546875" customWidth="1"/>
    <col min="5" max="5" width="10.42578125" customWidth="1"/>
    <col min="6" max="6" width="14.140625" customWidth="1"/>
    <col min="7" max="7" width="13.85546875" customWidth="1"/>
    <col min="8" max="8" width="12.28515625" customWidth="1"/>
    <col min="11" max="11" width="13.42578125" customWidth="1"/>
    <col min="14" max="14" width="10.42578125" customWidth="1"/>
    <col min="15" max="15" width="11" customWidth="1"/>
    <col min="16" max="16" width="9.28515625" customWidth="1"/>
    <col min="17" max="17" width="16.85546875" customWidth="1"/>
    <col min="18" max="18" width="15.28515625" customWidth="1"/>
    <col min="20" max="20" width="14" customWidth="1"/>
    <col min="21" max="22" width="14" style="19" customWidth="1"/>
    <col min="23" max="23" width="14.28515625" customWidth="1"/>
    <col min="24" max="24" width="12.85546875" customWidth="1"/>
    <col min="25" max="25" width="9.85546875" customWidth="1"/>
  </cols>
  <sheetData>
    <row r="1" spans="1:26" x14ac:dyDescent="0.25">
      <c r="A1" s="19" t="s">
        <v>21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W1" s="19"/>
      <c r="X1" s="19"/>
      <c r="Y1" s="19"/>
      <c r="Z1" s="19"/>
    </row>
    <row r="3" spans="1:26" ht="39" x14ac:dyDescent="0.25">
      <c r="A3" s="12" t="s">
        <v>3</v>
      </c>
      <c r="B3" s="12" t="s">
        <v>22</v>
      </c>
      <c r="C3" s="12" t="s">
        <v>23</v>
      </c>
      <c r="D3" s="12" t="s">
        <v>24</v>
      </c>
      <c r="E3" s="12" t="s">
        <v>25</v>
      </c>
      <c r="F3" s="12" t="s">
        <v>26</v>
      </c>
      <c r="G3" s="12" t="s">
        <v>27</v>
      </c>
      <c r="H3" s="12" t="s">
        <v>28</v>
      </c>
      <c r="I3" s="12"/>
      <c r="J3" s="12"/>
      <c r="K3" s="12" t="s">
        <v>29</v>
      </c>
      <c r="L3" s="12"/>
      <c r="M3" s="12"/>
      <c r="N3" s="12" t="s">
        <v>30</v>
      </c>
      <c r="O3" s="12" t="s">
        <v>31</v>
      </c>
      <c r="P3" s="12" t="s">
        <v>32</v>
      </c>
      <c r="Q3" s="12" t="s">
        <v>33</v>
      </c>
      <c r="R3" s="12" t="s">
        <v>34</v>
      </c>
      <c r="S3" s="27" t="s">
        <v>35</v>
      </c>
      <c r="T3" s="27" t="s">
        <v>36</v>
      </c>
      <c r="U3" s="27" t="s">
        <v>37</v>
      </c>
      <c r="V3" s="12"/>
      <c r="W3" s="19"/>
    </row>
    <row r="4" spans="1:26" x14ac:dyDescent="0.25">
      <c r="A4" s="12"/>
      <c r="B4" s="12"/>
      <c r="C4" s="12"/>
      <c r="D4" s="12"/>
      <c r="E4" s="12"/>
      <c r="F4" s="12"/>
      <c r="G4" s="13">
        <v>430</v>
      </c>
      <c r="H4" s="13">
        <v>750</v>
      </c>
      <c r="I4" s="13">
        <v>664</v>
      </c>
      <c r="J4" s="13">
        <v>665</v>
      </c>
      <c r="K4" s="13">
        <v>750</v>
      </c>
      <c r="L4" s="13">
        <v>664</v>
      </c>
      <c r="M4" s="13">
        <v>665</v>
      </c>
      <c r="N4" s="13"/>
      <c r="O4" s="13"/>
      <c r="P4" s="13"/>
      <c r="Q4" s="13"/>
      <c r="R4" s="13"/>
      <c r="S4" s="28"/>
      <c r="T4" s="28"/>
      <c r="U4" s="28"/>
      <c r="V4" s="13"/>
      <c r="W4" s="19"/>
    </row>
    <row r="5" spans="1:26" x14ac:dyDescent="0.25">
      <c r="A5" s="4" t="s">
        <v>38</v>
      </c>
      <c r="B5" s="21">
        <v>1</v>
      </c>
      <c r="C5" s="17">
        <v>150</v>
      </c>
      <c r="D5" s="17">
        <v>40</v>
      </c>
      <c r="E5" s="5">
        <v>1.0589260000000001E-2</v>
      </c>
      <c r="F5" s="5">
        <f>(D5/C5)*E5</f>
        <v>2.823802666666667E-3</v>
      </c>
      <c r="G5" s="44">
        <v>0.66</v>
      </c>
      <c r="H5" s="21">
        <v>2E-3</v>
      </c>
      <c r="I5" s="21">
        <v>0.31900000000000001</v>
      </c>
      <c r="J5" s="21">
        <v>0.313</v>
      </c>
      <c r="K5" s="44">
        <v>2E-3</v>
      </c>
      <c r="L5" s="21">
        <v>0.20499999999999999</v>
      </c>
      <c r="M5" s="21">
        <v>0.20599999999999999</v>
      </c>
      <c r="N5" s="21">
        <f>I5-H5</f>
        <v>0.317</v>
      </c>
      <c r="O5" s="21">
        <f>M5-K5</f>
        <v>0.20399999999999999</v>
      </c>
      <c r="P5" s="21">
        <v>0.01</v>
      </c>
      <c r="Q5" s="21">
        <f>26.7*(N5-O5)*P5</f>
        <v>3.0171000000000007E-2</v>
      </c>
      <c r="R5" s="21">
        <f>26.7*(1.72*(M5-K5)-(J5-H5))*P5</f>
        <v>1.0647959999999993E-2</v>
      </c>
      <c r="S5" s="29">
        <f>Q5/(F5)</f>
        <v>10.684528475077579</v>
      </c>
      <c r="T5" s="29">
        <f>R5/F5</f>
        <v>3.7707875715583494</v>
      </c>
      <c r="U5" s="29">
        <f>G5/I5</f>
        <v>2.0689655172413794</v>
      </c>
      <c r="V5" s="21"/>
      <c r="W5" s="19"/>
    </row>
    <row r="6" spans="1:26" x14ac:dyDescent="0.25">
      <c r="A6" s="4" t="s">
        <v>38</v>
      </c>
      <c r="B6" s="21">
        <v>2</v>
      </c>
      <c r="C6" s="17">
        <v>134</v>
      </c>
      <c r="D6" s="17">
        <v>40</v>
      </c>
      <c r="E6" s="5">
        <v>5.1285799999999998E-3</v>
      </c>
      <c r="F6" s="5">
        <f t="shared" ref="F6:F39" si="0">(D6/C6)*E6</f>
        <v>1.5309194029850745E-3</v>
      </c>
      <c r="G6" s="21">
        <v>0.32800000000000001</v>
      </c>
      <c r="H6" s="44">
        <v>0</v>
      </c>
      <c r="I6" s="21">
        <v>0.17199999999999999</v>
      </c>
      <c r="J6" s="44">
        <v>0.16900000000000001</v>
      </c>
      <c r="K6" s="44">
        <v>1E-3</v>
      </c>
      <c r="L6" s="21">
        <v>0.108</v>
      </c>
      <c r="M6" s="21">
        <v>0.109</v>
      </c>
      <c r="N6" s="21">
        <f t="shared" ref="N6:N9" si="1">I6-H6</f>
        <v>0.17199999999999999</v>
      </c>
      <c r="O6" s="21">
        <f t="shared" ref="O6:O10" si="2">M6-K6</f>
        <v>0.108</v>
      </c>
      <c r="P6" s="21">
        <v>0.01</v>
      </c>
      <c r="Q6" s="21">
        <f t="shared" ref="Q6:Q9" si="3">26.7*(N6-O6)*P6</f>
        <v>1.7087999999999996E-2</v>
      </c>
      <c r="R6" s="21">
        <f t="shared" ref="R6:R9" si="4">26.7*(1.72*(M6-K6)-(J6-H6))*P6</f>
        <v>4.4749199999999994E-3</v>
      </c>
      <c r="S6" s="29">
        <f t="shared" ref="S6:S9" si="5">Q6/(F6)</f>
        <v>11.161920063643345</v>
      </c>
      <c r="T6" s="29">
        <f t="shared" ref="T6:T9" si="6">R6/F6</f>
        <v>2.9230278166666017</v>
      </c>
      <c r="U6" s="29">
        <f t="shared" ref="U6:U9" si="7">G6/I6</f>
        <v>1.9069767441860468</v>
      </c>
      <c r="V6" s="21"/>
      <c r="W6" s="19"/>
    </row>
    <row r="7" spans="1:26" x14ac:dyDescent="0.25">
      <c r="A7" s="4" t="s">
        <v>38</v>
      </c>
      <c r="B7" s="21">
        <v>3</v>
      </c>
      <c r="C7" s="17">
        <v>160</v>
      </c>
      <c r="D7" s="17">
        <v>20</v>
      </c>
      <c r="E7" s="5">
        <v>2.1054860000000002E-2</v>
      </c>
      <c r="F7" s="5">
        <f t="shared" si="0"/>
        <v>2.6318575000000002E-3</v>
      </c>
      <c r="G7" s="21">
        <v>1.3109999999999999</v>
      </c>
      <c r="H7" s="21">
        <v>3.0000000000000001E-3</v>
      </c>
      <c r="I7" s="21">
        <v>0.74299999999999999</v>
      </c>
      <c r="J7" s="21">
        <v>0.72799999999999998</v>
      </c>
      <c r="K7" s="44">
        <v>5.0000000000000001E-3</v>
      </c>
      <c r="L7" s="21">
        <v>0.45900000000000002</v>
      </c>
      <c r="M7" s="21">
        <v>0.46200000000000002</v>
      </c>
      <c r="N7" s="21">
        <f t="shared" si="1"/>
        <v>0.74</v>
      </c>
      <c r="O7" s="21">
        <f t="shared" si="2"/>
        <v>0.45700000000000002</v>
      </c>
      <c r="P7" s="21">
        <v>0.01</v>
      </c>
      <c r="Q7" s="21">
        <f t="shared" si="3"/>
        <v>7.5560999999999989E-2</v>
      </c>
      <c r="R7" s="21">
        <f t="shared" si="4"/>
        <v>1.6297680000000026E-2</v>
      </c>
      <c r="S7" s="29">
        <f t="shared" si="5"/>
        <v>28.710141031571801</v>
      </c>
      <c r="T7" s="29">
        <f t="shared" si="6"/>
        <v>6.1924629277991023</v>
      </c>
      <c r="U7" s="29">
        <f t="shared" si="7"/>
        <v>1.7644683714670255</v>
      </c>
      <c r="V7" s="21"/>
      <c r="W7" s="19"/>
    </row>
    <row r="8" spans="1:26" x14ac:dyDescent="0.25">
      <c r="A8" s="4" t="s">
        <v>38</v>
      </c>
      <c r="B8" s="21">
        <v>4</v>
      </c>
      <c r="C8" s="17">
        <v>114</v>
      </c>
      <c r="D8" s="17">
        <v>36</v>
      </c>
      <c r="E8" s="5">
        <v>4.4575999999999999E-3</v>
      </c>
      <c r="F8" s="5">
        <f t="shared" si="0"/>
        <v>1.4076631578947368E-3</v>
      </c>
      <c r="G8" s="21">
        <v>0.81399999999999995</v>
      </c>
      <c r="H8" s="44">
        <v>2E-3</v>
      </c>
      <c r="I8" s="21">
        <v>0.42099999999999999</v>
      </c>
      <c r="J8" s="21">
        <v>0.41299999999999998</v>
      </c>
      <c r="K8" s="44">
        <v>3.0000000000000001E-3</v>
      </c>
      <c r="L8" s="21">
        <v>0.26700000000000002</v>
      </c>
      <c r="M8" s="21">
        <v>0.26900000000000002</v>
      </c>
      <c r="N8" s="21">
        <f t="shared" si="1"/>
        <v>0.41899999999999998</v>
      </c>
      <c r="O8" s="21">
        <f t="shared" si="2"/>
        <v>0.26600000000000001</v>
      </c>
      <c r="P8" s="21">
        <v>0.01</v>
      </c>
      <c r="Q8" s="21">
        <f t="shared" si="3"/>
        <v>4.0850999999999991E-2</v>
      </c>
      <c r="R8" s="21">
        <f t="shared" si="4"/>
        <v>1.2420840000000016E-2</v>
      </c>
      <c r="S8" s="29">
        <f t="shared" si="5"/>
        <v>29.02043700646087</v>
      </c>
      <c r="T8" s="29">
        <f t="shared" si="6"/>
        <v>8.8237302584350452</v>
      </c>
      <c r="U8" s="29">
        <f t="shared" si="7"/>
        <v>1.9334916864608076</v>
      </c>
      <c r="V8" s="21"/>
      <c r="W8" s="19"/>
    </row>
    <row r="9" spans="1:26" x14ac:dyDescent="0.25">
      <c r="A9" s="4" t="s">
        <v>38</v>
      </c>
      <c r="B9" s="21">
        <v>5</v>
      </c>
      <c r="C9" s="17">
        <v>120</v>
      </c>
      <c r="D9" s="17">
        <v>40</v>
      </c>
      <c r="E9" s="5">
        <v>4.1622000000000004E-3</v>
      </c>
      <c r="F9" s="5">
        <f t="shared" si="0"/>
        <v>1.3874E-3</v>
      </c>
      <c r="G9" s="21">
        <v>1.0009999999999999</v>
      </c>
      <c r="H9" s="21">
        <v>3.0000000000000001E-3</v>
      </c>
      <c r="I9" s="21">
        <v>0.58799999999999997</v>
      </c>
      <c r="J9" s="21">
        <v>0.57599999999999996</v>
      </c>
      <c r="K9" s="44">
        <v>3.0000000000000001E-3</v>
      </c>
      <c r="L9" s="21">
        <v>0.36199999999999999</v>
      </c>
      <c r="M9" s="21">
        <v>0.36299999999999999</v>
      </c>
      <c r="N9" s="21">
        <f t="shared" si="1"/>
        <v>0.58499999999999996</v>
      </c>
      <c r="O9" s="21">
        <f t="shared" si="2"/>
        <v>0.36</v>
      </c>
      <c r="P9" s="21">
        <v>0.01</v>
      </c>
      <c r="Q9" s="21">
        <f t="shared" si="3"/>
        <v>6.0074999999999996E-2</v>
      </c>
      <c r="R9" s="21">
        <f t="shared" si="4"/>
        <v>1.2335400000000005E-2</v>
      </c>
      <c r="S9" s="29">
        <f t="shared" si="5"/>
        <v>43.300418048147613</v>
      </c>
      <c r="T9" s="29">
        <f t="shared" si="6"/>
        <v>8.8910191725529799</v>
      </c>
      <c r="U9" s="29">
        <f t="shared" si="7"/>
        <v>1.7023809523809523</v>
      </c>
      <c r="V9" s="21"/>
      <c r="W9" s="19"/>
    </row>
    <row r="10" spans="1:26" s="15" customFormat="1" x14ac:dyDescent="0.25">
      <c r="A10" s="2" t="s">
        <v>19</v>
      </c>
      <c r="B10" s="3"/>
      <c r="C10" s="14"/>
      <c r="D10" s="14"/>
      <c r="E10" s="22">
        <v>9.0784999999999998E-3</v>
      </c>
      <c r="F10" s="16">
        <f>AVERAGE(F5:F9)</f>
        <v>1.9563285455092955E-3</v>
      </c>
      <c r="G10" s="3"/>
      <c r="H10" s="3"/>
      <c r="I10" s="3"/>
      <c r="J10" s="3"/>
      <c r="K10" s="45"/>
      <c r="L10" s="3"/>
      <c r="M10" s="3"/>
      <c r="N10" s="3"/>
      <c r="O10" s="3">
        <f t="shared" si="2"/>
        <v>0</v>
      </c>
      <c r="P10" s="3"/>
      <c r="Q10" s="3"/>
      <c r="R10" s="3"/>
      <c r="S10" s="30">
        <f>AVERAGE(S5:S9)</f>
        <v>24.575488924980242</v>
      </c>
      <c r="T10" s="30">
        <f t="shared" ref="T10:U10" si="8">AVERAGE(T5:T9)</f>
        <v>6.1202055494024155</v>
      </c>
      <c r="U10" s="30">
        <f t="shared" si="8"/>
        <v>1.8752566543472422</v>
      </c>
      <c r="V10" s="3"/>
      <c r="W10" s="3"/>
    </row>
    <row r="11" spans="1:26" x14ac:dyDescent="0.25">
      <c r="A11" s="4" t="s">
        <v>42</v>
      </c>
      <c r="B11" s="21">
        <v>1</v>
      </c>
      <c r="C11" s="21">
        <v>140</v>
      </c>
      <c r="D11" s="21">
        <v>44</v>
      </c>
      <c r="E11" s="5">
        <v>8.72824E-3</v>
      </c>
      <c r="F11" s="5">
        <f t="shared" si="0"/>
        <v>2.7431611428571428E-3</v>
      </c>
      <c r="G11" s="44">
        <v>0.68899999999999995</v>
      </c>
      <c r="H11" s="44">
        <v>3.0000000000000001E-3</v>
      </c>
      <c r="I11" s="44">
        <v>0.35</v>
      </c>
      <c r="J11" s="44">
        <v>0.34300000000000003</v>
      </c>
      <c r="K11" s="44">
        <v>3.0000000000000001E-3</v>
      </c>
      <c r="L11" s="44">
        <v>0.221</v>
      </c>
      <c r="M11" s="44">
        <v>0.222</v>
      </c>
      <c r="N11" s="5">
        <f>I11-H11</f>
        <v>0.34699999999999998</v>
      </c>
      <c r="O11" s="5">
        <f>M11-K11</f>
        <v>0.219</v>
      </c>
      <c r="P11" s="5">
        <v>0.01</v>
      </c>
      <c r="Q11" s="5">
        <f>26.7*(N11-O11)*P11</f>
        <v>3.4175999999999991E-2</v>
      </c>
      <c r="R11" s="5">
        <f>26.7*(1.72*(M11-K11)-(J11-H11))*P11</f>
        <v>9.7935599999999963E-3</v>
      </c>
      <c r="S11" s="29">
        <f>Q11/(F11)</f>
        <v>12.458619169708687</v>
      </c>
      <c r="T11" s="29">
        <f>R11/F11</f>
        <v>3.5701730558196454</v>
      </c>
      <c r="U11" s="29">
        <f>G11/I11</f>
        <v>1.9685714285714286</v>
      </c>
      <c r="V11" s="5"/>
      <c r="W11" s="21"/>
    </row>
    <row r="12" spans="1:26" x14ac:dyDescent="0.25">
      <c r="A12" s="4" t="s">
        <v>42</v>
      </c>
      <c r="B12" s="21">
        <v>2</v>
      </c>
      <c r="C12" s="21">
        <v>170</v>
      </c>
      <c r="D12" s="21">
        <v>26</v>
      </c>
      <c r="E12" s="5">
        <v>6.9980399999999996E-3</v>
      </c>
      <c r="F12" s="5">
        <f t="shared" si="0"/>
        <v>1.0702884705882352E-3</v>
      </c>
      <c r="G12" s="44">
        <v>0.91</v>
      </c>
      <c r="H12" s="44">
        <v>2E-3</v>
      </c>
      <c r="I12" s="44">
        <v>0.44500000000000001</v>
      </c>
      <c r="J12" s="44">
        <v>0.437</v>
      </c>
      <c r="K12" s="44">
        <v>3.0000000000000001E-3</v>
      </c>
      <c r="L12" s="44">
        <v>0.28199999999999997</v>
      </c>
      <c r="M12" s="44">
        <v>0.28299999999999997</v>
      </c>
      <c r="N12" s="5">
        <f t="shared" ref="N12:N39" si="9">I12-H12</f>
        <v>0.443</v>
      </c>
      <c r="O12" s="5">
        <f t="shared" ref="O12:O39" si="10">M12-K12</f>
        <v>0.27999999999999997</v>
      </c>
      <c r="P12" s="5">
        <v>0.01</v>
      </c>
      <c r="Q12" s="5">
        <f t="shared" ref="Q12:Q39" si="11">26.7*(N12-O12)*P12</f>
        <v>4.3521000000000011E-2</v>
      </c>
      <c r="R12" s="5">
        <f t="shared" ref="R12:R39" si="12">26.7*(1.72*(M12-K12)-(J12-H12))*P12</f>
        <v>1.244219999999998E-2</v>
      </c>
      <c r="S12" s="29">
        <f t="shared" ref="S12:S15" si="13">Q12/(F12)</f>
        <v>40.662869119837083</v>
      </c>
      <c r="T12" s="29">
        <f t="shared" ref="T12:T15" si="14">R12/F12</f>
        <v>11.625090190088372</v>
      </c>
      <c r="U12" s="29">
        <f t="shared" ref="U12:U15" si="15">G12/I12</f>
        <v>2.0449438202247192</v>
      </c>
      <c r="V12" s="5"/>
      <c r="W12" s="21"/>
    </row>
    <row r="13" spans="1:26" x14ac:dyDescent="0.25">
      <c r="A13" s="4" t="s">
        <v>42</v>
      </c>
      <c r="B13" s="21">
        <v>3</v>
      </c>
      <c r="C13" s="21">
        <v>172</v>
      </c>
      <c r="D13" s="21">
        <v>30</v>
      </c>
      <c r="E13" s="5">
        <v>1.1055570000000001E-2</v>
      </c>
      <c r="F13" s="5">
        <f t="shared" si="0"/>
        <v>1.928297093023256E-3</v>
      </c>
      <c r="G13" s="44">
        <v>1.2170000000000001</v>
      </c>
      <c r="H13" s="44">
        <v>3.0000000000000001E-3</v>
      </c>
      <c r="I13" s="44">
        <v>0.58399999999999996</v>
      </c>
      <c r="J13" s="44">
        <v>0.57399999999999995</v>
      </c>
      <c r="K13" s="44">
        <v>5.0000000000000001E-3</v>
      </c>
      <c r="L13" s="44">
        <v>0.372</v>
      </c>
      <c r="M13" s="44">
        <v>0.374</v>
      </c>
      <c r="N13" s="5">
        <f t="shared" si="9"/>
        <v>0.58099999999999996</v>
      </c>
      <c r="O13" s="5">
        <f t="shared" si="10"/>
        <v>0.36899999999999999</v>
      </c>
      <c r="P13" s="5">
        <v>0.01</v>
      </c>
      <c r="Q13" s="5">
        <f t="shared" si="11"/>
        <v>5.6603999999999995E-2</v>
      </c>
      <c r="R13" s="5">
        <f t="shared" si="12"/>
        <v>1.7002560000000017E-2</v>
      </c>
      <c r="S13" s="29">
        <f t="shared" si="13"/>
        <v>29.354397828424943</v>
      </c>
      <c r="T13" s="29">
        <f t="shared" si="14"/>
        <v>8.8173964797835023</v>
      </c>
      <c r="U13" s="29">
        <f t="shared" si="15"/>
        <v>2.0839041095890414</v>
      </c>
      <c r="V13" s="5"/>
      <c r="W13" s="21"/>
    </row>
    <row r="14" spans="1:26" x14ac:dyDescent="0.25">
      <c r="A14" s="4" t="s">
        <v>42</v>
      </c>
      <c r="B14" s="21">
        <v>4</v>
      </c>
      <c r="C14" s="21">
        <v>150</v>
      </c>
      <c r="D14" s="21">
        <v>30</v>
      </c>
      <c r="E14" s="5">
        <v>8.9666700000000012E-3</v>
      </c>
      <c r="F14" s="5">
        <f t="shared" si="0"/>
        <v>1.7933340000000004E-3</v>
      </c>
      <c r="G14" s="44">
        <v>0.38400000000000001</v>
      </c>
      <c r="H14" s="44">
        <v>4.0000000000000001E-3</v>
      </c>
      <c r="I14" s="44">
        <v>0.183</v>
      </c>
      <c r="J14" s="44">
        <v>0.18</v>
      </c>
      <c r="K14" s="44">
        <v>4.0000000000000001E-3</v>
      </c>
      <c r="L14" s="44">
        <v>0.11700000000000001</v>
      </c>
      <c r="M14" s="44">
        <v>0.11799999999999999</v>
      </c>
      <c r="N14" s="5">
        <f t="shared" si="9"/>
        <v>0.17899999999999999</v>
      </c>
      <c r="O14" s="5">
        <f t="shared" si="10"/>
        <v>0.11399999999999999</v>
      </c>
      <c r="P14" s="5">
        <v>0.01</v>
      </c>
      <c r="Q14" s="5">
        <f t="shared" si="11"/>
        <v>1.7355000000000002E-2</v>
      </c>
      <c r="R14" s="5">
        <f t="shared" si="12"/>
        <v>5.3613599999999964E-3</v>
      </c>
      <c r="S14" s="29">
        <f t="shared" si="13"/>
        <v>9.6775056960945367</v>
      </c>
      <c r="T14" s="29">
        <f t="shared" si="14"/>
        <v>2.9896048365781249</v>
      </c>
      <c r="U14" s="29">
        <f t="shared" si="15"/>
        <v>2.098360655737705</v>
      </c>
      <c r="V14" s="5"/>
      <c r="W14" s="21"/>
    </row>
    <row r="15" spans="1:26" x14ac:dyDescent="0.25">
      <c r="A15" s="4" t="s">
        <v>42</v>
      </c>
      <c r="B15" s="21">
        <v>5</v>
      </c>
      <c r="C15" s="21">
        <v>180</v>
      </c>
      <c r="D15" s="21">
        <v>40</v>
      </c>
      <c r="E15" s="5">
        <v>6.3924699999999991E-3</v>
      </c>
      <c r="F15" s="5">
        <f t="shared" si="0"/>
        <v>1.4205488888888887E-3</v>
      </c>
      <c r="G15" s="44">
        <v>0.44429999999999997</v>
      </c>
      <c r="H15" s="44">
        <v>1E-3</v>
      </c>
      <c r="I15" s="44">
        <v>0.21</v>
      </c>
      <c r="J15" s="44">
        <v>0.20599999999999999</v>
      </c>
      <c r="K15" s="44">
        <v>2E-3</v>
      </c>
      <c r="L15" s="44">
        <v>0.13400000000000001</v>
      </c>
      <c r="M15" s="44">
        <v>0.13400000000000001</v>
      </c>
      <c r="N15" s="5">
        <f t="shared" si="9"/>
        <v>0.20899999999999999</v>
      </c>
      <c r="O15" s="5">
        <f t="shared" si="10"/>
        <v>0.13200000000000001</v>
      </c>
      <c r="P15" s="5">
        <v>0.01</v>
      </c>
      <c r="Q15" s="5">
        <f t="shared" si="11"/>
        <v>2.0558999999999994E-2</v>
      </c>
      <c r="R15" s="5">
        <f t="shared" si="12"/>
        <v>5.8846800000000093E-3</v>
      </c>
      <c r="S15" s="29">
        <f t="shared" si="13"/>
        <v>14.472574763745467</v>
      </c>
      <c r="T15" s="29">
        <f t="shared" si="14"/>
        <v>4.1425395817266324</v>
      </c>
      <c r="U15" s="29">
        <f t="shared" si="15"/>
        <v>2.1157142857142857</v>
      </c>
      <c r="V15" s="5"/>
      <c r="W15" s="21"/>
    </row>
    <row r="16" spans="1:26" s="15" customFormat="1" x14ac:dyDescent="0.25">
      <c r="A16" s="2" t="s">
        <v>19</v>
      </c>
      <c r="B16" s="3"/>
      <c r="C16" s="16"/>
      <c r="D16" s="16"/>
      <c r="E16" s="22">
        <v>8.4281979999999996E-3</v>
      </c>
      <c r="F16" s="16">
        <f>AVERAGE(F11:F15)</f>
        <v>1.7911259190715046E-3</v>
      </c>
      <c r="G16" s="45"/>
      <c r="H16" s="45"/>
      <c r="I16" s="45"/>
      <c r="J16" s="45"/>
      <c r="K16" s="45"/>
      <c r="L16" s="45"/>
      <c r="M16" s="45"/>
      <c r="N16" s="18"/>
      <c r="O16" s="18"/>
      <c r="P16" s="18"/>
      <c r="Q16" s="18"/>
      <c r="R16" s="18"/>
      <c r="S16" s="30">
        <f>AVERAGE(S11:S15)</f>
        <v>21.325193315562142</v>
      </c>
      <c r="T16" s="30">
        <f t="shared" ref="T16" si="16">AVERAGE(T11:T15)</f>
        <v>6.2289608287992548</v>
      </c>
      <c r="U16" s="30">
        <f t="shared" ref="U16" si="17">AVERAGE(U11:U15)</f>
        <v>2.0622988599674357</v>
      </c>
      <c r="V16" s="18"/>
      <c r="W16" s="3"/>
    </row>
    <row r="17" spans="1:48" x14ac:dyDescent="0.25">
      <c r="A17" s="4" t="s">
        <v>39</v>
      </c>
      <c r="B17" s="21">
        <v>1</v>
      </c>
      <c r="C17" s="21">
        <v>90</v>
      </c>
      <c r="D17" s="21">
        <v>40</v>
      </c>
      <c r="E17" s="5">
        <v>1.0853010000000001E-2</v>
      </c>
      <c r="F17" s="5">
        <f t="shared" si="0"/>
        <v>4.8235600000000002E-3</v>
      </c>
      <c r="G17" s="44">
        <v>1.524</v>
      </c>
      <c r="H17" s="44">
        <v>2E-3</v>
      </c>
      <c r="I17" s="44">
        <v>0.73</v>
      </c>
      <c r="J17" s="44">
        <v>0.71699999999999997</v>
      </c>
      <c r="K17" s="44">
        <v>3.0000000000000001E-3</v>
      </c>
      <c r="L17" s="44">
        <v>0.46700000000000003</v>
      </c>
      <c r="M17" s="44">
        <v>0.46700000000000003</v>
      </c>
      <c r="N17" s="5">
        <f t="shared" si="9"/>
        <v>0.72799999999999998</v>
      </c>
      <c r="O17" s="5">
        <f t="shared" si="10"/>
        <v>0.46400000000000002</v>
      </c>
      <c r="P17" s="5">
        <v>0.01</v>
      </c>
      <c r="Q17" s="5">
        <f t="shared" si="11"/>
        <v>7.0487999999999995E-2</v>
      </c>
      <c r="R17" s="5">
        <f t="shared" si="12"/>
        <v>2.2182360000000009E-2</v>
      </c>
      <c r="S17" s="29">
        <f t="shared" ref="S17:S20" si="18">Q17/(F17)</f>
        <v>14.613273184121271</v>
      </c>
      <c r="T17" s="29">
        <f t="shared" ref="T17:T39" si="19">R17/F17</f>
        <v>4.5987527883969532</v>
      </c>
      <c r="U17" s="29">
        <f t="shared" ref="U17:U39" si="20">G17/I17</f>
        <v>2.0876712328767124</v>
      </c>
      <c r="V17" s="5"/>
      <c r="W17" s="21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</row>
    <row r="18" spans="1:48" s="19" customFormat="1" x14ac:dyDescent="0.25">
      <c r="A18" s="4" t="s">
        <v>39</v>
      </c>
      <c r="B18" s="21">
        <v>2</v>
      </c>
      <c r="C18" s="21">
        <v>100</v>
      </c>
      <c r="D18" s="21">
        <v>20</v>
      </c>
      <c r="E18" s="5">
        <v>4.1664199999999997E-3</v>
      </c>
      <c r="F18" s="5">
        <f t="shared" si="0"/>
        <v>8.33284E-4</v>
      </c>
      <c r="G18" s="44">
        <v>3</v>
      </c>
      <c r="H18" s="44">
        <v>2E-3</v>
      </c>
      <c r="I18" s="44">
        <v>1.7350000000000001</v>
      </c>
      <c r="J18" s="44">
        <v>1.704</v>
      </c>
      <c r="K18" s="44">
        <v>4.0000000000000001E-3</v>
      </c>
      <c r="L18" s="44">
        <v>1.1220000000000001</v>
      </c>
      <c r="M18" s="44">
        <v>1.1619999999999999</v>
      </c>
      <c r="N18" s="5">
        <f t="shared" si="9"/>
        <v>1.7330000000000001</v>
      </c>
      <c r="O18" s="5">
        <f t="shared" si="10"/>
        <v>1.1579999999999999</v>
      </c>
      <c r="P18" s="5">
        <v>0.01</v>
      </c>
      <c r="Q18" s="5">
        <f t="shared" si="11"/>
        <v>0.15352500000000005</v>
      </c>
      <c r="R18" s="5">
        <f t="shared" si="12"/>
        <v>7.7365919999999949E-2</v>
      </c>
      <c r="S18" s="29">
        <f t="shared" si="18"/>
        <v>184.24090706169812</v>
      </c>
      <c r="T18" s="29">
        <f t="shared" si="19"/>
        <v>92.844600400343637</v>
      </c>
      <c r="U18" s="29">
        <f t="shared" si="20"/>
        <v>1.7291066282420748</v>
      </c>
      <c r="V18" s="5"/>
      <c r="W18" s="21"/>
    </row>
    <row r="19" spans="1:48" x14ac:dyDescent="0.25">
      <c r="A19" s="4" t="s">
        <v>39</v>
      </c>
      <c r="B19" s="21">
        <v>3</v>
      </c>
      <c r="C19" s="21">
        <v>100</v>
      </c>
      <c r="D19" s="21">
        <v>40</v>
      </c>
      <c r="E19" s="5">
        <v>1.3395559999999999E-2</v>
      </c>
      <c r="F19" s="5">
        <f t="shared" si="0"/>
        <v>5.358224E-3</v>
      </c>
      <c r="G19" s="44">
        <v>3</v>
      </c>
      <c r="H19" s="44">
        <v>5.0000000000000001E-3</v>
      </c>
      <c r="I19" s="44">
        <v>1.79</v>
      </c>
      <c r="J19" s="44">
        <v>1.762</v>
      </c>
      <c r="K19" s="44">
        <v>6.0000000000000001E-3</v>
      </c>
      <c r="L19" s="44">
        <v>1.17</v>
      </c>
      <c r="M19" s="44">
        <v>1.171</v>
      </c>
      <c r="N19" s="5">
        <f t="shared" si="9"/>
        <v>1.7850000000000001</v>
      </c>
      <c r="O19" s="5">
        <f t="shared" si="10"/>
        <v>1.165</v>
      </c>
      <c r="P19" s="5">
        <v>0.01</v>
      </c>
      <c r="Q19" s="5">
        <f t="shared" si="11"/>
        <v>0.16554000000000002</v>
      </c>
      <c r="R19" s="5">
        <f t="shared" si="12"/>
        <v>6.5895599999999971E-2</v>
      </c>
      <c r="S19" s="29">
        <f t="shared" si="18"/>
        <v>30.894565064842386</v>
      </c>
      <c r="T19" s="29">
        <f t="shared" si="19"/>
        <v>12.298030093553381</v>
      </c>
      <c r="U19" s="29">
        <f t="shared" si="20"/>
        <v>1.6759776536312849</v>
      </c>
      <c r="V19" s="5"/>
      <c r="W19" s="21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</row>
    <row r="20" spans="1:48" x14ac:dyDescent="0.25">
      <c r="A20" s="4" t="s">
        <v>39</v>
      </c>
      <c r="B20" s="21">
        <v>4</v>
      </c>
      <c r="C20" s="21">
        <v>70</v>
      </c>
      <c r="D20" s="21">
        <v>40</v>
      </c>
      <c r="E20" s="5">
        <v>3.065E-3</v>
      </c>
      <c r="F20" s="5">
        <f t="shared" si="0"/>
        <v>1.7514285714285713E-3</v>
      </c>
      <c r="G20" s="44">
        <v>0.34599999999999997</v>
      </c>
      <c r="H20" s="44">
        <v>0</v>
      </c>
      <c r="I20" s="44">
        <v>0.16200000000000001</v>
      </c>
      <c r="J20" s="44">
        <v>0.159</v>
      </c>
      <c r="K20" s="44">
        <v>0</v>
      </c>
      <c r="L20" s="44">
        <v>0.104</v>
      </c>
      <c r="M20" s="44">
        <v>0.104</v>
      </c>
      <c r="N20" s="5">
        <f t="shared" si="9"/>
        <v>0.16200000000000001</v>
      </c>
      <c r="O20" s="5">
        <f t="shared" si="10"/>
        <v>0.104</v>
      </c>
      <c r="P20" s="5">
        <v>0.01</v>
      </c>
      <c r="Q20" s="5">
        <f t="shared" si="11"/>
        <v>1.5486000000000002E-2</v>
      </c>
      <c r="R20" s="5">
        <f t="shared" si="12"/>
        <v>5.3079599999999953E-3</v>
      </c>
      <c r="S20" s="29">
        <f t="shared" si="18"/>
        <v>8.8419249592169677</v>
      </c>
      <c r="T20" s="29">
        <f t="shared" si="19"/>
        <v>3.0306460032626403</v>
      </c>
      <c r="U20" s="29">
        <f t="shared" si="20"/>
        <v>2.1358024691358022</v>
      </c>
      <c r="V20" s="5"/>
      <c r="W20" s="21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</row>
    <row r="21" spans="1:48" x14ac:dyDescent="0.25">
      <c r="A21" s="4" t="s">
        <v>39</v>
      </c>
      <c r="B21" s="21">
        <v>5</v>
      </c>
      <c r="C21" s="21">
        <v>70</v>
      </c>
      <c r="D21" s="21">
        <v>30</v>
      </c>
      <c r="E21" s="5">
        <v>9.194550000000001E-3</v>
      </c>
      <c r="F21" s="5">
        <f t="shared" si="0"/>
        <v>3.940521428571429E-3</v>
      </c>
      <c r="G21" s="44">
        <v>0.505</v>
      </c>
      <c r="H21" s="44">
        <v>0</v>
      </c>
      <c r="I21" s="44">
        <v>0.254</v>
      </c>
      <c r="J21" s="44">
        <v>0.249</v>
      </c>
      <c r="K21" s="44">
        <v>0</v>
      </c>
      <c r="L21" s="44">
        <v>0.158</v>
      </c>
      <c r="M21" s="44">
        <v>0.158</v>
      </c>
      <c r="N21" s="5">
        <f t="shared" si="9"/>
        <v>0.254</v>
      </c>
      <c r="O21" s="5">
        <f t="shared" si="10"/>
        <v>0.158</v>
      </c>
      <c r="P21" s="5">
        <v>0.01</v>
      </c>
      <c r="Q21" s="5">
        <f t="shared" si="11"/>
        <v>2.5632000000000002E-2</v>
      </c>
      <c r="R21" s="5">
        <f t="shared" si="12"/>
        <v>6.0769200000000004E-3</v>
      </c>
      <c r="S21" s="29">
        <f>Q21/(F21)</f>
        <v>6.5047229065043961</v>
      </c>
      <c r="T21" s="29">
        <f t="shared" si="19"/>
        <v>1.5421613890837507</v>
      </c>
      <c r="U21" s="29">
        <f t="shared" si="20"/>
        <v>1.9881889763779528</v>
      </c>
      <c r="V21" s="5"/>
      <c r="W21" s="21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</row>
    <row r="22" spans="1:48" s="15" customFormat="1" x14ac:dyDescent="0.25">
      <c r="A22" s="2" t="s">
        <v>19</v>
      </c>
      <c r="B22" s="3"/>
      <c r="C22" s="2"/>
      <c r="D22" s="2"/>
      <c r="E22" s="39">
        <v>8.1349079999999997E-3</v>
      </c>
      <c r="F22" s="42">
        <f>AVERAGE(F17:F21)</f>
        <v>3.3414035999999995E-3</v>
      </c>
      <c r="G22" s="45"/>
      <c r="H22" s="45"/>
      <c r="I22" s="45"/>
      <c r="J22" s="45"/>
      <c r="K22" s="45"/>
      <c r="L22" s="45"/>
      <c r="M22" s="45"/>
      <c r="N22" s="34"/>
      <c r="O22" s="34"/>
      <c r="P22" s="34"/>
      <c r="Q22" s="34"/>
      <c r="R22" s="34"/>
      <c r="S22" s="38">
        <f>AVERAGE(S17:S21)</f>
        <v>49.019078635276635</v>
      </c>
      <c r="T22" s="38">
        <f>AVERAGE(T17:T21)</f>
        <v>22.862838134928072</v>
      </c>
      <c r="U22" s="38">
        <f>AVERAGE(U17:U21)</f>
        <v>1.9233493920527653</v>
      </c>
      <c r="V22" s="3"/>
      <c r="W22" s="3"/>
    </row>
    <row r="23" spans="1:48" x14ac:dyDescent="0.25">
      <c r="A23" s="4" t="s">
        <v>40</v>
      </c>
      <c r="B23" s="21">
        <v>1</v>
      </c>
      <c r="C23" s="21">
        <v>70</v>
      </c>
      <c r="D23" s="21">
        <v>40</v>
      </c>
      <c r="E23" s="5">
        <v>1.1163180000000002E-2</v>
      </c>
      <c r="F23" s="5">
        <f t="shared" si="0"/>
        <v>6.3789600000000004E-3</v>
      </c>
      <c r="G23" s="44">
        <v>0.69299999999999995</v>
      </c>
      <c r="H23" s="44">
        <v>1E-3</v>
      </c>
      <c r="I23" s="44">
        <v>0.35099999999999998</v>
      </c>
      <c r="J23" s="44">
        <v>0.34399999999999997</v>
      </c>
      <c r="K23" s="44">
        <v>2E-3</v>
      </c>
      <c r="L23" s="44">
        <v>0.216</v>
      </c>
      <c r="M23" s="44">
        <v>0.217</v>
      </c>
      <c r="N23" s="5">
        <f t="shared" si="9"/>
        <v>0.35</v>
      </c>
      <c r="O23" s="5">
        <f t="shared" si="10"/>
        <v>0.215</v>
      </c>
      <c r="P23" s="5">
        <v>0.01</v>
      </c>
      <c r="Q23" s="5">
        <f t="shared" si="11"/>
        <v>3.6044999999999994E-2</v>
      </c>
      <c r="R23" s="5">
        <f t="shared" si="12"/>
        <v>7.1555999999999981E-3</v>
      </c>
      <c r="S23" s="29">
        <f>Q23/(F23)</f>
        <v>5.6506076225591624</v>
      </c>
      <c r="T23" s="29">
        <f t="shared" si="19"/>
        <v>1.1217502539598927</v>
      </c>
      <c r="U23" s="29">
        <f t="shared" si="20"/>
        <v>1.9743589743589742</v>
      </c>
      <c r="V23" s="21"/>
      <c r="W23" s="5"/>
      <c r="X23" s="5"/>
      <c r="Y23" s="9"/>
      <c r="Z23" s="21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</row>
    <row r="24" spans="1:48" x14ac:dyDescent="0.25">
      <c r="A24" s="4" t="s">
        <v>40</v>
      </c>
      <c r="B24" s="21">
        <v>2</v>
      </c>
      <c r="C24" s="21">
        <v>100</v>
      </c>
      <c r="D24" s="21">
        <v>20</v>
      </c>
      <c r="E24" s="5">
        <v>1.5433820000000001E-2</v>
      </c>
      <c r="F24" s="5">
        <f t="shared" si="0"/>
        <v>3.0867640000000005E-3</v>
      </c>
      <c r="G24" s="44">
        <v>1.5669999999999999</v>
      </c>
      <c r="H24" s="44">
        <v>3.0000000000000001E-3</v>
      </c>
      <c r="I24" s="44">
        <v>0.73499999999999999</v>
      </c>
      <c r="J24" s="44">
        <v>0.72399999999999998</v>
      </c>
      <c r="K24" s="44">
        <v>6.0000000000000001E-3</v>
      </c>
      <c r="L24" s="44">
        <v>0.47</v>
      </c>
      <c r="M24" s="44">
        <v>0.47</v>
      </c>
      <c r="N24" s="5">
        <f t="shared" si="9"/>
        <v>0.73199999999999998</v>
      </c>
      <c r="O24" s="5">
        <f t="shared" si="10"/>
        <v>0.46399999999999997</v>
      </c>
      <c r="P24" s="5">
        <v>0.01</v>
      </c>
      <c r="Q24" s="5">
        <f t="shared" si="11"/>
        <v>7.1556000000000008E-2</v>
      </c>
      <c r="R24" s="5">
        <f t="shared" si="12"/>
        <v>2.0580359999999982E-2</v>
      </c>
      <c r="S24" s="29">
        <f t="shared" ref="S24:S39" si="21">Q24/(F24)</f>
        <v>23.181558421699876</v>
      </c>
      <c r="T24" s="29">
        <f t="shared" si="19"/>
        <v>6.6672929968083006</v>
      </c>
      <c r="U24" s="29">
        <f t="shared" si="20"/>
        <v>2.1319727891156464</v>
      </c>
      <c r="V24" s="21"/>
      <c r="W24" s="5"/>
      <c r="X24" s="5"/>
      <c r="Y24" s="9"/>
      <c r="Z24" s="21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</row>
    <row r="25" spans="1:48" x14ac:dyDescent="0.25">
      <c r="A25" s="4" t="s">
        <v>40</v>
      </c>
      <c r="B25" s="21">
        <v>3</v>
      </c>
      <c r="C25" s="21">
        <v>110</v>
      </c>
      <c r="D25" s="21">
        <v>20</v>
      </c>
      <c r="E25" s="5">
        <v>5.5822299999999997E-3</v>
      </c>
      <c r="F25" s="5">
        <f t="shared" si="0"/>
        <v>1.014950909090909E-3</v>
      </c>
      <c r="G25" s="44">
        <v>1.347</v>
      </c>
      <c r="H25" s="44">
        <v>0</v>
      </c>
      <c r="I25" s="44">
        <v>0.67500000000000004</v>
      </c>
      <c r="J25" s="44">
        <v>0.66400000000000003</v>
      </c>
      <c r="K25" s="44">
        <v>3.0000000000000001E-3</v>
      </c>
      <c r="L25" s="44">
        <v>0.42499999999999999</v>
      </c>
      <c r="M25" s="44">
        <v>0.42399999999999999</v>
      </c>
      <c r="N25" s="5">
        <f t="shared" si="9"/>
        <v>0.67500000000000004</v>
      </c>
      <c r="O25" s="5">
        <f t="shared" si="10"/>
        <v>0.42099999999999999</v>
      </c>
      <c r="P25" s="5">
        <v>0.01</v>
      </c>
      <c r="Q25" s="5">
        <f t="shared" si="11"/>
        <v>6.7818000000000017E-2</v>
      </c>
      <c r="R25" s="5">
        <f t="shared" si="12"/>
        <v>1.6052039999999986E-2</v>
      </c>
      <c r="S25" s="29">
        <f t="shared" si="21"/>
        <v>66.818995276081438</v>
      </c>
      <c r="T25" s="29">
        <f t="shared" si="19"/>
        <v>15.815582661409495</v>
      </c>
      <c r="U25" s="29">
        <f t="shared" si="20"/>
        <v>1.9955555555555553</v>
      </c>
      <c r="W25" s="5"/>
      <c r="X25" s="5"/>
      <c r="Y25" s="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</row>
    <row r="26" spans="1:48" x14ac:dyDescent="0.25">
      <c r="A26" s="4" t="s">
        <v>40</v>
      </c>
      <c r="B26" s="21">
        <v>4</v>
      </c>
      <c r="C26" s="21">
        <v>70</v>
      </c>
      <c r="D26" s="21">
        <v>40</v>
      </c>
      <c r="E26" s="5">
        <v>8.5467800000000003E-3</v>
      </c>
      <c r="F26" s="5">
        <f t="shared" si="0"/>
        <v>4.8838742857142854E-3</v>
      </c>
      <c r="G26" s="44">
        <v>0.48799999999999999</v>
      </c>
      <c r="H26" s="44">
        <v>0</v>
      </c>
      <c r="I26" s="44">
        <v>0.24099999999999999</v>
      </c>
      <c r="J26" s="44">
        <v>0.23699999999999999</v>
      </c>
      <c r="K26" s="44">
        <v>2E-3</v>
      </c>
      <c r="L26" s="44">
        <v>0.151</v>
      </c>
      <c r="M26" s="44">
        <v>0.151</v>
      </c>
      <c r="N26" s="5">
        <f t="shared" si="9"/>
        <v>0.24099999999999999</v>
      </c>
      <c r="O26" s="5">
        <f t="shared" si="10"/>
        <v>0.14899999999999999</v>
      </c>
      <c r="P26" s="5">
        <v>0.01</v>
      </c>
      <c r="Q26" s="5">
        <f t="shared" si="11"/>
        <v>2.4563999999999999E-2</v>
      </c>
      <c r="R26" s="5">
        <f t="shared" si="12"/>
        <v>5.1477600000000047E-3</v>
      </c>
      <c r="S26" s="29">
        <f t="shared" si="21"/>
        <v>5.0296134918647724</v>
      </c>
      <c r="T26" s="29">
        <f t="shared" si="19"/>
        <v>1.0540320448168794</v>
      </c>
      <c r="U26" s="29">
        <f t="shared" si="20"/>
        <v>2.0248962655601659</v>
      </c>
      <c r="W26" s="5"/>
      <c r="X26" s="5"/>
      <c r="Y26" s="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</row>
    <row r="27" spans="1:48" x14ac:dyDescent="0.25">
      <c r="A27" s="4" t="s">
        <v>40</v>
      </c>
      <c r="B27" s="21">
        <v>5</v>
      </c>
      <c r="C27" s="21">
        <v>60</v>
      </c>
      <c r="D27" s="21">
        <v>30</v>
      </c>
      <c r="E27" s="5">
        <v>2.4087900000000005E-3</v>
      </c>
      <c r="F27" s="5">
        <f t="shared" si="0"/>
        <v>1.2043950000000002E-3</v>
      </c>
      <c r="G27" s="44">
        <v>0.751</v>
      </c>
      <c r="H27" s="44">
        <v>0</v>
      </c>
      <c r="I27" s="44">
        <v>0.379</v>
      </c>
      <c r="J27" s="44">
        <v>0.371</v>
      </c>
      <c r="K27" s="44">
        <v>3.0000000000000001E-3</v>
      </c>
      <c r="L27" s="44">
        <v>0.23799999999999999</v>
      </c>
      <c r="M27" s="44">
        <v>0.23899999999999999</v>
      </c>
      <c r="N27" s="5">
        <f t="shared" si="9"/>
        <v>0.379</v>
      </c>
      <c r="O27" s="5">
        <f t="shared" si="10"/>
        <v>0.23599999999999999</v>
      </c>
      <c r="P27" s="5">
        <v>0.01</v>
      </c>
      <c r="Q27" s="5">
        <f t="shared" si="11"/>
        <v>3.8181000000000007E-2</v>
      </c>
      <c r="R27" s="5">
        <f t="shared" si="12"/>
        <v>9.3236399999999872E-3</v>
      </c>
      <c r="S27" s="29">
        <f t="shared" si="21"/>
        <v>31.701393645772356</v>
      </c>
      <c r="T27" s="29">
        <f t="shared" si="19"/>
        <v>7.7413473154571264</v>
      </c>
      <c r="U27" s="29">
        <f t="shared" si="20"/>
        <v>1.9815303430079156</v>
      </c>
      <c r="W27" s="5"/>
      <c r="X27" s="5"/>
      <c r="Y27" s="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</row>
    <row r="28" spans="1:48" x14ac:dyDescent="0.25">
      <c r="A28" s="40" t="s">
        <v>19</v>
      </c>
      <c r="B28" s="33"/>
      <c r="C28" s="33"/>
      <c r="D28" s="33"/>
      <c r="E28" s="39">
        <v>8.6269600000000012E-3</v>
      </c>
      <c r="F28" s="41">
        <f>AVERAGE(F23:F27)</f>
        <v>3.3137888389610389E-3</v>
      </c>
      <c r="G28" s="33"/>
      <c r="H28" s="33"/>
      <c r="I28" s="33"/>
      <c r="J28" s="33"/>
      <c r="K28" s="48"/>
      <c r="L28" s="33"/>
      <c r="M28" s="33"/>
      <c r="N28" s="33"/>
      <c r="O28" s="33"/>
      <c r="P28" s="33"/>
      <c r="Q28" s="33"/>
      <c r="R28" s="33"/>
      <c r="S28" s="35"/>
      <c r="T28" s="35"/>
      <c r="U28" s="35"/>
      <c r="V28" s="33"/>
      <c r="W28" s="33"/>
      <c r="X28" s="33"/>
      <c r="Y28" s="36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</row>
    <row r="29" spans="1:48" x14ac:dyDescent="0.25">
      <c r="A29" s="4" t="s">
        <v>45</v>
      </c>
      <c r="B29" s="21">
        <v>1</v>
      </c>
      <c r="C29" s="21">
        <v>210</v>
      </c>
      <c r="D29" s="21">
        <v>10</v>
      </c>
      <c r="E29" s="5">
        <v>1.5319880000000001E-2</v>
      </c>
      <c r="F29" s="5">
        <f t="shared" si="0"/>
        <v>7.2951809523809526E-4</v>
      </c>
      <c r="G29" s="44">
        <v>0.84399999999999997</v>
      </c>
      <c r="H29" s="44">
        <v>4.0000000000000001E-3</v>
      </c>
      <c r="I29" s="44">
        <v>0.42799999999999999</v>
      </c>
      <c r="J29" s="44">
        <v>0.42199999999999999</v>
      </c>
      <c r="K29" s="44">
        <v>8.9999999999999993E-3</v>
      </c>
      <c r="L29" s="44">
        <v>0.27700000000000002</v>
      </c>
      <c r="M29" s="44">
        <v>0.27900000000000003</v>
      </c>
      <c r="N29" s="5">
        <f t="shared" si="9"/>
        <v>0.42399999999999999</v>
      </c>
      <c r="O29" s="5">
        <f t="shared" si="10"/>
        <v>0.27</v>
      </c>
      <c r="P29" s="5">
        <v>0.01</v>
      </c>
      <c r="Q29" s="5">
        <f t="shared" si="11"/>
        <v>4.1117999999999988E-2</v>
      </c>
      <c r="R29" s="5">
        <f t="shared" si="12"/>
        <v>1.2388800000000014E-2</v>
      </c>
      <c r="S29" s="29">
        <f t="shared" si="21"/>
        <v>56.363235221163592</v>
      </c>
      <c r="T29" s="29">
        <f t="shared" si="19"/>
        <v>16.982169573129834</v>
      </c>
      <c r="U29" s="29">
        <f t="shared" si="20"/>
        <v>1.9719626168224298</v>
      </c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</row>
    <row r="30" spans="1:48" x14ac:dyDescent="0.25">
      <c r="A30" s="4" t="s">
        <v>45</v>
      </c>
      <c r="B30" s="21">
        <v>2</v>
      </c>
      <c r="C30" s="21">
        <v>150</v>
      </c>
      <c r="D30" s="21">
        <v>20</v>
      </c>
      <c r="E30" s="5">
        <v>1.1779299999999999E-2</v>
      </c>
      <c r="F30" s="5">
        <f t="shared" si="0"/>
        <v>1.5705733333333332E-3</v>
      </c>
      <c r="G30" s="44">
        <v>0.60299999999999998</v>
      </c>
      <c r="H30" s="44">
        <v>3.0000000000000001E-3</v>
      </c>
      <c r="I30" s="44">
        <v>0.28499999999999998</v>
      </c>
      <c r="J30" s="44">
        <v>0.28000000000000003</v>
      </c>
      <c r="K30" s="44">
        <v>4.0000000000000001E-3</v>
      </c>
      <c r="L30" s="44">
        <v>0.182</v>
      </c>
      <c r="M30" s="44">
        <v>0.184</v>
      </c>
      <c r="N30" s="5">
        <f t="shared" si="9"/>
        <v>0.28199999999999997</v>
      </c>
      <c r="O30" s="5">
        <f t="shared" si="10"/>
        <v>0.18</v>
      </c>
      <c r="P30" s="5">
        <v>0.01</v>
      </c>
      <c r="Q30" s="5">
        <f t="shared" si="11"/>
        <v>2.7233999999999994E-2</v>
      </c>
      <c r="R30" s="5">
        <f t="shared" si="12"/>
        <v>8.7041999999999901E-3</v>
      </c>
      <c r="S30" s="29">
        <f t="shared" si="21"/>
        <v>17.340164525905614</v>
      </c>
      <c r="T30" s="29">
        <f t="shared" si="19"/>
        <v>5.542052583769828</v>
      </c>
      <c r="U30" s="29">
        <f t="shared" si="20"/>
        <v>2.1157894736842104</v>
      </c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</row>
    <row r="31" spans="1:48" x14ac:dyDescent="0.25">
      <c r="A31" s="4" t="s">
        <v>45</v>
      </c>
      <c r="B31" s="21">
        <v>3</v>
      </c>
      <c r="C31" s="21">
        <v>130</v>
      </c>
      <c r="D31" s="21">
        <v>30</v>
      </c>
      <c r="E31" s="5">
        <v>7.2744499999999991E-3</v>
      </c>
      <c r="F31" s="5">
        <f t="shared" si="0"/>
        <v>1.6787192307692307E-3</v>
      </c>
      <c r="G31" s="44">
        <v>0.47599999999999998</v>
      </c>
      <c r="H31" s="44">
        <v>2E-3</v>
      </c>
      <c r="I31" s="44">
        <v>0.23799999999999999</v>
      </c>
      <c r="J31" s="44">
        <v>0.23400000000000001</v>
      </c>
      <c r="K31" s="44">
        <v>3.0000000000000001E-3</v>
      </c>
      <c r="L31" s="44">
        <v>0.154</v>
      </c>
      <c r="M31" s="44">
        <v>0.154</v>
      </c>
      <c r="N31" s="5">
        <f t="shared" si="9"/>
        <v>0.23599999999999999</v>
      </c>
      <c r="O31" s="5">
        <f t="shared" si="10"/>
        <v>0.151</v>
      </c>
      <c r="P31" s="5">
        <v>0.01</v>
      </c>
      <c r="Q31" s="5">
        <f t="shared" si="11"/>
        <v>2.2695E-2</v>
      </c>
      <c r="R31" s="5">
        <f t="shared" si="12"/>
        <v>7.4012399999999982E-3</v>
      </c>
      <c r="S31" s="29">
        <f t="shared" si="21"/>
        <v>13.519235131178302</v>
      </c>
      <c r="T31" s="29">
        <f t="shared" si="19"/>
        <v>4.4088611510148521</v>
      </c>
      <c r="U31" s="29">
        <f t="shared" si="20"/>
        <v>2</v>
      </c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</row>
    <row r="32" spans="1:48" x14ac:dyDescent="0.25">
      <c r="A32" s="4" t="s">
        <v>45</v>
      </c>
      <c r="B32" s="21">
        <v>4</v>
      </c>
      <c r="C32" s="21">
        <v>140</v>
      </c>
      <c r="D32" s="21">
        <v>20</v>
      </c>
      <c r="E32" s="5">
        <v>8.5404499999999998E-3</v>
      </c>
      <c r="F32" s="5">
        <f t="shared" si="0"/>
        <v>1.2200642857142857E-3</v>
      </c>
      <c r="G32" s="44">
        <v>1.194</v>
      </c>
      <c r="H32" s="44">
        <v>4.0000000000000001E-3</v>
      </c>
      <c r="I32" s="44">
        <v>0.60199999999999998</v>
      </c>
      <c r="J32" s="44">
        <v>0.59299999999999997</v>
      </c>
      <c r="K32" s="44">
        <v>1.2999999999999999E-2</v>
      </c>
      <c r="L32" s="44">
        <v>0.39200000000000002</v>
      </c>
      <c r="M32" s="44">
        <v>0.39400000000000002</v>
      </c>
      <c r="N32" s="5">
        <f t="shared" si="9"/>
        <v>0.59799999999999998</v>
      </c>
      <c r="O32" s="5">
        <f t="shared" si="10"/>
        <v>0.38100000000000001</v>
      </c>
      <c r="P32" s="5">
        <v>0.01</v>
      </c>
      <c r="Q32" s="5">
        <f t="shared" si="11"/>
        <v>5.7938999999999991E-2</v>
      </c>
      <c r="R32" s="5">
        <f t="shared" si="12"/>
        <v>1.7707440000000012E-2</v>
      </c>
      <c r="S32" s="29">
        <f t="shared" si="21"/>
        <v>47.488481286114897</v>
      </c>
      <c r="T32" s="29">
        <f t="shared" si="19"/>
        <v>14.513530317489135</v>
      </c>
      <c r="U32" s="29">
        <f t="shared" si="20"/>
        <v>1.9833887043189369</v>
      </c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</row>
    <row r="33" spans="1:48" x14ac:dyDescent="0.25">
      <c r="A33" s="4" t="s">
        <v>45</v>
      </c>
      <c r="B33" s="21">
        <v>5</v>
      </c>
      <c r="C33" s="21">
        <v>170</v>
      </c>
      <c r="D33" s="21">
        <v>20</v>
      </c>
      <c r="E33" s="5">
        <v>1.936475E-2</v>
      </c>
      <c r="F33" s="5">
        <f t="shared" si="0"/>
        <v>2.2782058823529413E-3</v>
      </c>
      <c r="G33" s="44">
        <v>0.72799999999999998</v>
      </c>
      <c r="H33" s="44">
        <v>3.0000000000000001E-3</v>
      </c>
      <c r="I33" s="44">
        <v>0.38200000000000001</v>
      </c>
      <c r="J33" s="44">
        <v>0.375</v>
      </c>
      <c r="K33" s="44">
        <v>4.0000000000000001E-3</v>
      </c>
      <c r="L33" s="44">
        <v>0.23799999999999999</v>
      </c>
      <c r="M33" s="44">
        <v>0.24</v>
      </c>
      <c r="N33" s="5">
        <f t="shared" si="9"/>
        <v>0.379</v>
      </c>
      <c r="O33" s="5">
        <f t="shared" si="10"/>
        <v>0.23599999999999999</v>
      </c>
      <c r="P33" s="5">
        <v>0.01</v>
      </c>
      <c r="Q33" s="5">
        <f t="shared" si="11"/>
        <v>3.8181000000000007E-2</v>
      </c>
      <c r="R33" s="5">
        <f t="shared" si="12"/>
        <v>9.0566399999999873E-3</v>
      </c>
      <c r="S33" s="29">
        <f t="shared" si="21"/>
        <v>16.759240372326008</v>
      </c>
      <c r="T33" s="29">
        <f t="shared" si="19"/>
        <v>3.9753386953097709</v>
      </c>
      <c r="U33" s="29">
        <f t="shared" si="20"/>
        <v>1.9057591623036649</v>
      </c>
      <c r="W33" s="19"/>
      <c r="X33" s="19"/>
      <c r="Y33" s="19"/>
      <c r="Z33" s="19"/>
    </row>
    <row r="34" spans="1:48" s="19" customFormat="1" x14ac:dyDescent="0.25">
      <c r="A34" s="40" t="s">
        <v>19</v>
      </c>
      <c r="B34" s="33"/>
      <c r="C34" s="33"/>
      <c r="D34" s="33"/>
      <c r="E34" s="39">
        <v>1.2455766E-2</v>
      </c>
      <c r="F34" s="41">
        <f>AVERAGE(F29:F33)</f>
        <v>1.4954161654815771E-3</v>
      </c>
      <c r="G34" s="33"/>
      <c r="H34" s="33"/>
      <c r="I34" s="33"/>
      <c r="J34" s="33"/>
      <c r="K34" s="48"/>
      <c r="L34" s="33"/>
      <c r="M34" s="33"/>
      <c r="N34" s="33"/>
      <c r="O34" s="33"/>
      <c r="P34" s="33"/>
      <c r="Q34" s="33"/>
      <c r="R34" s="33"/>
      <c r="S34" s="35"/>
      <c r="T34" s="35"/>
      <c r="U34" s="35"/>
      <c r="V34" s="33"/>
      <c r="W34" s="33"/>
      <c r="X34" s="33"/>
      <c r="Y34" s="36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</row>
    <row r="35" spans="1:48" x14ac:dyDescent="0.25">
      <c r="A35" s="4" t="s">
        <v>46</v>
      </c>
      <c r="B35" s="21">
        <v>1</v>
      </c>
      <c r="C35" s="21">
        <v>140</v>
      </c>
      <c r="D35" s="21">
        <v>30</v>
      </c>
      <c r="E35" s="5">
        <v>1.3745820000000001E-2</v>
      </c>
      <c r="F35" s="5">
        <f t="shared" si="0"/>
        <v>2.945532857142857E-3</v>
      </c>
      <c r="G35" s="44">
        <v>2.37</v>
      </c>
      <c r="H35" s="44">
        <v>6.0000000000000001E-3</v>
      </c>
      <c r="I35" s="44">
        <v>1.0680000000000001</v>
      </c>
      <c r="J35" s="44">
        <v>1.056</v>
      </c>
      <c r="K35" s="44">
        <v>0.1</v>
      </c>
      <c r="L35" s="44">
        <v>0.83799999999999997</v>
      </c>
      <c r="M35" s="44">
        <v>0.84399999999999997</v>
      </c>
      <c r="N35" s="5">
        <f t="shared" si="9"/>
        <v>1.0620000000000001</v>
      </c>
      <c r="O35" s="5">
        <f t="shared" si="10"/>
        <v>0.74399999999999999</v>
      </c>
      <c r="P35" s="5">
        <v>0.01</v>
      </c>
      <c r="Q35" s="5">
        <f t="shared" si="11"/>
        <v>8.4906000000000009E-2</v>
      </c>
      <c r="R35" s="5">
        <f t="shared" si="12"/>
        <v>6.1324559999999972E-2</v>
      </c>
      <c r="S35" s="29">
        <f t="shared" si="21"/>
        <v>28.825344722977608</v>
      </c>
      <c r="T35" s="29">
        <f t="shared" si="19"/>
        <v>20.819513131992117</v>
      </c>
      <c r="U35" s="29">
        <f t="shared" si="20"/>
        <v>2.2191011235955056</v>
      </c>
      <c r="W35" s="19"/>
      <c r="X35" s="19"/>
      <c r="Y35" s="19"/>
      <c r="Z35" s="19"/>
    </row>
    <row r="36" spans="1:48" x14ac:dyDescent="0.25">
      <c r="A36" s="4" t="s">
        <v>46</v>
      </c>
      <c r="B36" s="21">
        <v>2</v>
      </c>
      <c r="C36" s="21">
        <v>100</v>
      </c>
      <c r="D36" s="21">
        <v>40</v>
      </c>
      <c r="E36" s="5">
        <v>7.4580200000000001E-3</v>
      </c>
      <c r="F36" s="5">
        <f t="shared" si="0"/>
        <v>2.9832080000000002E-3</v>
      </c>
      <c r="G36" s="44">
        <v>2.3220000000000001</v>
      </c>
      <c r="H36" s="44">
        <v>6.0000000000000001E-3</v>
      </c>
      <c r="I36" s="44">
        <v>1.0229999999999999</v>
      </c>
      <c r="J36" s="44">
        <v>1.0109999999999999</v>
      </c>
      <c r="K36" s="44">
        <v>0.108</v>
      </c>
      <c r="L36" s="44">
        <v>0.82</v>
      </c>
      <c r="M36" s="44">
        <v>0.82699999999999996</v>
      </c>
      <c r="N36" s="5">
        <f t="shared" si="9"/>
        <v>1.0169999999999999</v>
      </c>
      <c r="O36" s="5">
        <f t="shared" si="10"/>
        <v>0.71899999999999997</v>
      </c>
      <c r="P36" s="5">
        <v>0.01</v>
      </c>
      <c r="Q36" s="5">
        <f t="shared" si="11"/>
        <v>7.9565999999999984E-2</v>
      </c>
      <c r="R36" s="5">
        <f t="shared" si="12"/>
        <v>6.1858560000000028E-2</v>
      </c>
      <c r="S36" s="29">
        <f t="shared" si="21"/>
        <v>26.671288089868348</v>
      </c>
      <c r="T36" s="29">
        <f t="shared" si="19"/>
        <v>20.735583975371487</v>
      </c>
      <c r="U36" s="29">
        <f t="shared" si="20"/>
        <v>2.2697947214076248</v>
      </c>
    </row>
    <row r="37" spans="1:48" x14ac:dyDescent="0.25">
      <c r="A37" s="4" t="s">
        <v>46</v>
      </c>
      <c r="B37" s="21">
        <v>3</v>
      </c>
      <c r="C37" s="21">
        <v>100</v>
      </c>
      <c r="D37" s="21">
        <v>52</v>
      </c>
      <c r="E37" s="5">
        <v>5.85864E-3</v>
      </c>
      <c r="F37" s="5">
        <f t="shared" si="0"/>
        <v>3.0464928000000003E-3</v>
      </c>
      <c r="G37" s="44">
        <v>2.319</v>
      </c>
      <c r="H37" s="44">
        <v>6.0000000000000001E-3</v>
      </c>
      <c r="I37" s="44">
        <v>1.1479999999999999</v>
      </c>
      <c r="J37" s="44">
        <v>1.1299999999999999</v>
      </c>
      <c r="K37" s="44">
        <v>3.5000000000000003E-2</v>
      </c>
      <c r="L37" s="44">
        <v>0.77800000000000002</v>
      </c>
      <c r="M37" s="44">
        <v>0.78500000000000003</v>
      </c>
      <c r="N37" s="5">
        <f t="shared" si="9"/>
        <v>1.1419999999999999</v>
      </c>
      <c r="O37" s="5">
        <f t="shared" si="10"/>
        <v>0.75</v>
      </c>
      <c r="P37" s="5">
        <v>0.01</v>
      </c>
      <c r="Q37" s="5">
        <f t="shared" si="11"/>
        <v>0.10466399999999997</v>
      </c>
      <c r="R37" s="5">
        <f t="shared" si="12"/>
        <v>4.4322000000000035E-2</v>
      </c>
      <c r="S37" s="29">
        <f t="shared" si="21"/>
        <v>34.35557110130047</v>
      </c>
      <c r="T37" s="29">
        <f t="shared" si="19"/>
        <v>14.548532660244604</v>
      </c>
      <c r="U37" s="29">
        <f t="shared" si="20"/>
        <v>2.020034843205575</v>
      </c>
    </row>
    <row r="38" spans="1:48" x14ac:dyDescent="0.25">
      <c r="A38" s="4" t="s">
        <v>46</v>
      </c>
      <c r="B38" s="21">
        <v>4</v>
      </c>
      <c r="C38" s="21">
        <v>90</v>
      </c>
      <c r="D38" s="21">
        <v>50</v>
      </c>
      <c r="E38" s="5">
        <v>4.1790799999999999E-3</v>
      </c>
      <c r="F38" s="5">
        <f t="shared" si="0"/>
        <v>2.3217111111111114E-3</v>
      </c>
      <c r="G38" s="44">
        <v>1.663</v>
      </c>
      <c r="H38" s="44">
        <v>5.0000000000000001E-3</v>
      </c>
      <c r="I38" s="44">
        <v>0.749</v>
      </c>
      <c r="J38" s="44">
        <v>0.73899999999999999</v>
      </c>
      <c r="K38" s="44">
        <v>6.9000000000000006E-2</v>
      </c>
      <c r="L38" s="44">
        <v>0.57599999999999996</v>
      </c>
      <c r="M38" s="44">
        <v>0.58099999999999996</v>
      </c>
      <c r="N38" s="5">
        <f t="shared" si="9"/>
        <v>0.74399999999999999</v>
      </c>
      <c r="O38" s="5">
        <f t="shared" si="10"/>
        <v>0.51200000000000001</v>
      </c>
      <c r="P38" s="5">
        <v>0.01</v>
      </c>
      <c r="Q38" s="5">
        <f t="shared" si="11"/>
        <v>6.1943999999999992E-2</v>
      </c>
      <c r="R38" s="5">
        <f t="shared" si="12"/>
        <v>3.9152880000000001E-2</v>
      </c>
      <c r="S38" s="29">
        <f t="shared" si="21"/>
        <v>26.680321984743046</v>
      </c>
      <c r="T38" s="29">
        <f t="shared" si="19"/>
        <v>16.863803516563454</v>
      </c>
      <c r="U38" s="29">
        <f t="shared" si="20"/>
        <v>2.2202937249666221</v>
      </c>
    </row>
    <row r="39" spans="1:48" x14ac:dyDescent="0.25">
      <c r="A39" s="4" t="s">
        <v>46</v>
      </c>
      <c r="B39" s="21">
        <v>5</v>
      </c>
      <c r="C39" s="21">
        <v>90</v>
      </c>
      <c r="D39" s="21">
        <v>50</v>
      </c>
      <c r="E39" s="5">
        <v>2.9953700000000002E-3</v>
      </c>
      <c r="F39" s="5">
        <f t="shared" si="0"/>
        <v>1.6640944444444446E-3</v>
      </c>
      <c r="G39" s="44">
        <v>0.69399999999999995</v>
      </c>
      <c r="H39" s="44">
        <v>2E-3</v>
      </c>
      <c r="I39" s="44">
        <v>0.32400000000000001</v>
      </c>
      <c r="J39" s="44">
        <v>0.318</v>
      </c>
      <c r="K39" s="44">
        <v>1.4E-2</v>
      </c>
      <c r="L39" s="44">
        <v>0.223</v>
      </c>
      <c r="M39" s="44">
        <v>0.22500000000000001</v>
      </c>
      <c r="N39" s="5">
        <f t="shared" si="9"/>
        <v>0.32200000000000001</v>
      </c>
      <c r="O39" s="5">
        <f t="shared" si="10"/>
        <v>0.21099999999999999</v>
      </c>
      <c r="P39" s="5">
        <v>0.01</v>
      </c>
      <c r="Q39" s="5">
        <f t="shared" si="11"/>
        <v>2.9637000000000004E-2</v>
      </c>
      <c r="R39" s="5">
        <f t="shared" si="12"/>
        <v>1.2527639999999989E-2</v>
      </c>
      <c r="S39" s="29">
        <f t="shared" si="21"/>
        <v>17.809686282495985</v>
      </c>
      <c r="T39" s="29">
        <f t="shared" si="19"/>
        <v>7.5282025258982959</v>
      </c>
      <c r="U39" s="29">
        <f t="shared" si="20"/>
        <v>2.1419753086419751</v>
      </c>
    </row>
    <row r="40" spans="1:48" s="19" customFormat="1" x14ac:dyDescent="0.25">
      <c r="A40" s="40" t="s">
        <v>19</v>
      </c>
      <c r="B40" s="33"/>
      <c r="C40" s="33"/>
      <c r="D40" s="33"/>
      <c r="E40" s="39">
        <v>6.8473859999999996E-3</v>
      </c>
      <c r="F40" s="41">
        <f>AVERAGE(F35:F39)</f>
        <v>2.5922078425396821E-3</v>
      </c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5"/>
      <c r="T40" s="35"/>
      <c r="U40" s="35"/>
      <c r="V40" s="33"/>
      <c r="W40" s="33"/>
      <c r="X40" s="33"/>
      <c r="Y40" s="36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</row>
    <row r="41" spans="1:48" s="19" customFormat="1" x14ac:dyDescent="0.25">
      <c r="A41" s="4" t="s">
        <v>47</v>
      </c>
      <c r="B41" s="21">
        <v>1</v>
      </c>
      <c r="C41" s="21">
        <v>120</v>
      </c>
      <c r="D41" s="21">
        <v>20</v>
      </c>
      <c r="E41" s="5">
        <v>5.5906699999999998E-3</v>
      </c>
      <c r="F41" s="5">
        <f t="shared" ref="F41:F45" si="22">(D41/C41)*E41</f>
        <v>9.3177833333333323E-4</v>
      </c>
      <c r="G41" s="44">
        <v>1.198</v>
      </c>
      <c r="H41" s="44">
        <v>2E-3</v>
      </c>
      <c r="I41" s="44">
        <v>0.56899999999999995</v>
      </c>
      <c r="J41" s="44">
        <v>0.56100000000000005</v>
      </c>
      <c r="K41" s="44">
        <v>3.2000000000000001E-2</v>
      </c>
      <c r="L41" s="44">
        <v>0.40899999999999997</v>
      </c>
      <c r="M41" s="44">
        <v>0.41199999999999998</v>
      </c>
      <c r="N41" s="5">
        <f t="shared" ref="N41:N45" si="23">I41-H41</f>
        <v>0.56699999999999995</v>
      </c>
      <c r="O41" s="5">
        <f t="shared" ref="O41:O45" si="24">M41-K41</f>
        <v>0.38</v>
      </c>
      <c r="P41" s="5">
        <v>0.01</v>
      </c>
      <c r="Q41" s="5">
        <f t="shared" ref="Q41:Q45" si="25">26.7*(N41-O41)*P41</f>
        <v>4.9928999999999987E-2</v>
      </c>
      <c r="R41" s="5">
        <f t="shared" ref="R41:R45" si="26">26.7*(1.72*(M41-K41)-(J41-H41))*P41</f>
        <v>2.5258199999999974E-2</v>
      </c>
      <c r="S41" s="29">
        <f t="shared" ref="S41:S45" si="27">Q41/(F41)</f>
        <v>53.584632968857036</v>
      </c>
      <c r="T41" s="29">
        <f t="shared" ref="T41:T45" si="28">R41/F41</f>
        <v>27.107520207774712</v>
      </c>
      <c r="U41" s="29">
        <f t="shared" ref="U41:U45" si="29">G41/I41</f>
        <v>2.1054481546572936</v>
      </c>
    </row>
    <row r="42" spans="1:48" s="19" customFormat="1" x14ac:dyDescent="0.25">
      <c r="A42" s="4" t="s">
        <v>47</v>
      </c>
      <c r="B42" s="21">
        <v>2</v>
      </c>
      <c r="C42" s="21">
        <v>130</v>
      </c>
      <c r="D42" s="21">
        <v>20</v>
      </c>
      <c r="E42" s="5">
        <v>1.0669440000000001E-2</v>
      </c>
      <c r="F42" s="5">
        <f t="shared" si="22"/>
        <v>1.6414523076923079E-3</v>
      </c>
      <c r="G42" s="44">
        <v>2.3570000000000002</v>
      </c>
      <c r="H42" s="44">
        <v>5.0000000000000001E-3</v>
      </c>
      <c r="I42" s="44">
        <v>1.109</v>
      </c>
      <c r="J42" s="44">
        <v>1.0940000000000001</v>
      </c>
      <c r="K42" s="44">
        <v>9.5000000000000001E-2</v>
      </c>
      <c r="L42" s="44">
        <v>0.85099999999999998</v>
      </c>
      <c r="M42" s="44">
        <v>0.85799999999999998</v>
      </c>
      <c r="N42" s="5">
        <f t="shared" si="23"/>
        <v>1.1040000000000001</v>
      </c>
      <c r="O42" s="5">
        <f t="shared" si="24"/>
        <v>0.76300000000000001</v>
      </c>
      <c r="P42" s="5">
        <v>0.01</v>
      </c>
      <c r="Q42" s="5">
        <f t="shared" si="25"/>
        <v>9.1047000000000017E-2</v>
      </c>
      <c r="R42" s="5">
        <f t="shared" si="26"/>
        <v>5.9637119999999939E-2</v>
      </c>
      <c r="S42" s="29">
        <f t="shared" si="27"/>
        <v>55.467344115529968</v>
      </c>
      <c r="T42" s="29">
        <f t="shared" si="28"/>
        <v>36.331923699838001</v>
      </c>
      <c r="U42" s="29">
        <f t="shared" si="29"/>
        <v>2.1253381424706945</v>
      </c>
    </row>
    <row r="43" spans="1:48" s="19" customFormat="1" x14ac:dyDescent="0.25">
      <c r="A43" s="4" t="s">
        <v>47</v>
      </c>
      <c r="B43" s="21">
        <v>3</v>
      </c>
      <c r="C43" s="21">
        <v>90</v>
      </c>
      <c r="D43" s="21">
        <v>30</v>
      </c>
      <c r="E43" s="5">
        <v>5.3374699999999995E-3</v>
      </c>
      <c r="F43" s="5">
        <f t="shared" si="22"/>
        <v>1.7791566666666664E-3</v>
      </c>
      <c r="G43" s="44">
        <v>1.8580000000000001</v>
      </c>
      <c r="H43" s="44">
        <v>4.0000000000000001E-3</v>
      </c>
      <c r="I43" s="44">
        <v>0.80200000000000005</v>
      </c>
      <c r="J43" s="44">
        <v>0.79300000000000004</v>
      </c>
      <c r="K43" s="44">
        <v>6.7000000000000004E-2</v>
      </c>
      <c r="L43" s="44">
        <v>0.61499999999999999</v>
      </c>
      <c r="M43" s="44">
        <v>0.61899999999999999</v>
      </c>
      <c r="N43" s="5">
        <f t="shared" si="23"/>
        <v>0.79800000000000004</v>
      </c>
      <c r="O43" s="5">
        <f t="shared" si="24"/>
        <v>0.55200000000000005</v>
      </c>
      <c r="P43" s="5">
        <v>0.01</v>
      </c>
      <c r="Q43" s="5">
        <f t="shared" si="25"/>
        <v>6.5682000000000004E-2</v>
      </c>
      <c r="R43" s="5">
        <f t="shared" si="26"/>
        <v>4.2837480000000011E-2</v>
      </c>
      <c r="S43" s="29">
        <f t="shared" si="27"/>
        <v>36.91749087114308</v>
      </c>
      <c r="T43" s="29">
        <f t="shared" si="28"/>
        <v>24.077407460838199</v>
      </c>
      <c r="U43" s="29">
        <f t="shared" si="29"/>
        <v>2.3167082294264341</v>
      </c>
    </row>
    <row r="44" spans="1:48" s="19" customFormat="1" x14ac:dyDescent="0.25">
      <c r="A44" s="4" t="s">
        <v>47</v>
      </c>
      <c r="B44" s="21">
        <v>4</v>
      </c>
      <c r="C44" s="21">
        <v>130</v>
      </c>
      <c r="D44" s="21">
        <v>20</v>
      </c>
      <c r="E44" s="5">
        <v>9.7790200000000011E-3</v>
      </c>
      <c r="F44" s="5">
        <f t="shared" si="22"/>
        <v>1.5044646153846157E-3</v>
      </c>
      <c r="G44" s="44">
        <v>3</v>
      </c>
      <c r="H44" s="44">
        <v>7.0000000000000001E-3</v>
      </c>
      <c r="I44" s="44">
        <v>1.6259999999999999</v>
      </c>
      <c r="J44" s="44">
        <v>1.607</v>
      </c>
      <c r="K44" s="44">
        <v>8.5999999999999993E-2</v>
      </c>
      <c r="L44" s="44">
        <v>1.1850000000000001</v>
      </c>
      <c r="M44" s="44">
        <v>1.19</v>
      </c>
      <c r="N44" s="5">
        <f t="shared" si="23"/>
        <v>1.619</v>
      </c>
      <c r="O44" s="5">
        <f t="shared" si="24"/>
        <v>1.1039999999999999</v>
      </c>
      <c r="P44" s="5">
        <v>0.01</v>
      </c>
      <c r="Q44" s="5">
        <f t="shared" si="25"/>
        <v>0.13750500000000002</v>
      </c>
      <c r="R44" s="5">
        <f t="shared" si="26"/>
        <v>7.9800959999999893E-2</v>
      </c>
      <c r="S44" s="29">
        <f t="shared" si="27"/>
        <v>91.397962167988197</v>
      </c>
      <c r="T44" s="29">
        <f t="shared" si="28"/>
        <v>53.042762976249072</v>
      </c>
      <c r="U44" s="29">
        <f t="shared" si="29"/>
        <v>1.8450184501845019</v>
      </c>
    </row>
    <row r="45" spans="1:48" s="19" customFormat="1" x14ac:dyDescent="0.25">
      <c r="A45" s="4" t="s">
        <v>47</v>
      </c>
      <c r="B45" s="21">
        <v>5</v>
      </c>
      <c r="C45" s="21">
        <v>80</v>
      </c>
      <c r="D45" s="21">
        <v>30</v>
      </c>
      <c r="E45" s="5">
        <v>4.3246700000000001E-3</v>
      </c>
      <c r="F45" s="5">
        <f t="shared" si="22"/>
        <v>1.6217512500000001E-3</v>
      </c>
      <c r="G45" s="44">
        <v>1.5609999999999999</v>
      </c>
      <c r="H45" s="44">
        <v>4.0000000000000001E-3</v>
      </c>
      <c r="I45" s="44">
        <v>0.74099999999999999</v>
      </c>
      <c r="J45" s="44">
        <v>0.72899999999999998</v>
      </c>
      <c r="K45" s="44">
        <v>2.5999999999999999E-2</v>
      </c>
      <c r="L45" s="44">
        <v>0.50600000000000001</v>
      </c>
      <c r="M45" s="44">
        <v>0.50900000000000001</v>
      </c>
      <c r="N45" s="5">
        <f t="shared" si="23"/>
        <v>0.73699999999999999</v>
      </c>
      <c r="O45" s="5">
        <f t="shared" si="24"/>
        <v>0.48299999999999998</v>
      </c>
      <c r="P45" s="5">
        <v>0.01</v>
      </c>
      <c r="Q45" s="5">
        <f t="shared" si="25"/>
        <v>6.7818000000000003E-2</v>
      </c>
      <c r="R45" s="5">
        <f t="shared" si="26"/>
        <v>2.8237919999999993E-2</v>
      </c>
      <c r="S45" s="29">
        <f t="shared" si="27"/>
        <v>41.817757193034382</v>
      </c>
      <c r="T45" s="29">
        <f t="shared" si="28"/>
        <v>17.411992128879191</v>
      </c>
      <c r="U45" s="29">
        <f t="shared" si="29"/>
        <v>2.1066126855600538</v>
      </c>
    </row>
    <row r="46" spans="1:48" s="19" customFormat="1" x14ac:dyDescent="0.25">
      <c r="A46" s="40" t="s">
        <v>19</v>
      </c>
      <c r="B46" s="33"/>
      <c r="C46" s="33"/>
      <c r="D46" s="33"/>
      <c r="E46" s="39">
        <v>7.1402540000000013E-3</v>
      </c>
      <c r="F46" s="41">
        <f>AVERAGE(F41:F45)</f>
        <v>1.4957206346153848E-3</v>
      </c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5"/>
      <c r="T46" s="35"/>
      <c r="U46" s="35"/>
      <c r="V46" s="33"/>
      <c r="W46" s="33"/>
      <c r="X46" s="33"/>
      <c r="Y46" s="36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AFDM 9 17 19</vt:lpstr>
      <vt:lpstr>Chl a 9 17 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Hurley</dc:creator>
  <cp:keywords/>
  <dc:description/>
  <cp:lastModifiedBy>Valett</cp:lastModifiedBy>
  <cp:revision/>
  <dcterms:created xsi:type="dcterms:W3CDTF">2017-07-05T19:10:01Z</dcterms:created>
  <dcterms:modified xsi:type="dcterms:W3CDTF">2020-01-08T20:54:56Z</dcterms:modified>
  <cp:category/>
  <cp:contentStatus/>
</cp:coreProperties>
</file>