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alett\AppData\Local\Box\Box Edit\Documents\8p1zWdz0pEOwp2Q9y6ZvrQ==\"/>
    </mc:Choice>
  </mc:AlternateContent>
  <bookViews>
    <workbookView xWindow="0" yWindow="0" windowWidth="28800" windowHeight="12330" activeTab="1"/>
  </bookViews>
  <sheets>
    <sheet name="AFDM 10 04 19" sheetId="1" r:id="rId1"/>
    <sheet name="Chl a 10 04 19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9" i="1" l="1"/>
  <c r="F43" i="2" l="1"/>
  <c r="U45" i="2"/>
  <c r="R45" i="2"/>
  <c r="O45" i="2"/>
  <c r="N45" i="2"/>
  <c r="F45" i="2"/>
  <c r="T45" i="2" s="1"/>
  <c r="U44" i="2"/>
  <c r="R44" i="2"/>
  <c r="O44" i="2"/>
  <c r="N44" i="2"/>
  <c r="F44" i="2"/>
  <c r="U43" i="2"/>
  <c r="R43" i="2"/>
  <c r="O43" i="2"/>
  <c r="Q43" i="2" s="1"/>
  <c r="N43" i="2"/>
  <c r="U42" i="2"/>
  <c r="R42" i="2"/>
  <c r="O42" i="2"/>
  <c r="Q42" i="2" s="1"/>
  <c r="N42" i="2"/>
  <c r="F42" i="2"/>
  <c r="U41" i="2"/>
  <c r="R41" i="2"/>
  <c r="O41" i="2"/>
  <c r="Q41" i="2" s="1"/>
  <c r="N41" i="2"/>
  <c r="F41" i="2"/>
  <c r="K41" i="1"/>
  <c r="P41" i="1" s="1"/>
  <c r="K42" i="1"/>
  <c r="K43" i="1"/>
  <c r="K44" i="1"/>
  <c r="P44" i="1" s="1"/>
  <c r="K40" i="1"/>
  <c r="P40" i="1" s="1"/>
  <c r="K38" i="1"/>
  <c r="J41" i="1"/>
  <c r="J42" i="1"/>
  <c r="J43" i="1"/>
  <c r="J44" i="1"/>
  <c r="J40" i="1"/>
  <c r="E41" i="1"/>
  <c r="E42" i="1"/>
  <c r="E43" i="1"/>
  <c r="E44" i="1"/>
  <c r="R44" i="1" s="1"/>
  <c r="E40" i="1"/>
  <c r="R40" i="1" s="1"/>
  <c r="S42" i="2" l="1"/>
  <c r="L44" i="1"/>
  <c r="N44" i="1" s="1"/>
  <c r="L43" i="1"/>
  <c r="N43" i="1" s="1"/>
  <c r="L42" i="1"/>
  <c r="N42" i="1" s="1"/>
  <c r="P43" i="1"/>
  <c r="Q43" i="1" s="1"/>
  <c r="S43" i="1" s="1"/>
  <c r="P42" i="1"/>
  <c r="Q42" i="1" s="1"/>
  <c r="S42" i="1" s="1"/>
  <c r="L41" i="1"/>
  <c r="N41" i="1" s="1"/>
  <c r="L40" i="1"/>
  <c r="N40" i="1" s="1"/>
  <c r="Q44" i="1"/>
  <c r="S44" i="1" s="1"/>
  <c r="M44" i="1"/>
  <c r="M43" i="1"/>
  <c r="R43" i="1"/>
  <c r="R42" i="1"/>
  <c r="R41" i="1"/>
  <c r="Q41" i="1"/>
  <c r="S41" i="1" s="1"/>
  <c r="Q40" i="1"/>
  <c r="S40" i="1" s="1"/>
  <c r="T42" i="2"/>
  <c r="T44" i="2"/>
  <c r="Q44" i="2"/>
  <c r="S44" i="2" s="1"/>
  <c r="T43" i="2"/>
  <c r="Q45" i="2"/>
  <c r="S45" i="2" s="1"/>
  <c r="F46" i="2"/>
  <c r="S43" i="2"/>
  <c r="T41" i="2"/>
  <c r="S41" i="2"/>
  <c r="K45" i="1"/>
  <c r="J45" i="1"/>
  <c r="I45" i="1"/>
  <c r="H45" i="1"/>
  <c r="E45" i="1"/>
  <c r="D45" i="1"/>
  <c r="C45" i="1"/>
  <c r="P45" i="1" l="1"/>
  <c r="M42" i="1"/>
  <c r="N45" i="1"/>
  <c r="M40" i="1"/>
  <c r="R45" i="1"/>
  <c r="M41" i="1"/>
  <c r="L45" i="1"/>
  <c r="S45" i="1"/>
  <c r="Q45" i="1"/>
  <c r="U36" i="2"/>
  <c r="U37" i="2"/>
  <c r="U38" i="2"/>
  <c r="U39" i="2"/>
  <c r="U35" i="2"/>
  <c r="U30" i="2"/>
  <c r="U31" i="2"/>
  <c r="U32" i="2"/>
  <c r="U33" i="2"/>
  <c r="U29" i="2"/>
  <c r="R39" i="2"/>
  <c r="R36" i="2"/>
  <c r="R37" i="2"/>
  <c r="R38" i="2"/>
  <c r="R35" i="2"/>
  <c r="R30" i="2"/>
  <c r="R31" i="2"/>
  <c r="R32" i="2"/>
  <c r="R33" i="2"/>
  <c r="R29" i="2"/>
  <c r="Q37" i="2"/>
  <c r="O36" i="2"/>
  <c r="O37" i="2"/>
  <c r="O38" i="2"/>
  <c r="Q38" i="2" s="1"/>
  <c r="O39" i="2"/>
  <c r="O35" i="2"/>
  <c r="O30" i="2"/>
  <c r="O31" i="2"/>
  <c r="O32" i="2"/>
  <c r="O33" i="2"/>
  <c r="O29" i="2"/>
  <c r="N36" i="2"/>
  <c r="N37" i="2"/>
  <c r="N38" i="2"/>
  <c r="N39" i="2"/>
  <c r="N35" i="2"/>
  <c r="N30" i="2"/>
  <c r="Q30" i="2" s="1"/>
  <c r="N31" i="2"/>
  <c r="Q31" i="2" s="1"/>
  <c r="N32" i="2"/>
  <c r="N33" i="2"/>
  <c r="N29" i="2"/>
  <c r="Q29" i="2" s="1"/>
  <c r="F36" i="2"/>
  <c r="F37" i="2"/>
  <c r="S37" i="2" s="1"/>
  <c r="F38" i="2"/>
  <c r="F39" i="2"/>
  <c r="F35" i="2"/>
  <c r="F30" i="2"/>
  <c r="F31" i="2"/>
  <c r="T31" i="2" s="1"/>
  <c r="F32" i="2"/>
  <c r="T32" i="2" s="1"/>
  <c r="F33" i="2"/>
  <c r="F29" i="2"/>
  <c r="P37" i="1"/>
  <c r="K35" i="1"/>
  <c r="P35" i="1" s="1"/>
  <c r="K36" i="1"/>
  <c r="P36" i="1" s="1"/>
  <c r="K37" i="1"/>
  <c r="P38" i="1"/>
  <c r="K34" i="1"/>
  <c r="K29" i="1"/>
  <c r="P29" i="1" s="1"/>
  <c r="K30" i="1"/>
  <c r="P30" i="1" s="1"/>
  <c r="K31" i="1"/>
  <c r="P31" i="1" s="1"/>
  <c r="K32" i="1"/>
  <c r="P32" i="1" s="1"/>
  <c r="K28" i="1"/>
  <c r="P28" i="1" s="1"/>
  <c r="J35" i="1"/>
  <c r="J36" i="1"/>
  <c r="J37" i="1"/>
  <c r="J38" i="1"/>
  <c r="J34" i="1"/>
  <c r="J29" i="1"/>
  <c r="J30" i="1"/>
  <c r="J31" i="1"/>
  <c r="J32" i="1"/>
  <c r="J28" i="1"/>
  <c r="L28" i="1" s="1"/>
  <c r="N28" i="1" s="1"/>
  <c r="E35" i="1"/>
  <c r="R35" i="1" s="1"/>
  <c r="E36" i="1"/>
  <c r="R36" i="1" s="1"/>
  <c r="E37" i="1"/>
  <c r="R37" i="1" s="1"/>
  <c r="E38" i="1"/>
  <c r="R38" i="1" s="1"/>
  <c r="E34" i="1"/>
  <c r="R34" i="1" s="1"/>
  <c r="E29" i="1"/>
  <c r="R29" i="1" s="1"/>
  <c r="E30" i="1"/>
  <c r="R30" i="1" s="1"/>
  <c r="E31" i="1"/>
  <c r="E32" i="1"/>
  <c r="E28" i="1"/>
  <c r="I39" i="1"/>
  <c r="H39" i="1"/>
  <c r="D39" i="1"/>
  <c r="C39" i="1"/>
  <c r="I33" i="1"/>
  <c r="H33" i="1"/>
  <c r="D33" i="1"/>
  <c r="C33" i="1"/>
  <c r="T37" i="2" l="1"/>
  <c r="M45" i="1"/>
  <c r="L37" i="1"/>
  <c r="N37" i="1" s="1"/>
  <c r="Q36" i="1"/>
  <c r="S36" i="1" s="1"/>
  <c r="L36" i="1"/>
  <c r="N36" i="1" s="1"/>
  <c r="L35" i="1"/>
  <c r="N35" i="1" s="1"/>
  <c r="L34" i="1"/>
  <c r="N34" i="1" s="1"/>
  <c r="Q35" i="2"/>
  <c r="Q36" i="2"/>
  <c r="Q39" i="2"/>
  <c r="Q33" i="2"/>
  <c r="Q32" i="2"/>
  <c r="S36" i="2"/>
  <c r="T39" i="2"/>
  <c r="S35" i="2"/>
  <c r="T38" i="2"/>
  <c r="S33" i="2"/>
  <c r="S30" i="2"/>
  <c r="S39" i="2"/>
  <c r="T36" i="2"/>
  <c r="S32" i="2"/>
  <c r="T30" i="2"/>
  <c r="S38" i="2"/>
  <c r="F40" i="2"/>
  <c r="T35" i="2"/>
  <c r="T33" i="2"/>
  <c r="F34" i="2"/>
  <c r="S31" i="2"/>
  <c r="T29" i="2"/>
  <c r="S29" i="2"/>
  <c r="L38" i="1"/>
  <c r="N38" i="1" s="1"/>
  <c r="M37" i="1"/>
  <c r="P34" i="1"/>
  <c r="Q34" i="1" s="1"/>
  <c r="K39" i="1"/>
  <c r="L32" i="1"/>
  <c r="N32" i="1" s="1"/>
  <c r="L31" i="1"/>
  <c r="N31" i="1" s="1"/>
  <c r="L30" i="1"/>
  <c r="M30" i="1" s="1"/>
  <c r="L29" i="1"/>
  <c r="N29" i="1" s="1"/>
  <c r="P33" i="1"/>
  <c r="Q28" i="1"/>
  <c r="S28" i="1" s="1"/>
  <c r="M36" i="1"/>
  <c r="J39" i="1"/>
  <c r="J33" i="1"/>
  <c r="Q38" i="1"/>
  <c r="S38" i="1" s="1"/>
  <c r="Q32" i="1"/>
  <c r="S32" i="1" s="1"/>
  <c r="Q31" i="1"/>
  <c r="S31" i="1" s="1"/>
  <c r="M38" i="1"/>
  <c r="Q37" i="1"/>
  <c r="S37" i="1" s="1"/>
  <c r="R39" i="1"/>
  <c r="M35" i="1"/>
  <c r="Q35" i="1"/>
  <c r="S35" i="1" s="1"/>
  <c r="E39" i="1"/>
  <c r="R32" i="1"/>
  <c r="M31" i="1"/>
  <c r="R31" i="1"/>
  <c r="Q30" i="1"/>
  <c r="S30" i="1" s="1"/>
  <c r="Q29" i="1"/>
  <c r="S29" i="1" s="1"/>
  <c r="R28" i="1"/>
  <c r="E33" i="1"/>
  <c r="M28" i="1"/>
  <c r="K33" i="1"/>
  <c r="U24" i="2"/>
  <c r="U25" i="2"/>
  <c r="U26" i="2"/>
  <c r="U27" i="2"/>
  <c r="U23" i="2"/>
  <c r="R24" i="2"/>
  <c r="R25" i="2"/>
  <c r="R26" i="2"/>
  <c r="R27" i="2"/>
  <c r="R23" i="2"/>
  <c r="O24" i="2"/>
  <c r="O25" i="2"/>
  <c r="O26" i="2"/>
  <c r="O27" i="2"/>
  <c r="O23" i="2"/>
  <c r="N24" i="2"/>
  <c r="N25" i="2"/>
  <c r="N26" i="2"/>
  <c r="N27" i="2"/>
  <c r="N23" i="2"/>
  <c r="N6" i="2"/>
  <c r="N7" i="2"/>
  <c r="N8" i="2"/>
  <c r="N9" i="2"/>
  <c r="F24" i="2"/>
  <c r="F25" i="2"/>
  <c r="F26" i="2"/>
  <c r="F27" i="2"/>
  <c r="F23" i="2"/>
  <c r="F18" i="2"/>
  <c r="F19" i="2"/>
  <c r="F20" i="2"/>
  <c r="F21" i="2"/>
  <c r="F17" i="2"/>
  <c r="F12" i="2"/>
  <c r="F13" i="2"/>
  <c r="F14" i="2"/>
  <c r="F15" i="2"/>
  <c r="F11" i="2"/>
  <c r="F6" i="2"/>
  <c r="F7" i="2"/>
  <c r="F8" i="2"/>
  <c r="F9" i="2"/>
  <c r="F5" i="2"/>
  <c r="K23" i="1"/>
  <c r="P23" i="1" s="1"/>
  <c r="K24" i="1"/>
  <c r="P24" i="1" s="1"/>
  <c r="K25" i="1"/>
  <c r="P25" i="1" s="1"/>
  <c r="K26" i="1"/>
  <c r="P26" i="1" s="1"/>
  <c r="K22" i="1"/>
  <c r="J23" i="1"/>
  <c r="J24" i="1"/>
  <c r="J25" i="1"/>
  <c r="J26" i="1"/>
  <c r="J22" i="1"/>
  <c r="E23" i="1"/>
  <c r="R23" i="1" s="1"/>
  <c r="E24" i="1"/>
  <c r="R24" i="1" s="1"/>
  <c r="E25" i="1"/>
  <c r="R25" i="1" s="1"/>
  <c r="E26" i="1"/>
  <c r="R26" i="1" s="1"/>
  <c r="E22" i="1"/>
  <c r="R22" i="1" s="1"/>
  <c r="C9" i="1"/>
  <c r="C15" i="1"/>
  <c r="C21" i="1"/>
  <c r="C27" i="1"/>
  <c r="M34" i="1" l="1"/>
  <c r="M39" i="1" s="1"/>
  <c r="N39" i="1"/>
  <c r="P39" i="1"/>
  <c r="L39" i="1"/>
  <c r="M32" i="1"/>
  <c r="M29" i="1"/>
  <c r="Q27" i="2"/>
  <c r="S33" i="1"/>
  <c r="L33" i="1"/>
  <c r="N30" i="1"/>
  <c r="N33" i="1" s="1"/>
  <c r="Q39" i="1"/>
  <c r="S34" i="1"/>
  <c r="S39" i="1" s="1"/>
  <c r="R33" i="1"/>
  <c r="Q33" i="1"/>
  <c r="T27" i="2"/>
  <c r="Q26" i="2"/>
  <c r="S26" i="2" s="1"/>
  <c r="Q25" i="2"/>
  <c r="S25" i="2" s="1"/>
  <c r="Q24" i="2"/>
  <c r="S24" i="2" s="1"/>
  <c r="Q23" i="2"/>
  <c r="S23" i="2" s="1"/>
  <c r="T25" i="2"/>
  <c r="T24" i="2"/>
  <c r="T23" i="2"/>
  <c r="F28" i="2"/>
  <c r="F16" i="2"/>
  <c r="F10" i="2"/>
  <c r="T26" i="2"/>
  <c r="F22" i="2"/>
  <c r="S27" i="2"/>
  <c r="L26" i="1"/>
  <c r="M26" i="1" s="1"/>
  <c r="L24" i="1"/>
  <c r="N24" i="1" s="1"/>
  <c r="L23" i="1"/>
  <c r="M23" i="1" s="1"/>
  <c r="L22" i="1"/>
  <c r="M22" i="1" s="1"/>
  <c r="Q26" i="1"/>
  <c r="S26" i="1" s="1"/>
  <c r="Q25" i="1"/>
  <c r="S25" i="1" s="1"/>
  <c r="Q24" i="1"/>
  <c r="S24" i="1" s="1"/>
  <c r="Q23" i="1"/>
  <c r="S23" i="1" s="1"/>
  <c r="N26" i="1"/>
  <c r="L25" i="1"/>
  <c r="P22" i="1"/>
  <c r="Q22" i="1" s="1"/>
  <c r="S22" i="1" s="1"/>
  <c r="R27" i="1"/>
  <c r="K27" i="1"/>
  <c r="J27" i="1"/>
  <c r="I27" i="1"/>
  <c r="H27" i="1"/>
  <c r="E27" i="1"/>
  <c r="D27" i="1"/>
  <c r="M33" i="1" l="1"/>
  <c r="M24" i="1"/>
  <c r="N23" i="1"/>
  <c r="L27" i="1"/>
  <c r="N22" i="1"/>
  <c r="S27" i="1"/>
  <c r="P27" i="1"/>
  <c r="M25" i="1"/>
  <c r="N25" i="1"/>
  <c r="Q27" i="1"/>
  <c r="E4" i="1"/>
  <c r="N27" i="1" l="1"/>
  <c r="M27" i="1"/>
  <c r="N5" i="2"/>
  <c r="U18" i="2" l="1"/>
  <c r="R18" i="2"/>
  <c r="O18" i="2"/>
  <c r="N18" i="2"/>
  <c r="K4" i="1"/>
  <c r="K17" i="1"/>
  <c r="P17" i="1" s="1"/>
  <c r="J20" i="1"/>
  <c r="J17" i="1"/>
  <c r="J18" i="1"/>
  <c r="J16" i="1"/>
  <c r="J5" i="1"/>
  <c r="J4" i="1"/>
  <c r="H9" i="1"/>
  <c r="E20" i="1"/>
  <c r="E17" i="1"/>
  <c r="R17" i="1" s="1"/>
  <c r="E5" i="1"/>
  <c r="D21" i="1"/>
  <c r="L17" i="1" l="1"/>
  <c r="N17" i="1" s="1"/>
  <c r="L4" i="1"/>
  <c r="M4" i="1" s="1"/>
  <c r="Q17" i="1"/>
  <c r="S17" i="1" s="1"/>
  <c r="Q18" i="2"/>
  <c r="S18" i="2" s="1"/>
  <c r="T18" i="2"/>
  <c r="O11" i="2"/>
  <c r="N11" i="2"/>
  <c r="U21" i="2"/>
  <c r="U20" i="2"/>
  <c r="U19" i="2"/>
  <c r="U17" i="2"/>
  <c r="U15" i="2"/>
  <c r="U14" i="2"/>
  <c r="U13" i="2"/>
  <c r="U12" i="2"/>
  <c r="U11" i="2"/>
  <c r="U6" i="2"/>
  <c r="U7" i="2"/>
  <c r="U8" i="2"/>
  <c r="U9" i="2"/>
  <c r="U5" i="2"/>
  <c r="M17" i="1" l="1"/>
  <c r="Q11" i="2"/>
  <c r="U10" i="2"/>
  <c r="U16" i="2"/>
  <c r="U22" i="2"/>
  <c r="S11" i="2"/>
  <c r="E16" i="1"/>
  <c r="E19" i="1"/>
  <c r="E18" i="1"/>
  <c r="E14" i="1"/>
  <c r="E13" i="1"/>
  <c r="E12" i="1"/>
  <c r="E11" i="1"/>
  <c r="E10" i="1"/>
  <c r="E6" i="1"/>
  <c r="E8" i="1"/>
  <c r="E21" i="1" l="1"/>
  <c r="E9" i="1"/>
  <c r="O5" i="2"/>
  <c r="Q5" i="2" s="1"/>
  <c r="S5" i="2" s="1"/>
  <c r="P4" i="1"/>
  <c r="N4" i="1" l="1"/>
  <c r="K5" i="1" l="1"/>
  <c r="K6" i="1"/>
  <c r="K7" i="1"/>
  <c r="K8" i="1"/>
  <c r="K10" i="1"/>
  <c r="K11" i="1"/>
  <c r="K12" i="1"/>
  <c r="K13" i="1"/>
  <c r="K14" i="1"/>
  <c r="K16" i="1"/>
  <c r="P16" i="1" s="1"/>
  <c r="K18" i="1"/>
  <c r="K19" i="1"/>
  <c r="K20" i="1"/>
  <c r="P20" i="1" s="1"/>
  <c r="K15" i="1" l="1"/>
  <c r="K9" i="1"/>
  <c r="K21" i="1"/>
  <c r="R5" i="2"/>
  <c r="T5" i="2" s="1"/>
  <c r="L5" i="1" l="1"/>
  <c r="J6" i="1"/>
  <c r="L6" i="1" s="1"/>
  <c r="J7" i="1"/>
  <c r="L7" i="1" s="1"/>
  <c r="N7" i="1" s="1"/>
  <c r="J8" i="1"/>
  <c r="L8" i="1" s="1"/>
  <c r="J10" i="1"/>
  <c r="L10" i="1" s="1"/>
  <c r="J11" i="1"/>
  <c r="L11" i="1" s="1"/>
  <c r="J12" i="1"/>
  <c r="L12" i="1" s="1"/>
  <c r="J13" i="1"/>
  <c r="L13" i="1" s="1"/>
  <c r="J14" i="1"/>
  <c r="L14" i="1" s="1"/>
  <c r="L16" i="1"/>
  <c r="L18" i="1"/>
  <c r="J19" i="1"/>
  <c r="L20" i="1"/>
  <c r="N20" i="1" s="1"/>
  <c r="L19" i="1" l="1"/>
  <c r="J21" i="1"/>
  <c r="L21" i="1"/>
  <c r="L15" i="1"/>
  <c r="J9" i="1"/>
  <c r="N18" i="1"/>
  <c r="N8" i="1"/>
  <c r="N11" i="1"/>
  <c r="N10" i="1"/>
  <c r="N19" i="1"/>
  <c r="J15" i="1"/>
  <c r="N16" i="1"/>
  <c r="N14" i="1"/>
  <c r="N6" i="1"/>
  <c r="N13" i="1"/>
  <c r="N5" i="1"/>
  <c r="N12" i="1"/>
  <c r="L9" i="1"/>
  <c r="N21" i="1" l="1"/>
  <c r="N9" i="1"/>
  <c r="N15" i="1"/>
  <c r="R6" i="2"/>
  <c r="T6" i="2" s="1"/>
  <c r="R7" i="2"/>
  <c r="T7" i="2" s="1"/>
  <c r="R8" i="2"/>
  <c r="T8" i="2" s="1"/>
  <c r="R9" i="2"/>
  <c r="T9" i="2" s="1"/>
  <c r="O6" i="2"/>
  <c r="O7" i="2"/>
  <c r="O8" i="2"/>
  <c r="O9" i="2"/>
  <c r="Q9" i="2" l="1"/>
  <c r="S9" i="2" s="1"/>
  <c r="T10" i="2"/>
  <c r="Q7" i="2"/>
  <c r="S7" i="2" s="1"/>
  <c r="Q6" i="2"/>
  <c r="S6" i="2" s="1"/>
  <c r="Q8" i="2"/>
  <c r="S8" i="2" s="1"/>
  <c r="P5" i="1"/>
  <c r="P6" i="1"/>
  <c r="P7" i="1"/>
  <c r="P8" i="1"/>
  <c r="D9" i="1"/>
  <c r="S10" i="2" l="1"/>
  <c r="P9" i="1"/>
  <c r="P11" i="1"/>
  <c r="P12" i="1"/>
  <c r="P13" i="1"/>
  <c r="P14" i="1"/>
  <c r="P18" i="1"/>
  <c r="P19" i="1"/>
  <c r="P10" i="1"/>
  <c r="H15" i="1"/>
  <c r="H21" i="1"/>
  <c r="I15" i="1"/>
  <c r="P21" i="1" l="1"/>
  <c r="P15" i="1"/>
  <c r="R11" i="2" l="1"/>
  <c r="T11" i="2" s="1"/>
  <c r="R12" i="2"/>
  <c r="R13" i="2"/>
  <c r="R14" i="2"/>
  <c r="R15" i="2"/>
  <c r="R17" i="2"/>
  <c r="R19" i="2"/>
  <c r="R20" i="2"/>
  <c r="R21" i="2"/>
  <c r="O12" i="2"/>
  <c r="O13" i="2"/>
  <c r="O14" i="2"/>
  <c r="O15" i="2"/>
  <c r="O17" i="2"/>
  <c r="O19" i="2"/>
  <c r="O20" i="2"/>
  <c r="O21" i="2"/>
  <c r="N12" i="2"/>
  <c r="N13" i="2"/>
  <c r="N14" i="2"/>
  <c r="N15" i="2"/>
  <c r="N17" i="2"/>
  <c r="N19" i="2"/>
  <c r="N20" i="2"/>
  <c r="N21" i="2"/>
  <c r="I21" i="1"/>
  <c r="T14" i="2" l="1"/>
  <c r="T21" i="2"/>
  <c r="T19" i="2"/>
  <c r="T20" i="2"/>
  <c r="T17" i="2"/>
  <c r="T15" i="2"/>
  <c r="T13" i="2"/>
  <c r="T12" i="2"/>
  <c r="Q15" i="2"/>
  <c r="S15" i="2" s="1"/>
  <c r="Q20" i="2"/>
  <c r="S20" i="2" s="1"/>
  <c r="Q17" i="2"/>
  <c r="S17" i="2" s="1"/>
  <c r="Q12" i="2"/>
  <c r="S12" i="2" s="1"/>
  <c r="Q21" i="2"/>
  <c r="S21" i="2" s="1"/>
  <c r="Q14" i="2"/>
  <c r="S14" i="2" s="1"/>
  <c r="Q19" i="2"/>
  <c r="S19" i="2" s="1"/>
  <c r="Q13" i="2"/>
  <c r="S13" i="2" s="1"/>
  <c r="D15" i="1"/>
  <c r="T22" i="2" l="1"/>
  <c r="S16" i="2"/>
  <c r="S22" i="2"/>
  <c r="T16" i="2"/>
  <c r="M5" i="1"/>
  <c r="M7" i="1"/>
  <c r="M6" i="1"/>
  <c r="M8" i="1"/>
  <c r="M13" i="1"/>
  <c r="M19" i="1"/>
  <c r="M11" i="1"/>
  <c r="M16" i="1"/>
  <c r="M18" i="1"/>
  <c r="M10" i="1"/>
  <c r="M14" i="1"/>
  <c r="M20" i="1"/>
  <c r="M12" i="1"/>
  <c r="M15" i="1" l="1"/>
  <c r="M21" i="1"/>
  <c r="M9" i="1"/>
  <c r="R16" i="1"/>
  <c r="R8" i="1"/>
  <c r="Q8" i="1"/>
  <c r="S8" i="1" s="1"/>
  <c r="R20" i="1"/>
  <c r="Q4" i="1"/>
  <c r="Q20" i="1"/>
  <c r="S20" i="1" s="1"/>
  <c r="R6" i="1"/>
  <c r="Q6" i="1"/>
  <c r="S6" i="1" s="1"/>
  <c r="Q19" i="1"/>
  <c r="S19" i="1" s="1"/>
  <c r="R7" i="1"/>
  <c r="Q7" i="1"/>
  <c r="S7" i="1" s="1"/>
  <c r="R5" i="1"/>
  <c r="Q5" i="1"/>
  <c r="S5" i="1" s="1"/>
  <c r="R18" i="1"/>
  <c r="R10" i="1"/>
  <c r="Q10" i="1"/>
  <c r="S10" i="1" s="1"/>
  <c r="R4" i="1"/>
  <c r="R14" i="1"/>
  <c r="Q14" i="1"/>
  <c r="S14" i="1" s="1"/>
  <c r="R12" i="1"/>
  <c r="Q12" i="1"/>
  <c r="S12" i="1" s="1"/>
  <c r="Q11" i="1"/>
  <c r="S11" i="1" s="1"/>
  <c r="R13" i="1"/>
  <c r="Q13" i="1"/>
  <c r="S13" i="1" s="1"/>
  <c r="Q16" i="1"/>
  <c r="R11" i="1"/>
  <c r="R19" i="1"/>
  <c r="Q18" i="1"/>
  <c r="E15" i="1"/>
  <c r="S16" i="1" l="1"/>
  <c r="Q21" i="1"/>
  <c r="S15" i="1"/>
  <c r="R21" i="1"/>
  <c r="Q9" i="1"/>
  <c r="R9" i="1"/>
  <c r="S4" i="1"/>
  <c r="S9" i="1" s="1"/>
  <c r="S18" i="1"/>
  <c r="Q15" i="1"/>
  <c r="R15" i="1"/>
  <c r="S21" i="1" l="1"/>
</calcChain>
</file>

<file path=xl/sharedStrings.xml><?xml version="1.0" encoding="utf-8"?>
<sst xmlns="http://schemas.openxmlformats.org/spreadsheetml/2006/main" count="122" uniqueCount="48">
  <si>
    <t xml:space="preserve">AFDM </t>
  </si>
  <si>
    <r>
      <rPr>
        <b/>
        <sz val="11"/>
        <color theme="1"/>
        <rFont val="Calibri"/>
        <family val="2"/>
      </rPr>
      <t xml:space="preserve">Dry </t>
    </r>
    <r>
      <rPr>
        <b/>
        <sz val="11"/>
        <color theme="1"/>
        <rFont val="Calibri"/>
        <family val="2"/>
        <scheme val="minor"/>
      </rPr>
      <t>Weight Periphyton + Filter (g)</t>
    </r>
  </si>
  <si>
    <t>Ash + Filter Weight (g)</t>
  </si>
  <si>
    <t>Site</t>
  </si>
  <si>
    <t>Sample Number</t>
  </si>
  <si>
    <t>Dry Filter Weight (g)</t>
  </si>
  <si>
    <t>Aluminum Foil Mass (g)</t>
  </si>
  <si>
    <t>Area of Scraping (m2)</t>
  </si>
  <si>
    <t>Sample Size (mL)</t>
  </si>
  <si>
    <t>Total Volume of Scrubbings (mL)</t>
  </si>
  <si>
    <t>Dry Mass (g)</t>
  </si>
  <si>
    <t>Ash Weight (g)</t>
  </si>
  <si>
    <t>AFDM (g)</t>
  </si>
  <si>
    <t>AFDM/m2 (g/m2)</t>
  </si>
  <si>
    <t xml:space="preserve">% OM </t>
  </si>
  <si>
    <t>Total Ash Mass on Cobble (g)</t>
  </si>
  <si>
    <t>Ash Mass (g/m2)</t>
  </si>
  <si>
    <t>Dry Mass (g/m2)</t>
  </si>
  <si>
    <t>C Mass (g/m2)</t>
  </si>
  <si>
    <t>Average</t>
  </si>
  <si>
    <t>area of scrappings (m2) = mass of foil (g)*0.0211-0.0001</t>
  </si>
  <si>
    <t>Chl a</t>
  </si>
  <si>
    <t>Sample #</t>
  </si>
  <si>
    <t>Total volume of scrubbings (ml)</t>
  </si>
  <si>
    <t>Volume of scrubbings filtered (ml)</t>
  </si>
  <si>
    <t>Total area scrubbed (m2)</t>
  </si>
  <si>
    <t>Subsample of scrubbed area on filter (m2)</t>
  </si>
  <si>
    <t>Carotenoids estimation</t>
  </si>
  <si>
    <t>absorbance before acidification</t>
  </si>
  <si>
    <t>absorbance after acidification</t>
  </si>
  <si>
    <t>corrected before</t>
  </si>
  <si>
    <t>corrected after</t>
  </si>
  <si>
    <t>Volume acetone used (L)</t>
  </si>
  <si>
    <t>mg Chla in extract (numerator)</t>
  </si>
  <si>
    <t>mg Pheophytin in extract (numerator)</t>
  </si>
  <si>
    <t>mg/m2 Chla</t>
  </si>
  <si>
    <t>mg/m2 Pheophytin</t>
  </si>
  <si>
    <t>D430/D665</t>
  </si>
  <si>
    <t xml:space="preserve">Galen </t>
  </si>
  <si>
    <t>Deer Lodge</t>
  </si>
  <si>
    <t>Garrison</t>
  </si>
  <si>
    <t>Bonita</t>
  </si>
  <si>
    <t>Racetrack</t>
  </si>
  <si>
    <t>Jens Bridge</t>
  </si>
  <si>
    <t>Gold Creek</t>
  </si>
  <si>
    <t xml:space="preserve">Gold Creek </t>
  </si>
  <si>
    <t xml:space="preserve">Jens Bridge </t>
  </si>
  <si>
    <t xml:space="preserve">Bonita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</si>
</sst>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5" formatCode="0.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BFBFB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0" fontId="0" fillId="0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0" fillId="3" borderId="0" xfId="0" applyFill="1"/>
    <xf numFmtId="0" fontId="3" fillId="0" borderId="0" xfId="0" applyFont="1" applyAlignment="1">
      <alignment wrapText="1"/>
    </xf>
    <xf numFmtId="0" fontId="3" fillId="0" borderId="0" xfId="0" applyFont="1"/>
    <xf numFmtId="0" fontId="1" fillId="2" borderId="0" xfId="0" applyFont="1" applyFill="1" applyBorder="1" applyAlignment="1">
      <alignment horizontal="center"/>
    </xf>
    <xf numFmtId="0" fontId="0" fillId="2" borderId="0" xfId="0" applyFill="1"/>
    <xf numFmtId="164" fontId="1" fillId="2" borderId="0" xfId="0" applyNumberFormat="1" applyFont="1" applyFill="1" applyAlignment="1">
      <alignment horizontal="center"/>
    </xf>
    <xf numFmtId="0" fontId="0" fillId="0" borderId="0" xfId="0" applyFont="1" applyBorder="1" applyAlignment="1">
      <alignment horizontal="center"/>
    </xf>
    <xf numFmtId="164" fontId="0" fillId="2" borderId="0" xfId="0" applyNumberFormat="1" applyFill="1" applyAlignment="1">
      <alignment horizontal="center"/>
    </xf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164" fontId="1" fillId="3" borderId="0" xfId="0" applyNumberFormat="1" applyFont="1" applyFill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2" fontId="0" fillId="0" borderId="0" xfId="0" applyNumberFormat="1" applyAlignment="1">
      <alignment horizontal="center"/>
    </xf>
    <xf numFmtId="2" fontId="1" fillId="3" borderId="0" xfId="0" applyNumberFormat="1" applyFont="1" applyFill="1" applyAlignment="1">
      <alignment horizontal="center"/>
    </xf>
    <xf numFmtId="0" fontId="1" fillId="0" borderId="0" xfId="0" applyFont="1" applyAlignment="1">
      <alignment horizontal="left"/>
    </xf>
    <xf numFmtId="0" fontId="3" fillId="4" borderId="1" xfId="0" applyFont="1" applyFill="1" applyBorder="1" applyAlignment="1">
      <alignment wrapText="1"/>
    </xf>
    <xf numFmtId="0" fontId="3" fillId="4" borderId="0" xfId="0" applyFont="1" applyFill="1" applyAlignment="1">
      <alignment horizontal="center"/>
    </xf>
    <xf numFmtId="2" fontId="4" fillId="4" borderId="0" xfId="0" applyNumberFormat="1" applyFont="1" applyFill="1"/>
    <xf numFmtId="165" fontId="1" fillId="5" borderId="0" xfId="0" applyNumberFormat="1" applyFont="1" applyFill="1" applyAlignment="1">
      <alignment horizontal="center"/>
    </xf>
    <xf numFmtId="164" fontId="0" fillId="6" borderId="0" xfId="0" applyNumberFormat="1" applyFill="1" applyAlignment="1">
      <alignment horizontal="center"/>
    </xf>
    <xf numFmtId="2" fontId="0" fillId="6" borderId="0" xfId="0" applyNumberFormat="1" applyFill="1" applyAlignment="1">
      <alignment horizontal="center"/>
    </xf>
    <xf numFmtId="0" fontId="0" fillId="6" borderId="0" xfId="0" applyFill="1"/>
    <xf numFmtId="164" fontId="0" fillId="7" borderId="0" xfId="0" applyNumberFormat="1" applyFill="1" applyAlignment="1">
      <alignment horizontal="center"/>
    </xf>
    <xf numFmtId="2" fontId="0" fillId="6" borderId="0" xfId="0" applyNumberFormat="1" applyFill="1"/>
    <xf numFmtId="164" fontId="0" fillId="6" borderId="0" xfId="0" applyNumberFormat="1" applyFill="1"/>
    <xf numFmtId="0" fontId="1" fillId="0" borderId="1" xfId="0" applyFont="1" applyBorder="1" applyAlignment="1">
      <alignment horizontal="center" wrapText="1"/>
    </xf>
    <xf numFmtId="2" fontId="5" fillId="7" borderId="0" xfId="0" applyNumberFormat="1" applyFont="1" applyFill="1"/>
    <xf numFmtId="164" fontId="6" fillId="6" borderId="0" xfId="0" applyNumberFormat="1" applyFont="1" applyFill="1" applyAlignment="1">
      <alignment horizontal="center"/>
    </xf>
    <xf numFmtId="0" fontId="1" fillId="6" borderId="0" xfId="0" applyFont="1" applyFill="1" applyAlignment="1">
      <alignment horizontal="center"/>
    </xf>
    <xf numFmtId="164" fontId="1" fillId="6" borderId="0" xfId="0" applyNumberFormat="1" applyFont="1" applyFill="1" applyAlignment="1">
      <alignment horizontal="center"/>
    </xf>
    <xf numFmtId="164" fontId="1" fillId="7" borderId="0" xfId="0" applyNumberFormat="1" applyFont="1" applyFill="1" applyAlignment="1">
      <alignment horizontal="center"/>
    </xf>
    <xf numFmtId="164" fontId="0" fillId="0" borderId="0" xfId="0" applyNumberFormat="1" applyFont="1" applyBorder="1" applyAlignment="1">
      <alignment horizontal="center"/>
    </xf>
    <xf numFmtId="165" fontId="0" fillId="0" borderId="0" xfId="0" applyNumberFormat="1" applyAlignment="1">
      <alignment horizontal="center"/>
    </xf>
    <xf numFmtId="165" fontId="0" fillId="2" borderId="0" xfId="0" applyNumberFormat="1" applyFill="1" applyAlignment="1">
      <alignment horizontal="center"/>
    </xf>
    <xf numFmtId="0" fontId="0" fillId="0" borderId="0" xfId="0" applyFont="1" applyAlignment="1">
      <alignment horizontal="center"/>
    </xf>
    <xf numFmtId="1" fontId="0" fillId="0" borderId="0" xfId="0" applyNumberFormat="1" applyFont="1" applyAlignment="1">
      <alignment horizontal="center"/>
    </xf>
    <xf numFmtId="165" fontId="0" fillId="6" borderId="0" xfId="0" applyNumberFormat="1" applyFill="1"/>
    <xf numFmtId="0" fontId="1" fillId="0" borderId="0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0"/>
  <sheetViews>
    <sheetView topLeftCell="A9" zoomScaleNormal="100" workbookViewId="0">
      <selection activeCell="E4" sqref="E4:E45"/>
    </sheetView>
  </sheetViews>
  <sheetFormatPr defaultRowHeight="15" x14ac:dyDescent="0.25"/>
  <cols>
    <col min="1" max="1" width="21.85546875" bestFit="1" customWidth="1"/>
    <col min="2" max="2" width="9.85546875" customWidth="1"/>
    <col min="3" max="3" width="12.140625" customWidth="1"/>
    <col min="4" max="4" width="14.7109375" customWidth="1"/>
    <col min="5" max="5" width="13.85546875" customWidth="1"/>
    <col min="6" max="6" width="11.7109375" customWidth="1"/>
    <col min="7" max="7" width="16.85546875" customWidth="1"/>
    <col min="8" max="8" width="17" bestFit="1" customWidth="1"/>
    <col min="9" max="9" width="18.85546875" bestFit="1" customWidth="1"/>
    <col min="10" max="12" width="14.140625" customWidth="1"/>
    <col min="13" max="13" width="14.140625" style="19" customWidth="1"/>
    <col min="14" max="15" width="14.140625" customWidth="1"/>
    <col min="16" max="16" width="17.85546875" customWidth="1"/>
    <col min="17" max="17" width="13" customWidth="1"/>
    <col min="18" max="18" width="15.28515625" customWidth="1"/>
    <col min="19" max="19" width="13.7109375" style="1" bestFit="1" customWidth="1"/>
  </cols>
  <sheetData>
    <row r="1" spans="1:25" x14ac:dyDescent="0.2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N1" s="19"/>
      <c r="O1" s="19"/>
      <c r="P1" s="19"/>
      <c r="Q1" s="19"/>
      <c r="R1" s="19"/>
      <c r="S1" s="21"/>
      <c r="T1" s="19"/>
      <c r="U1" s="19"/>
      <c r="V1" s="19"/>
      <c r="W1" s="19"/>
      <c r="X1" s="19"/>
      <c r="Y1" s="19"/>
    </row>
    <row r="2" spans="1:25" ht="15" customHeight="1" x14ac:dyDescent="0.25">
      <c r="A2" s="19"/>
      <c r="B2" s="19"/>
      <c r="C2" s="19"/>
      <c r="D2" s="19"/>
      <c r="E2" s="19"/>
      <c r="F2" s="19"/>
      <c r="G2" s="19"/>
      <c r="H2" s="49" t="s">
        <v>1</v>
      </c>
      <c r="I2" s="49" t="s">
        <v>2</v>
      </c>
      <c r="J2" s="19"/>
      <c r="K2" s="19"/>
      <c r="L2" s="19"/>
      <c r="N2" s="19"/>
      <c r="O2" s="19"/>
      <c r="P2" s="19"/>
      <c r="Q2" s="19"/>
      <c r="R2" s="19"/>
      <c r="S2" s="21"/>
      <c r="T2" s="19"/>
      <c r="U2" s="19"/>
      <c r="V2" s="19"/>
      <c r="W2" s="19"/>
      <c r="X2" s="19"/>
      <c r="Y2" s="19"/>
    </row>
    <row r="3" spans="1:25" ht="30" customHeight="1" x14ac:dyDescent="0.25">
      <c r="A3" s="20" t="s">
        <v>3</v>
      </c>
      <c r="B3" s="37" t="s">
        <v>4</v>
      </c>
      <c r="C3" s="37" t="s">
        <v>5</v>
      </c>
      <c r="D3" s="37" t="s">
        <v>6</v>
      </c>
      <c r="E3" s="37" t="s">
        <v>7</v>
      </c>
      <c r="F3" s="37" t="s">
        <v>8</v>
      </c>
      <c r="G3" s="23" t="s">
        <v>9</v>
      </c>
      <c r="H3" s="50"/>
      <c r="I3" s="50"/>
      <c r="J3" s="37" t="s">
        <v>10</v>
      </c>
      <c r="K3" s="37" t="s">
        <v>11</v>
      </c>
      <c r="L3" s="37" t="s">
        <v>12</v>
      </c>
      <c r="M3" s="37" t="s">
        <v>13</v>
      </c>
      <c r="N3" s="37" t="s">
        <v>14</v>
      </c>
      <c r="O3" s="37"/>
      <c r="P3" s="37" t="s">
        <v>15</v>
      </c>
      <c r="Q3" s="37" t="s">
        <v>16</v>
      </c>
      <c r="R3" s="20" t="s">
        <v>17</v>
      </c>
      <c r="S3" s="20" t="s">
        <v>18</v>
      </c>
      <c r="T3" s="19"/>
      <c r="U3" s="19"/>
      <c r="V3" s="19"/>
      <c r="W3" s="19"/>
      <c r="X3" s="19"/>
      <c r="Y3" s="19"/>
    </row>
    <row r="4" spans="1:25" x14ac:dyDescent="0.25">
      <c r="A4" s="4" t="s">
        <v>38</v>
      </c>
      <c r="B4" s="21">
        <v>1</v>
      </c>
      <c r="C4" s="21">
        <v>0.1221</v>
      </c>
      <c r="D4" s="43">
        <v>0.69640000000000002</v>
      </c>
      <c r="E4" s="5">
        <f>((D4*0.0211)-0.0001)</f>
        <v>1.4594040000000001E-2</v>
      </c>
      <c r="F4" s="17">
        <v>16</v>
      </c>
      <c r="G4" s="17">
        <v>230</v>
      </c>
      <c r="H4" s="17">
        <v>0.37530000000000002</v>
      </c>
      <c r="I4" s="43">
        <v>0.33129999999999998</v>
      </c>
      <c r="J4" s="21">
        <f>H4-C4</f>
        <v>0.25320000000000004</v>
      </c>
      <c r="K4" s="21">
        <f>I4-C4</f>
        <v>0.2092</v>
      </c>
      <c r="L4" s="21">
        <f>J4-K4</f>
        <v>4.4000000000000039E-2</v>
      </c>
      <c r="M4" s="5">
        <f>(L4/E4)*(G4/F4)</f>
        <v>43.339609868137984</v>
      </c>
      <c r="N4" s="24">
        <f>(L4/J4)*100</f>
        <v>17.377567140600327</v>
      </c>
      <c r="O4" s="21"/>
      <c r="P4" s="5">
        <f>(K4)/(F4/G4)</f>
        <v>3.00725</v>
      </c>
      <c r="Q4" s="5">
        <f t="shared" ref="Q4:Q8" si="0">P4/E4</f>
        <v>206.06014510032861</v>
      </c>
      <c r="R4" s="5">
        <f t="shared" ref="R4:R8" si="1">(H4-C4)/E4</f>
        <v>17.349548171719416</v>
      </c>
      <c r="S4" s="5">
        <f t="shared" ref="S4:S8" si="2">Q4*0.53</f>
        <v>109.21187690317417</v>
      </c>
      <c r="T4" s="19"/>
      <c r="U4" s="19"/>
      <c r="V4" s="19"/>
      <c r="W4" s="19"/>
      <c r="X4" s="19"/>
      <c r="Y4" s="19"/>
    </row>
    <row r="5" spans="1:25" x14ac:dyDescent="0.25">
      <c r="A5" s="4" t="s">
        <v>38</v>
      </c>
      <c r="B5" s="21">
        <v>2</v>
      </c>
      <c r="C5" s="21">
        <v>0.1221</v>
      </c>
      <c r="D5" s="17">
        <v>0.49459999999999998</v>
      </c>
      <c r="E5" s="5">
        <f>((D5*0.0211)-0.0001)</f>
        <v>1.0336060000000001E-2</v>
      </c>
      <c r="F5" s="17">
        <v>20</v>
      </c>
      <c r="G5" s="17">
        <v>236</v>
      </c>
      <c r="H5" s="17">
        <v>0.53210000000000002</v>
      </c>
      <c r="I5" s="17">
        <v>0.4642</v>
      </c>
      <c r="J5" s="21">
        <f>H5-C5</f>
        <v>0.41000000000000003</v>
      </c>
      <c r="K5" s="21">
        <f t="shared" ref="K5:K44" si="3">I5-C5</f>
        <v>0.34210000000000002</v>
      </c>
      <c r="L5" s="21">
        <f t="shared" ref="L5:L44" si="4">J5-K5</f>
        <v>6.7900000000000016E-2</v>
      </c>
      <c r="M5" s="5">
        <f t="shared" ref="M5:M44" si="5">(L5/E5)*(G5/F5)</f>
        <v>77.516964878299873</v>
      </c>
      <c r="N5" s="24">
        <f t="shared" ref="N5:N8" si="6">(L5/J5)*100</f>
        <v>16.560975609756103</v>
      </c>
      <c r="O5" s="21"/>
      <c r="P5" s="5">
        <f t="shared" ref="P5:P8" si="7">(K5)/(F5/G5)</f>
        <v>4.0367800000000003</v>
      </c>
      <c r="Q5" s="5">
        <f t="shared" si="0"/>
        <v>390.55307341482148</v>
      </c>
      <c r="R5" s="5">
        <f t="shared" si="1"/>
        <v>39.666952397722149</v>
      </c>
      <c r="S5" s="5">
        <f t="shared" si="2"/>
        <v>206.99312890985539</v>
      </c>
      <c r="T5" s="19"/>
      <c r="U5" s="19"/>
      <c r="V5" s="19"/>
      <c r="W5" s="19"/>
      <c r="X5" s="19"/>
      <c r="Y5" s="19"/>
    </row>
    <row r="6" spans="1:25" x14ac:dyDescent="0.25">
      <c r="A6" s="4" t="s">
        <v>38</v>
      </c>
      <c r="B6" s="21">
        <v>3</v>
      </c>
      <c r="C6" s="21">
        <v>0.1221</v>
      </c>
      <c r="D6" s="17">
        <v>0.40129999999999999</v>
      </c>
      <c r="E6" s="5">
        <f t="shared" ref="E6:E8" si="8">((D6*0.0211)-0.0001)</f>
        <v>8.3674300000000004E-3</v>
      </c>
      <c r="F6" s="17">
        <v>26</v>
      </c>
      <c r="G6" s="17">
        <v>168</v>
      </c>
      <c r="H6" s="43">
        <v>0.22919999999999999</v>
      </c>
      <c r="I6" s="43">
        <v>0.20899999999999999</v>
      </c>
      <c r="J6" s="21">
        <f t="shared" ref="J6:J19" si="9">H6-C6</f>
        <v>0.10709999999999999</v>
      </c>
      <c r="K6" s="21">
        <f t="shared" si="3"/>
        <v>8.6899999999999991E-2</v>
      </c>
      <c r="L6" s="21">
        <f t="shared" si="4"/>
        <v>2.0199999999999996E-2</v>
      </c>
      <c r="M6" s="5">
        <f t="shared" si="5"/>
        <v>15.598944589088511</v>
      </c>
      <c r="N6" s="24">
        <f t="shared" si="6"/>
        <v>18.860877684407097</v>
      </c>
      <c r="O6" s="21"/>
      <c r="P6" s="5">
        <f t="shared" si="7"/>
        <v>0.56150769230769226</v>
      </c>
      <c r="Q6" s="5">
        <f t="shared" si="0"/>
        <v>67.106350732266932</v>
      </c>
      <c r="R6" s="5">
        <f t="shared" si="1"/>
        <v>12.799629037828817</v>
      </c>
      <c r="S6" s="5">
        <f t="shared" si="2"/>
        <v>35.566365888101473</v>
      </c>
      <c r="T6" s="19"/>
      <c r="U6" s="19"/>
      <c r="V6" s="19"/>
      <c r="W6" s="19"/>
      <c r="X6" s="19"/>
      <c r="Y6" s="19"/>
    </row>
    <row r="7" spans="1:25" x14ac:dyDescent="0.25">
      <c r="A7" s="4" t="s">
        <v>38</v>
      </c>
      <c r="B7" s="21">
        <v>4</v>
      </c>
      <c r="C7" s="21">
        <v>0.1221</v>
      </c>
      <c r="D7" s="43"/>
      <c r="E7" s="5"/>
      <c r="F7" s="17">
        <v>16</v>
      </c>
      <c r="G7" s="17">
        <v>166</v>
      </c>
      <c r="H7" s="43">
        <v>0.25130000000000002</v>
      </c>
      <c r="I7" s="43">
        <v>0.22869999999999999</v>
      </c>
      <c r="J7" s="21">
        <f t="shared" si="9"/>
        <v>0.12920000000000004</v>
      </c>
      <c r="K7" s="21">
        <f t="shared" si="3"/>
        <v>0.10659999999999999</v>
      </c>
      <c r="L7" s="21">
        <f t="shared" si="4"/>
        <v>2.2600000000000051E-2</v>
      </c>
      <c r="M7" s="5" t="e">
        <f t="shared" si="5"/>
        <v>#DIV/0!</v>
      </c>
      <c r="N7" s="24">
        <f>(L7/J7)*100</f>
        <v>17.492260061919541</v>
      </c>
      <c r="O7" s="21"/>
      <c r="P7" s="5">
        <f t="shared" si="7"/>
        <v>1.1059749999999997</v>
      </c>
      <c r="Q7" s="5" t="e">
        <f t="shared" si="0"/>
        <v>#DIV/0!</v>
      </c>
      <c r="R7" s="5" t="e">
        <f t="shared" si="1"/>
        <v>#DIV/0!</v>
      </c>
      <c r="S7" s="5" t="e">
        <f t="shared" si="2"/>
        <v>#DIV/0!</v>
      </c>
      <c r="T7" s="19"/>
      <c r="U7" s="19"/>
      <c r="V7" s="19"/>
      <c r="W7" s="19"/>
      <c r="X7" s="19"/>
      <c r="Y7" s="19"/>
    </row>
    <row r="8" spans="1:25" x14ac:dyDescent="0.25">
      <c r="A8" s="4" t="s">
        <v>38</v>
      </c>
      <c r="B8" s="21">
        <v>5</v>
      </c>
      <c r="C8" s="21">
        <v>0.1221</v>
      </c>
      <c r="D8" s="43">
        <v>0.11799999999999999</v>
      </c>
      <c r="E8" s="5">
        <f t="shared" si="8"/>
        <v>2.3898000000000001E-3</v>
      </c>
      <c r="F8" s="17">
        <v>50</v>
      </c>
      <c r="G8" s="17">
        <v>130</v>
      </c>
      <c r="H8" s="43">
        <v>0.17100000000000001</v>
      </c>
      <c r="I8" s="43">
        <v>0.15720000000000001</v>
      </c>
      <c r="J8" s="21">
        <f t="shared" si="9"/>
        <v>4.8900000000000013E-2</v>
      </c>
      <c r="K8" s="21">
        <f t="shared" si="3"/>
        <v>3.5100000000000006E-2</v>
      </c>
      <c r="L8" s="21">
        <f t="shared" si="4"/>
        <v>1.3800000000000007E-2</v>
      </c>
      <c r="M8" s="5">
        <f t="shared" si="5"/>
        <v>15.013808686919417</v>
      </c>
      <c r="N8" s="24">
        <f t="shared" si="6"/>
        <v>28.220858895705526</v>
      </c>
      <c r="O8" s="21"/>
      <c r="P8" s="5">
        <f t="shared" si="7"/>
        <v>9.1260000000000008E-2</v>
      </c>
      <c r="Q8" s="5">
        <f t="shared" si="0"/>
        <v>38.187296008034146</v>
      </c>
      <c r="R8" s="5">
        <f t="shared" si="1"/>
        <v>20.461963344212908</v>
      </c>
      <c r="S8" s="5">
        <f t="shared" si="2"/>
        <v>20.239266884258097</v>
      </c>
      <c r="T8" s="19"/>
      <c r="U8" s="19"/>
      <c r="V8" s="19"/>
      <c r="W8" s="19"/>
      <c r="X8" s="19"/>
      <c r="Y8" s="19"/>
    </row>
    <row r="9" spans="1:25" s="11" customFormat="1" x14ac:dyDescent="0.25">
      <c r="A9" s="7" t="s">
        <v>19</v>
      </c>
      <c r="B9" s="10"/>
      <c r="C9" s="22">
        <f>AVERAGE(C4:C8)</f>
        <v>0.12210000000000001</v>
      </c>
      <c r="D9" s="22">
        <f>AVERAGE(D4:D8)</f>
        <v>0.42757500000000004</v>
      </c>
      <c r="E9" s="22">
        <f>AVERAGE(E4:E8)</f>
        <v>8.9218325000000008E-3</v>
      </c>
      <c r="F9" s="22"/>
      <c r="G9" s="22"/>
      <c r="H9" s="22">
        <f>AVERAGE(H4:H8)</f>
        <v>0.31178000000000006</v>
      </c>
      <c r="I9" s="22">
        <f t="shared" ref="I9:N9" si="10">AVERAGE(I4:I8)</f>
        <v>0.27807999999999999</v>
      </c>
      <c r="J9" s="22">
        <f t="shared" si="10"/>
        <v>0.18968000000000002</v>
      </c>
      <c r="K9" s="22">
        <f t="shared" si="10"/>
        <v>0.15598000000000001</v>
      </c>
      <c r="L9" s="22">
        <f t="shared" si="10"/>
        <v>3.3700000000000022E-2</v>
      </c>
      <c r="M9" s="22" t="e">
        <f>AVERAGE(M4:M8)</f>
        <v>#DIV/0!</v>
      </c>
      <c r="N9" s="25">
        <f t="shared" si="10"/>
        <v>19.702507878477718</v>
      </c>
      <c r="O9" s="22"/>
      <c r="P9" s="22">
        <f>AVERAGE(P4:P8)</f>
        <v>1.7605545384615382</v>
      </c>
      <c r="Q9" s="22" t="e">
        <f>AVERAGE(Q4:Q8)</f>
        <v>#DIV/0!</v>
      </c>
      <c r="R9" s="22" t="e">
        <f>AVERAGE(R4:R8)</f>
        <v>#DIV/0!</v>
      </c>
      <c r="S9" s="22" t="e">
        <f>AVERAGE(S4:S8)</f>
        <v>#DIV/0!</v>
      </c>
    </row>
    <row r="10" spans="1:25" x14ac:dyDescent="0.25">
      <c r="A10" s="4" t="s">
        <v>42</v>
      </c>
      <c r="B10" s="21">
        <v>1</v>
      </c>
      <c r="C10" s="21">
        <v>0.1221</v>
      </c>
      <c r="D10" s="21">
        <v>0.44519999999999998</v>
      </c>
      <c r="E10" s="5">
        <f>((D10*0.0211)-0.0001)</f>
        <v>9.2937200000000001E-3</v>
      </c>
      <c r="F10" s="21">
        <v>40</v>
      </c>
      <c r="G10" s="21">
        <v>182</v>
      </c>
      <c r="H10" s="6">
        <v>0.29360000000000003</v>
      </c>
      <c r="I10" s="5">
        <v>0.26219999999999999</v>
      </c>
      <c r="J10" s="21">
        <f t="shared" si="9"/>
        <v>0.17150000000000004</v>
      </c>
      <c r="K10" s="21">
        <f t="shared" si="3"/>
        <v>0.1401</v>
      </c>
      <c r="L10" s="21">
        <f t="shared" si="4"/>
        <v>3.1400000000000039E-2</v>
      </c>
      <c r="M10" s="5">
        <f t="shared" si="5"/>
        <v>15.372746327627706</v>
      </c>
      <c r="N10" s="24">
        <f t="shared" ref="N10:N14" si="11">(L10/J10)*100</f>
        <v>18.309037900874653</v>
      </c>
      <c r="O10" s="21"/>
      <c r="P10" s="5">
        <f t="shared" ref="P10:P14" si="12">(K10)/(F10/G10)</f>
        <v>0.63745499999999999</v>
      </c>
      <c r="Q10" s="5">
        <f t="shared" ref="Q10:Q14" si="13">P10/E10</f>
        <v>68.589864984096792</v>
      </c>
      <c r="R10" s="5">
        <f t="shared" ref="R10:R14" si="14">(H10-C10)/E10</f>
        <v>18.453321167411978</v>
      </c>
      <c r="S10" s="5">
        <f>Q10*0.53</f>
        <v>36.352628441571305</v>
      </c>
      <c r="T10" s="19"/>
      <c r="U10" s="19"/>
      <c r="V10" s="19"/>
      <c r="W10" s="19"/>
      <c r="X10" s="19"/>
      <c r="Y10" s="19"/>
    </row>
    <row r="11" spans="1:25" x14ac:dyDescent="0.25">
      <c r="A11" s="4" t="s">
        <v>42</v>
      </c>
      <c r="B11" s="21">
        <v>2</v>
      </c>
      <c r="C11" s="21">
        <v>0.1221</v>
      </c>
      <c r="D11" s="5">
        <v>0.52890000000000004</v>
      </c>
      <c r="E11" s="5">
        <f t="shared" ref="E11:E14" si="15">((D11*0.0211)-0.0001)</f>
        <v>1.1059790000000002E-2</v>
      </c>
      <c r="F11" s="21">
        <v>24</v>
      </c>
      <c r="G11" s="21">
        <v>190</v>
      </c>
      <c r="H11" s="21">
        <v>0.40560000000000002</v>
      </c>
      <c r="I11" s="5">
        <v>0.36470000000000002</v>
      </c>
      <c r="J11" s="21">
        <f t="shared" si="9"/>
        <v>0.28350000000000003</v>
      </c>
      <c r="K11" s="21">
        <f t="shared" si="3"/>
        <v>0.24260000000000004</v>
      </c>
      <c r="L11" s="21">
        <f t="shared" si="4"/>
        <v>4.0899999999999992E-2</v>
      </c>
      <c r="M11" s="5">
        <f t="shared" si="5"/>
        <v>29.276475110889677</v>
      </c>
      <c r="N11" s="24">
        <f t="shared" si="11"/>
        <v>14.426807760141088</v>
      </c>
      <c r="O11" s="21"/>
      <c r="P11" s="5">
        <f t="shared" si="12"/>
        <v>1.9205833333333335</v>
      </c>
      <c r="Q11" s="5">
        <f t="shared" si="13"/>
        <v>173.65459320053395</v>
      </c>
      <c r="R11" s="5">
        <f t="shared" si="14"/>
        <v>25.633398102495615</v>
      </c>
      <c r="S11" s="5">
        <f t="shared" ref="S11:S44" si="16">Q11*0.53</f>
        <v>92.036934396283002</v>
      </c>
      <c r="T11" s="19"/>
      <c r="U11" s="19"/>
      <c r="V11" s="19"/>
      <c r="W11" s="19"/>
      <c r="X11" s="19"/>
      <c r="Y11" s="19"/>
    </row>
    <row r="12" spans="1:25" x14ac:dyDescent="0.25">
      <c r="A12" s="4" t="s">
        <v>42</v>
      </c>
      <c r="B12" s="21">
        <v>3</v>
      </c>
      <c r="C12" s="21">
        <v>0.1221</v>
      </c>
      <c r="D12" s="21">
        <v>0.35060000000000002</v>
      </c>
      <c r="E12" s="5">
        <f t="shared" si="15"/>
        <v>7.2976600000000001E-3</v>
      </c>
      <c r="F12" s="21">
        <v>26</v>
      </c>
      <c r="G12" s="21">
        <v>234</v>
      </c>
      <c r="H12" s="21">
        <v>0.37540000000000001</v>
      </c>
      <c r="I12" s="5">
        <v>0.33700000000000002</v>
      </c>
      <c r="J12" s="21">
        <f t="shared" si="9"/>
        <v>0.25330000000000003</v>
      </c>
      <c r="K12" s="21">
        <f t="shared" si="3"/>
        <v>0.21490000000000004</v>
      </c>
      <c r="L12" s="21">
        <f t="shared" si="4"/>
        <v>3.839999999999999E-2</v>
      </c>
      <c r="M12" s="5">
        <f t="shared" si="5"/>
        <v>47.357646149587666</v>
      </c>
      <c r="N12" s="24">
        <f t="shared" si="11"/>
        <v>15.159889459139356</v>
      </c>
      <c r="O12" s="21"/>
      <c r="P12" s="5">
        <f t="shared" si="12"/>
        <v>1.9341000000000004</v>
      </c>
      <c r="Q12" s="5">
        <f t="shared" si="13"/>
        <v>265.03016035277068</v>
      </c>
      <c r="R12" s="5">
        <f t="shared" si="14"/>
        <v>34.709756278039812</v>
      </c>
      <c r="S12" s="5">
        <f t="shared" si="16"/>
        <v>140.46598498696846</v>
      </c>
      <c r="T12" s="19"/>
      <c r="U12" s="19"/>
      <c r="V12" s="19"/>
      <c r="W12" s="19"/>
      <c r="X12" s="19"/>
      <c r="Y12" s="19"/>
    </row>
    <row r="13" spans="1:25" x14ac:dyDescent="0.25">
      <c r="A13" s="4" t="s">
        <v>42</v>
      </c>
      <c r="B13" s="21">
        <v>4</v>
      </c>
      <c r="C13" s="21">
        <v>0.1221</v>
      </c>
      <c r="D13" s="21">
        <v>0.22969999999999999</v>
      </c>
      <c r="E13" s="5">
        <f t="shared" si="15"/>
        <v>4.7466699999999997E-3</v>
      </c>
      <c r="F13" s="21">
        <v>82</v>
      </c>
      <c r="G13" s="21">
        <v>150</v>
      </c>
      <c r="H13" s="5">
        <v>0.16450000000000001</v>
      </c>
      <c r="I13" s="21">
        <v>0.15629999999999999</v>
      </c>
      <c r="J13" s="21">
        <f t="shared" si="9"/>
        <v>4.2400000000000007E-2</v>
      </c>
      <c r="K13" s="21">
        <f t="shared" si="3"/>
        <v>3.4199999999999994E-2</v>
      </c>
      <c r="L13" s="21">
        <f t="shared" si="4"/>
        <v>8.2000000000000128E-3</v>
      </c>
      <c r="M13" s="5">
        <f t="shared" si="5"/>
        <v>3.1601101403720975</v>
      </c>
      <c r="N13" s="24">
        <f t="shared" si="11"/>
        <v>19.339622641509461</v>
      </c>
      <c r="O13" s="21"/>
      <c r="P13" s="5">
        <f t="shared" si="12"/>
        <v>6.2560975609756098E-2</v>
      </c>
      <c r="Q13" s="5">
        <f t="shared" si="13"/>
        <v>13.179971561064093</v>
      </c>
      <c r="R13" s="5">
        <f t="shared" si="14"/>
        <v>8.9325779967851169</v>
      </c>
      <c r="S13" s="5">
        <f t="shared" si="16"/>
        <v>6.9853849273639694</v>
      </c>
      <c r="T13" s="19"/>
      <c r="U13" s="19"/>
      <c r="V13" s="19"/>
      <c r="W13" s="19"/>
      <c r="X13" s="19"/>
      <c r="Y13" s="19"/>
    </row>
    <row r="14" spans="1:25" x14ac:dyDescent="0.25">
      <c r="A14" s="4" t="s">
        <v>42</v>
      </c>
      <c r="B14" s="21">
        <v>5</v>
      </c>
      <c r="C14" s="21">
        <v>0.1221</v>
      </c>
      <c r="D14" s="21">
        <v>0.5282</v>
      </c>
      <c r="E14" s="5">
        <f t="shared" si="15"/>
        <v>1.1045020000000001E-2</v>
      </c>
      <c r="F14" s="21">
        <v>52</v>
      </c>
      <c r="G14" s="21">
        <v>222</v>
      </c>
      <c r="H14" s="5">
        <v>0.26700000000000002</v>
      </c>
      <c r="I14" s="21">
        <v>0.2392</v>
      </c>
      <c r="J14" s="21">
        <f t="shared" si="9"/>
        <v>0.14490000000000003</v>
      </c>
      <c r="K14" s="21">
        <f t="shared" si="3"/>
        <v>0.1171</v>
      </c>
      <c r="L14" s="21">
        <f t="shared" si="4"/>
        <v>2.7800000000000033E-2</v>
      </c>
      <c r="M14" s="5">
        <f t="shared" si="5"/>
        <v>10.745531957806822</v>
      </c>
      <c r="N14" s="24">
        <f t="shared" si="11"/>
        <v>19.185645272601814</v>
      </c>
      <c r="O14" s="21"/>
      <c r="P14" s="5">
        <f t="shared" si="12"/>
        <v>0.49992692307692305</v>
      </c>
      <c r="Q14" s="5">
        <f t="shared" si="13"/>
        <v>45.262654397812135</v>
      </c>
      <c r="R14" s="5">
        <f t="shared" si="14"/>
        <v>13.119034641856693</v>
      </c>
      <c r="S14" s="5">
        <f t="shared" si="16"/>
        <v>23.989206830840434</v>
      </c>
      <c r="T14" s="19"/>
      <c r="U14" s="19"/>
      <c r="V14" s="19"/>
      <c r="W14" s="19"/>
      <c r="X14" s="19"/>
      <c r="Y14" s="19"/>
    </row>
    <row r="15" spans="1:25" s="11" customFormat="1" x14ac:dyDescent="0.25">
      <c r="A15" s="7" t="s">
        <v>19</v>
      </c>
      <c r="B15" s="8"/>
      <c r="C15" s="7">
        <f>AVERAGE(C10:C14)</f>
        <v>0.12210000000000001</v>
      </c>
      <c r="D15" s="22">
        <f>AVERAGE(D10:D14)</f>
        <v>0.41652000000000006</v>
      </c>
      <c r="E15" s="22">
        <f>AVERAGE(E10:E14)</f>
        <v>8.688572000000002E-3</v>
      </c>
      <c r="F15" s="22"/>
      <c r="G15" s="22"/>
      <c r="H15" s="22">
        <f t="shared" ref="H15:N15" si="17">AVERAGE(H10:H14)</f>
        <v>0.30121999999999999</v>
      </c>
      <c r="I15" s="22">
        <f t="shared" si="17"/>
        <v>0.27188000000000001</v>
      </c>
      <c r="J15" s="22">
        <f t="shared" si="17"/>
        <v>0.17912000000000003</v>
      </c>
      <c r="K15" s="22">
        <f t="shared" si="17"/>
        <v>0.14978000000000002</v>
      </c>
      <c r="L15" s="22">
        <f>AVERAGE(L10:L14)</f>
        <v>2.9340000000000012E-2</v>
      </c>
      <c r="M15" s="22">
        <f>AVERAGE(M10:M14)</f>
        <v>21.182501937256795</v>
      </c>
      <c r="N15" s="25">
        <f t="shared" si="17"/>
        <v>17.284200606853275</v>
      </c>
      <c r="O15" s="22"/>
      <c r="P15" s="22">
        <f>AVERAGE(P10:P14)</f>
        <v>1.0109252464040026</v>
      </c>
      <c r="Q15" s="22">
        <f>AVERAGE(Q10:Q14)</f>
        <v>113.14344889925553</v>
      </c>
      <c r="R15" s="22">
        <f>AVERAGE(R10:R14)</f>
        <v>20.169617637317845</v>
      </c>
      <c r="S15" s="22">
        <f>AVERAGE(S10:S14)</f>
        <v>59.966027916605434</v>
      </c>
    </row>
    <row r="16" spans="1:25" x14ac:dyDescent="0.25">
      <c r="A16" s="19" t="s">
        <v>39</v>
      </c>
      <c r="B16" s="21">
        <v>1</v>
      </c>
      <c r="C16" s="21">
        <v>0.1221</v>
      </c>
      <c r="D16" s="21">
        <v>0.3412</v>
      </c>
      <c r="E16" s="5">
        <f>((D16*0.0211)-0.0001)</f>
        <v>7.0993200000000001E-3</v>
      </c>
      <c r="F16" s="21">
        <v>30</v>
      </c>
      <c r="G16" s="21">
        <v>80</v>
      </c>
      <c r="H16" s="5">
        <v>0.68389999999999995</v>
      </c>
      <c r="I16" s="21">
        <v>0.54369999999999996</v>
      </c>
      <c r="J16" s="21">
        <f>H16-C16</f>
        <v>0.56179999999999997</v>
      </c>
      <c r="K16" s="21">
        <f t="shared" si="3"/>
        <v>0.42159999999999997</v>
      </c>
      <c r="L16" s="21">
        <f t="shared" si="4"/>
        <v>0.14019999999999999</v>
      </c>
      <c r="M16" s="5">
        <f t="shared" si="5"/>
        <v>52.662320710528135</v>
      </c>
      <c r="N16" s="24">
        <f t="shared" ref="N16:N19" si="18">(L16/J16)*100</f>
        <v>24.955500177999287</v>
      </c>
      <c r="O16" s="21"/>
      <c r="P16" s="5">
        <f>(K16)/(F16/G16)</f>
        <v>1.1242666666666665</v>
      </c>
      <c r="Q16" s="5">
        <f t="shared" ref="Q16:Q44" si="19">P16/E16</f>
        <v>158.36258496118876</v>
      </c>
      <c r="R16" s="5">
        <f t="shared" ref="R16:R44" si="20">(H16-C16)/E16</f>
        <v>79.134339626893833</v>
      </c>
      <c r="S16" s="5">
        <f>Q16*0.53</f>
        <v>83.93217002943004</v>
      </c>
      <c r="T16" s="19"/>
      <c r="U16" s="19"/>
      <c r="V16" s="19"/>
      <c r="W16" s="19"/>
      <c r="X16" s="19"/>
      <c r="Y16" s="19"/>
    </row>
    <row r="17" spans="1:25" s="19" customFormat="1" x14ac:dyDescent="0.25">
      <c r="A17" s="19" t="s">
        <v>39</v>
      </c>
      <c r="B17" s="21">
        <v>2</v>
      </c>
      <c r="C17" s="21">
        <v>0.1221</v>
      </c>
      <c r="D17" s="21">
        <v>0.38579999999999998</v>
      </c>
      <c r="E17" s="5">
        <f>((D17*0.0211)-0.0001)</f>
        <v>8.0403799999999997E-3</v>
      </c>
      <c r="F17" s="21">
        <v>20</v>
      </c>
      <c r="G17" s="21">
        <v>100</v>
      </c>
      <c r="H17" s="21">
        <v>0.35920000000000002</v>
      </c>
      <c r="I17" s="5">
        <v>0.31319999999999998</v>
      </c>
      <c r="J17" s="21">
        <f>H17-C17</f>
        <v>0.23710000000000003</v>
      </c>
      <c r="K17" s="21">
        <f t="shared" si="3"/>
        <v>0.19109999999999999</v>
      </c>
      <c r="L17" s="21">
        <f t="shared" si="4"/>
        <v>4.6000000000000041E-2</v>
      </c>
      <c r="M17" s="5">
        <f t="shared" si="5"/>
        <v>28.605613167536884</v>
      </c>
      <c r="N17" s="24">
        <f t="shared" si="18"/>
        <v>19.401096583719966</v>
      </c>
      <c r="O17" s="21"/>
      <c r="P17" s="5">
        <f t="shared" ref="P17:P19" si="21">(K17)/(F17/G17)</f>
        <v>0.9554999999999999</v>
      </c>
      <c r="Q17" s="5">
        <f t="shared" si="19"/>
        <v>118.83766687644116</v>
      </c>
      <c r="R17" s="5">
        <f t="shared" si="20"/>
        <v>29.488656008795608</v>
      </c>
      <c r="S17" s="5">
        <f>Q17*0.53</f>
        <v>62.983963444513819</v>
      </c>
    </row>
    <row r="18" spans="1:25" x14ac:dyDescent="0.25">
      <c r="A18" s="19" t="s">
        <v>39</v>
      </c>
      <c r="B18" s="21">
        <v>3</v>
      </c>
      <c r="C18" s="21">
        <v>0.1221</v>
      </c>
      <c r="D18" s="21">
        <v>9.5399999999999999E-2</v>
      </c>
      <c r="E18" s="5">
        <f t="shared" ref="E18:E19" si="22">((D18*0.0211)-0.0001)</f>
        <v>1.9129399999999999E-3</v>
      </c>
      <c r="F18" s="21">
        <v>20</v>
      </c>
      <c r="G18" s="21">
        <v>40</v>
      </c>
      <c r="H18" s="5">
        <v>0.18529999999999999</v>
      </c>
      <c r="I18" s="5">
        <v>0.16969999999999999</v>
      </c>
      <c r="J18" s="21">
        <f>H18-C18</f>
        <v>6.3199999999999992E-2</v>
      </c>
      <c r="K18" s="21">
        <f t="shared" si="3"/>
        <v>4.759999999999999E-2</v>
      </c>
      <c r="L18" s="21">
        <f t="shared" si="4"/>
        <v>1.5600000000000003E-2</v>
      </c>
      <c r="M18" s="5">
        <f t="shared" si="5"/>
        <v>16.309973130364781</v>
      </c>
      <c r="N18" s="24">
        <f t="shared" si="18"/>
        <v>24.683544303797476</v>
      </c>
      <c r="O18" s="21"/>
      <c r="P18" s="5">
        <f t="shared" si="21"/>
        <v>9.5199999999999979E-2</v>
      </c>
      <c r="Q18" s="5">
        <f t="shared" si="19"/>
        <v>49.766328269574572</v>
      </c>
      <c r="R18" s="5">
        <f t="shared" si="20"/>
        <v>33.038150699969677</v>
      </c>
      <c r="S18" s="5">
        <f t="shared" si="16"/>
        <v>26.376153982874524</v>
      </c>
      <c r="T18" s="19"/>
      <c r="U18" s="19"/>
      <c r="V18" s="19"/>
      <c r="W18" s="19"/>
      <c r="X18" s="19"/>
      <c r="Y18" s="19"/>
    </row>
    <row r="19" spans="1:25" x14ac:dyDescent="0.25">
      <c r="A19" s="19" t="s">
        <v>39</v>
      </c>
      <c r="B19" s="21">
        <v>4</v>
      </c>
      <c r="C19" s="21">
        <v>0.1221</v>
      </c>
      <c r="D19" s="5">
        <v>0.67459999999999998</v>
      </c>
      <c r="E19" s="5">
        <f t="shared" si="22"/>
        <v>1.413406E-2</v>
      </c>
      <c r="F19" s="21">
        <v>30</v>
      </c>
      <c r="G19" s="21">
        <v>80</v>
      </c>
      <c r="H19" s="5">
        <v>0.41070000000000001</v>
      </c>
      <c r="I19" s="21">
        <v>0.3422</v>
      </c>
      <c r="J19" s="21">
        <f t="shared" si="9"/>
        <v>0.28860000000000002</v>
      </c>
      <c r="K19" s="21">
        <f t="shared" si="3"/>
        <v>0.22010000000000002</v>
      </c>
      <c r="L19" s="21">
        <f t="shared" si="4"/>
        <v>6.8500000000000005E-2</v>
      </c>
      <c r="M19" s="5">
        <f t="shared" si="5"/>
        <v>12.923863820209244</v>
      </c>
      <c r="N19" s="24">
        <f t="shared" si="18"/>
        <v>23.735273735273736</v>
      </c>
      <c r="O19" s="21"/>
      <c r="P19" s="5">
        <f t="shared" si="21"/>
        <v>0.58693333333333342</v>
      </c>
      <c r="Q19" s="5">
        <f t="shared" si="19"/>
        <v>41.526166815008104</v>
      </c>
      <c r="R19" s="5">
        <f t="shared" si="20"/>
        <v>20.418761488206503</v>
      </c>
      <c r="S19" s="5">
        <f t="shared" si="16"/>
        <v>22.008868411954296</v>
      </c>
      <c r="T19" s="19"/>
      <c r="U19" s="19"/>
      <c r="V19" s="19"/>
      <c r="W19" s="19"/>
      <c r="X19" s="19"/>
      <c r="Y19" s="19"/>
    </row>
    <row r="20" spans="1:25" x14ac:dyDescent="0.25">
      <c r="A20" s="19" t="s">
        <v>39</v>
      </c>
      <c r="B20" s="21">
        <v>5</v>
      </c>
      <c r="C20" s="21">
        <v>0.1221</v>
      </c>
      <c r="D20" s="5">
        <v>0.45850000000000002</v>
      </c>
      <c r="E20" s="5">
        <f>((D20*0.0211)-0.0001)</f>
        <v>9.5743500000000006E-3</v>
      </c>
      <c r="F20" s="21">
        <v>30</v>
      </c>
      <c r="G20" s="21">
        <v>70</v>
      </c>
      <c r="H20" s="5">
        <v>0.67049999999999998</v>
      </c>
      <c r="I20" s="21">
        <v>0.59960000000000002</v>
      </c>
      <c r="J20" s="21">
        <f>H20-C20</f>
        <v>0.5484</v>
      </c>
      <c r="K20" s="21">
        <f t="shared" si="3"/>
        <v>0.47750000000000004</v>
      </c>
      <c r="L20" s="21">
        <f t="shared" si="4"/>
        <v>7.0899999999999963E-2</v>
      </c>
      <c r="M20" s="5">
        <f t="shared" si="5"/>
        <v>17.278805697862857</v>
      </c>
      <c r="N20" s="24">
        <f>(L20/J20)*100</f>
        <v>12.928519328956959</v>
      </c>
      <c r="O20" s="21"/>
      <c r="P20" s="5">
        <f>(K20)/(F20/G20)</f>
        <v>1.1141666666666667</v>
      </c>
      <c r="Q20" s="5">
        <f t="shared" si="19"/>
        <v>116.36995374794807</v>
      </c>
      <c r="R20" s="5">
        <f t="shared" si="20"/>
        <v>57.278039762490401</v>
      </c>
      <c r="S20" s="5">
        <f t="shared" si="16"/>
        <v>61.676075486412479</v>
      </c>
      <c r="T20" s="19"/>
      <c r="U20" s="19"/>
      <c r="V20" s="19"/>
      <c r="W20" s="19"/>
      <c r="X20" s="19"/>
      <c r="Y20" s="19"/>
    </row>
    <row r="21" spans="1:25" s="11" customFormat="1" x14ac:dyDescent="0.25">
      <c r="A21" s="7" t="s">
        <v>19</v>
      </c>
      <c r="B21" s="8"/>
      <c r="C21" s="7">
        <f>AVERAGE(C16:C20)</f>
        <v>0.12210000000000001</v>
      </c>
      <c r="D21" s="7">
        <f>AVERAGE(D16:D20)</f>
        <v>0.39109999999999995</v>
      </c>
      <c r="E21" s="39">
        <f>AVERAGE(E16:E20)</f>
        <v>8.15221E-3</v>
      </c>
      <c r="F21" s="7"/>
      <c r="G21" s="7"/>
      <c r="H21" s="22">
        <f t="shared" ref="H21:K21" si="23">AVERAGE(H16:H20)</f>
        <v>0.46192</v>
      </c>
      <c r="I21" s="22">
        <f t="shared" si="23"/>
        <v>0.39367999999999997</v>
      </c>
      <c r="J21" s="22">
        <f>AVERAGE(J16:J20)</f>
        <v>0.33982000000000001</v>
      </c>
      <c r="K21" s="22">
        <f t="shared" si="23"/>
        <v>0.27158000000000004</v>
      </c>
      <c r="L21" s="22">
        <f>AVERAGE(L16:L20)</f>
        <v>6.8239999999999995E-2</v>
      </c>
      <c r="M21" s="31">
        <f>AVERAGE(M16:M20)</f>
        <v>25.556115305300381</v>
      </c>
      <c r="N21" s="32">
        <f>AVERAGE(N16:N20)</f>
        <v>21.140786825949487</v>
      </c>
      <c r="O21" s="22"/>
      <c r="P21" s="31">
        <f>AVERAGE(P16:P20)</f>
        <v>0.77521333333333342</v>
      </c>
      <c r="Q21" s="31">
        <f>AVERAGE(Q16:Q20)</f>
        <v>96.97254013403213</v>
      </c>
      <c r="R21" s="31">
        <f>AVERAGE(R16:R20)</f>
        <v>43.871589517271204</v>
      </c>
      <c r="S21" s="31">
        <f>AVERAGE(S16:S20)</f>
        <v>51.395446271037031</v>
      </c>
    </row>
    <row r="22" spans="1:25" x14ac:dyDescent="0.25">
      <c r="A22" s="19" t="s">
        <v>40</v>
      </c>
      <c r="B22" s="21">
        <v>1</v>
      </c>
      <c r="C22" s="21">
        <v>0.1221</v>
      </c>
      <c r="D22" s="5">
        <v>0.55859999999999999</v>
      </c>
      <c r="E22" s="5">
        <f>((D22*0.0211)-0.0001)</f>
        <v>1.1686460000000001E-2</v>
      </c>
      <c r="F22" s="21">
        <v>30</v>
      </c>
      <c r="G22" s="21">
        <v>60</v>
      </c>
      <c r="H22" s="21">
        <v>0.26550000000000001</v>
      </c>
      <c r="I22" s="5">
        <v>0.23319999999999999</v>
      </c>
      <c r="J22" s="21">
        <f>H22-C22</f>
        <v>0.14340000000000003</v>
      </c>
      <c r="K22" s="21">
        <f t="shared" si="3"/>
        <v>0.11109999999999999</v>
      </c>
      <c r="L22" s="21">
        <f t="shared" si="4"/>
        <v>3.2300000000000037E-2</v>
      </c>
      <c r="M22" s="5">
        <f t="shared" si="5"/>
        <v>5.5277646096422757</v>
      </c>
      <c r="N22" s="24">
        <f>(L22/J22)*100</f>
        <v>22.524407252440749</v>
      </c>
      <c r="O22" s="19"/>
      <c r="P22" s="5">
        <f>(K22)/(F22/G22)</f>
        <v>0.22219999999999998</v>
      </c>
      <c r="Q22" s="5">
        <f t="shared" si="19"/>
        <v>19.013456598490901</v>
      </c>
      <c r="R22" s="5">
        <f t="shared" si="20"/>
        <v>12.270610604066588</v>
      </c>
      <c r="S22" s="5">
        <f t="shared" si="16"/>
        <v>10.077131997200178</v>
      </c>
      <c r="T22" s="19"/>
      <c r="U22" s="19"/>
      <c r="V22" s="19"/>
      <c r="W22" s="19"/>
      <c r="X22" s="19"/>
      <c r="Y22" s="19"/>
    </row>
    <row r="23" spans="1:25" s="19" customFormat="1" x14ac:dyDescent="0.25">
      <c r="A23" s="19" t="s">
        <v>40</v>
      </c>
      <c r="B23" s="21">
        <v>2</v>
      </c>
      <c r="C23" s="21">
        <v>0.1221</v>
      </c>
      <c r="D23" s="5">
        <v>0.53600000000000003</v>
      </c>
      <c r="E23" s="5">
        <f t="shared" ref="E23:E44" si="24">((D23*0.0211)-0.0001)</f>
        <v>1.1209600000000002E-2</v>
      </c>
      <c r="F23" s="21">
        <v>20</v>
      </c>
      <c r="G23" s="21">
        <v>40</v>
      </c>
      <c r="H23" s="21">
        <v>0.13639999999999999</v>
      </c>
      <c r="I23" s="21">
        <v>0.1331</v>
      </c>
      <c r="J23" s="21">
        <f t="shared" ref="J23:J44" si="25">H23-C23</f>
        <v>1.4299999999999993E-2</v>
      </c>
      <c r="K23" s="21">
        <f t="shared" si="3"/>
        <v>1.0999999999999996E-2</v>
      </c>
      <c r="L23" s="21">
        <f t="shared" si="4"/>
        <v>3.2999999999999974E-3</v>
      </c>
      <c r="M23" s="5">
        <f t="shared" si="5"/>
        <v>0.58878104481872628</v>
      </c>
      <c r="N23" s="24">
        <f t="shared" ref="N23:N44" si="26">(L23/J23)*100</f>
        <v>23.07692307692307</v>
      </c>
      <c r="P23" s="5">
        <f t="shared" ref="P23:P44" si="27">(K23)/(F23/G23)</f>
        <v>2.1999999999999992E-2</v>
      </c>
      <c r="Q23" s="5">
        <f t="shared" si="19"/>
        <v>1.9626034827290884</v>
      </c>
      <c r="R23" s="5">
        <f t="shared" si="20"/>
        <v>1.2756922637739072</v>
      </c>
      <c r="S23" s="5">
        <f t="shared" si="16"/>
        <v>1.0401798458464169</v>
      </c>
    </row>
    <row r="24" spans="1:25" s="19" customFormat="1" x14ac:dyDescent="0.25">
      <c r="A24" s="19" t="s">
        <v>40</v>
      </c>
      <c r="B24" s="21">
        <v>3</v>
      </c>
      <c r="C24" s="21">
        <v>0.1221</v>
      </c>
      <c r="D24" s="5">
        <v>0.30209999999999998</v>
      </c>
      <c r="E24" s="5">
        <f t="shared" si="24"/>
        <v>6.2743099999999991E-3</v>
      </c>
      <c r="F24" s="21">
        <v>20</v>
      </c>
      <c r="G24" s="21">
        <v>50</v>
      </c>
      <c r="H24" s="21">
        <v>0.21820000000000001</v>
      </c>
      <c r="I24" s="21">
        <v>0.1958</v>
      </c>
      <c r="J24" s="21">
        <f t="shared" si="25"/>
        <v>9.6100000000000005E-2</v>
      </c>
      <c r="K24" s="21">
        <f t="shared" si="3"/>
        <v>7.3700000000000002E-2</v>
      </c>
      <c r="L24" s="21">
        <f t="shared" si="4"/>
        <v>2.2400000000000003E-2</v>
      </c>
      <c r="M24" s="5">
        <f t="shared" si="5"/>
        <v>8.9252842145192091</v>
      </c>
      <c r="N24" s="24">
        <f t="shared" si="26"/>
        <v>23.309053069719045</v>
      </c>
      <c r="P24" s="5">
        <f t="shared" si="27"/>
        <v>0.18425</v>
      </c>
      <c r="Q24" s="5">
        <f t="shared" si="19"/>
        <v>29.365778866520785</v>
      </c>
      <c r="R24" s="5">
        <f t="shared" si="20"/>
        <v>15.316425232415998</v>
      </c>
      <c r="S24" s="5">
        <f t="shared" si="16"/>
        <v>15.563862799256016</v>
      </c>
    </row>
    <row r="25" spans="1:25" s="19" customFormat="1" x14ac:dyDescent="0.25">
      <c r="A25" s="19" t="s">
        <v>40</v>
      </c>
      <c r="B25" s="21">
        <v>4</v>
      </c>
      <c r="C25" s="21">
        <v>0.1221</v>
      </c>
      <c r="D25" s="5">
        <v>0.23169999999999999</v>
      </c>
      <c r="E25" s="5">
        <f t="shared" si="24"/>
        <v>4.7888699999999998E-3</v>
      </c>
      <c r="F25" s="21">
        <v>30</v>
      </c>
      <c r="G25" s="21">
        <v>50</v>
      </c>
      <c r="H25" s="21">
        <v>0.17829999999999999</v>
      </c>
      <c r="I25" s="21">
        <v>0.16769999999999999</v>
      </c>
      <c r="J25" s="21">
        <f t="shared" si="25"/>
        <v>5.6199999999999986E-2</v>
      </c>
      <c r="K25" s="21">
        <f t="shared" si="3"/>
        <v>4.5599999999999988E-2</v>
      </c>
      <c r="L25" s="21">
        <f t="shared" si="4"/>
        <v>1.0599999999999998E-2</v>
      </c>
      <c r="M25" s="5">
        <f t="shared" si="5"/>
        <v>3.6891096786228617</v>
      </c>
      <c r="N25" s="24">
        <f t="shared" si="26"/>
        <v>18.861209964412812</v>
      </c>
      <c r="P25" s="5">
        <f t="shared" si="27"/>
        <v>7.5999999999999984E-2</v>
      </c>
      <c r="Q25" s="5">
        <f t="shared" si="19"/>
        <v>15.870132202377594</v>
      </c>
      <c r="R25" s="5">
        <f t="shared" si="20"/>
        <v>11.735545128600274</v>
      </c>
      <c r="S25" s="5">
        <f t="shared" si="16"/>
        <v>8.4111700672601248</v>
      </c>
    </row>
    <row r="26" spans="1:25" s="19" customFormat="1" x14ac:dyDescent="0.25">
      <c r="A26" s="19" t="s">
        <v>40</v>
      </c>
      <c r="B26" s="21">
        <v>5</v>
      </c>
      <c r="C26" s="21">
        <v>0.1221</v>
      </c>
      <c r="D26" s="5">
        <v>0.54110000000000003</v>
      </c>
      <c r="E26" s="5">
        <f t="shared" si="24"/>
        <v>1.1317210000000001E-2</v>
      </c>
      <c r="F26" s="21">
        <v>40</v>
      </c>
      <c r="G26" s="21">
        <v>70</v>
      </c>
      <c r="H26" s="5">
        <v>0.22109999999999999</v>
      </c>
      <c r="I26" s="21">
        <v>0.16239999999999999</v>
      </c>
      <c r="J26" s="21">
        <f t="shared" si="25"/>
        <v>9.8999999999999991E-2</v>
      </c>
      <c r="K26" s="21">
        <f t="shared" si="3"/>
        <v>4.0299999999999989E-2</v>
      </c>
      <c r="L26" s="21">
        <f t="shared" si="4"/>
        <v>5.8700000000000002E-2</v>
      </c>
      <c r="M26" s="5">
        <f t="shared" si="5"/>
        <v>9.0768837902627943</v>
      </c>
      <c r="N26" s="24">
        <f t="shared" si="26"/>
        <v>59.292929292929294</v>
      </c>
      <c r="P26" s="5">
        <f t="shared" si="27"/>
        <v>7.052499999999999E-2</v>
      </c>
      <c r="Q26" s="5">
        <f t="shared" si="19"/>
        <v>6.2316595698056307</v>
      </c>
      <c r="R26" s="5">
        <f t="shared" si="20"/>
        <v>8.7477390628962421</v>
      </c>
      <c r="S26" s="5">
        <f t="shared" si="16"/>
        <v>3.3027795719969846</v>
      </c>
    </row>
    <row r="27" spans="1:25" s="11" customFormat="1" x14ac:dyDescent="0.25">
      <c r="A27" s="7" t="s">
        <v>19</v>
      </c>
      <c r="B27" s="8"/>
      <c r="C27" s="7">
        <f>AVERAGE(C22:C26)</f>
        <v>0.12210000000000001</v>
      </c>
      <c r="D27" s="7">
        <f>AVERAGE(D22:D26)</f>
        <v>0.43390000000000006</v>
      </c>
      <c r="E27" s="39">
        <f>AVERAGE(E22:E26)</f>
        <v>9.0552900000000006E-3</v>
      </c>
      <c r="F27" s="7"/>
      <c r="G27" s="7"/>
      <c r="H27" s="22">
        <f t="shared" ref="H27:K27" si="28">AVERAGE(H22:H26)</f>
        <v>0.20390000000000003</v>
      </c>
      <c r="I27" s="22">
        <f t="shared" si="28"/>
        <v>0.17843999999999999</v>
      </c>
      <c r="J27" s="22">
        <f>AVERAGE(J22:J26)</f>
        <v>8.1799999999999998E-2</v>
      </c>
      <c r="K27" s="22">
        <f t="shared" si="28"/>
        <v>5.6339999999999987E-2</v>
      </c>
      <c r="L27" s="22">
        <f>AVERAGE(L22:L26)</f>
        <v>2.5460000000000003E-2</v>
      </c>
      <c r="M27" s="31">
        <f>AVERAGE(M22:M26)</f>
        <v>5.5615646675731742</v>
      </c>
      <c r="N27" s="32">
        <f>AVERAGE(N22:N26)</f>
        <v>29.412904531284994</v>
      </c>
      <c r="O27" s="22"/>
      <c r="P27" s="31">
        <f>AVERAGE(P22:P26)</f>
        <v>0.11499499999999999</v>
      </c>
      <c r="Q27" s="31">
        <f>AVERAGE(Q22:Q26)</f>
        <v>14.488726143984801</v>
      </c>
      <c r="R27" s="31">
        <f>AVERAGE(R22:R26)</f>
        <v>9.8692024583506033</v>
      </c>
      <c r="S27" s="31">
        <f>AVERAGE(S22:S26)</f>
        <v>7.679024856311945</v>
      </c>
    </row>
    <row r="28" spans="1:25" x14ac:dyDescent="0.25">
      <c r="A28" s="19" t="s">
        <v>44</v>
      </c>
      <c r="B28" s="46">
        <v>1</v>
      </c>
      <c r="C28" s="21">
        <v>0.1221</v>
      </c>
      <c r="D28" s="21">
        <v>0.81389999999999996</v>
      </c>
      <c r="E28" s="5">
        <f t="shared" si="24"/>
        <v>1.7073290000000001E-2</v>
      </c>
      <c r="F28" s="21">
        <v>12</v>
      </c>
      <c r="G28" s="21">
        <v>140</v>
      </c>
      <c r="H28" s="21">
        <v>0.42970000000000003</v>
      </c>
      <c r="I28" s="21">
        <v>0.38440000000000002</v>
      </c>
      <c r="J28" s="21">
        <f t="shared" si="25"/>
        <v>0.30760000000000004</v>
      </c>
      <c r="K28" s="21">
        <f t="shared" si="3"/>
        <v>0.26230000000000003</v>
      </c>
      <c r="L28" s="21">
        <f t="shared" si="4"/>
        <v>4.5300000000000007E-2</v>
      </c>
      <c r="M28" s="5">
        <f t="shared" si="5"/>
        <v>30.954783758724883</v>
      </c>
      <c r="N28" s="24">
        <f t="shared" si="26"/>
        <v>14.726918075422626</v>
      </c>
      <c r="O28" s="21"/>
      <c r="P28" s="5">
        <f t="shared" si="27"/>
        <v>3.0601666666666669</v>
      </c>
      <c r="Q28" s="5">
        <f t="shared" si="19"/>
        <v>179.23708123429444</v>
      </c>
      <c r="R28" s="5">
        <f t="shared" si="20"/>
        <v>18.016445570830228</v>
      </c>
      <c r="S28" s="5">
        <f t="shared" si="16"/>
        <v>94.99565305417606</v>
      </c>
      <c r="T28" s="19"/>
      <c r="U28" s="19"/>
      <c r="V28" s="19"/>
      <c r="W28" s="19"/>
      <c r="X28" s="19"/>
      <c r="Y28" s="19"/>
    </row>
    <row r="29" spans="1:25" x14ac:dyDescent="0.25">
      <c r="A29" s="19" t="s">
        <v>44</v>
      </c>
      <c r="B29" s="46">
        <v>2</v>
      </c>
      <c r="C29" s="21">
        <v>0.1221</v>
      </c>
      <c r="D29" s="5">
        <v>0.31209999999999999</v>
      </c>
      <c r="E29" s="5">
        <f t="shared" si="24"/>
        <v>6.4853099999999993E-3</v>
      </c>
      <c r="F29" s="21">
        <v>14</v>
      </c>
      <c r="G29" s="21">
        <v>106</v>
      </c>
      <c r="H29" s="21">
        <v>0.27939999999999998</v>
      </c>
      <c r="I29" s="5">
        <v>0.25690000000000002</v>
      </c>
      <c r="J29" s="21">
        <f t="shared" si="25"/>
        <v>0.1573</v>
      </c>
      <c r="K29" s="21">
        <f t="shared" si="3"/>
        <v>0.13480000000000003</v>
      </c>
      <c r="L29" s="21">
        <f t="shared" si="4"/>
        <v>2.2499999999999964E-2</v>
      </c>
      <c r="M29" s="5">
        <f t="shared" si="5"/>
        <v>26.268157244162978</v>
      </c>
      <c r="N29" s="24">
        <f t="shared" si="26"/>
        <v>14.303877940241556</v>
      </c>
      <c r="O29" s="21"/>
      <c r="P29" s="5">
        <f t="shared" si="27"/>
        <v>1.0206285714285717</v>
      </c>
      <c r="Q29" s="5">
        <f t="shared" si="19"/>
        <v>157.37544873391892</v>
      </c>
      <c r="R29" s="5">
        <f t="shared" si="20"/>
        <v>24.25481588389761</v>
      </c>
      <c r="S29" s="5">
        <f t="shared" si="16"/>
        <v>83.408987828977033</v>
      </c>
      <c r="T29" s="19"/>
      <c r="U29" s="19"/>
      <c r="V29" s="19"/>
      <c r="W29" s="19"/>
      <c r="X29" s="19"/>
      <c r="Y29" s="19"/>
    </row>
    <row r="30" spans="1:25" x14ac:dyDescent="0.25">
      <c r="A30" s="19" t="s">
        <v>44</v>
      </c>
      <c r="B30" s="46">
        <v>3</v>
      </c>
      <c r="C30" s="21">
        <v>0.1221</v>
      </c>
      <c r="D30" s="21">
        <v>0.34039999999999998</v>
      </c>
      <c r="E30" s="5">
        <f t="shared" si="24"/>
        <v>7.0824399999999997E-3</v>
      </c>
      <c r="F30" s="21">
        <v>18</v>
      </c>
      <c r="G30" s="21">
        <v>130</v>
      </c>
      <c r="H30" s="5">
        <v>0.32990000000000003</v>
      </c>
      <c r="I30" s="5">
        <v>0.30080000000000001</v>
      </c>
      <c r="J30" s="21">
        <f t="shared" si="25"/>
        <v>0.20780000000000004</v>
      </c>
      <c r="K30" s="21">
        <f t="shared" si="3"/>
        <v>0.17870000000000003</v>
      </c>
      <c r="L30" s="21">
        <f t="shared" si="4"/>
        <v>2.9100000000000015E-2</v>
      </c>
      <c r="M30" s="5">
        <f t="shared" si="5"/>
        <v>29.674330692059065</v>
      </c>
      <c r="N30" s="24">
        <f t="shared" si="26"/>
        <v>14.003849855630419</v>
      </c>
      <c r="O30" s="19"/>
      <c r="P30" s="5">
        <f t="shared" si="27"/>
        <v>1.2906111111111112</v>
      </c>
      <c r="Q30" s="5">
        <f t="shared" si="19"/>
        <v>182.22690359693993</v>
      </c>
      <c r="R30" s="5">
        <f t="shared" si="20"/>
        <v>29.340170901553709</v>
      </c>
      <c r="S30" s="5">
        <f t="shared" si="16"/>
        <v>96.580258906378177</v>
      </c>
      <c r="T30" s="19"/>
      <c r="U30" s="19"/>
      <c r="V30" s="19"/>
      <c r="W30" s="19"/>
      <c r="X30" s="19"/>
      <c r="Y30" s="19"/>
    </row>
    <row r="31" spans="1:25" x14ac:dyDescent="0.25">
      <c r="A31" s="19" t="s">
        <v>44</v>
      </c>
      <c r="B31" s="47">
        <v>4</v>
      </c>
      <c r="C31" s="21">
        <v>0.1221</v>
      </c>
      <c r="D31" s="5">
        <v>0.223</v>
      </c>
      <c r="E31" s="5">
        <f t="shared" si="24"/>
        <v>4.6052999999999997E-3</v>
      </c>
      <c r="F31" s="21">
        <v>20</v>
      </c>
      <c r="G31" s="21">
        <v>90</v>
      </c>
      <c r="H31" s="5">
        <v>0.26219999999999999</v>
      </c>
      <c r="I31" s="5">
        <v>0.23699999999999999</v>
      </c>
      <c r="J31" s="21">
        <f t="shared" si="25"/>
        <v>0.1401</v>
      </c>
      <c r="K31" s="21">
        <f t="shared" si="3"/>
        <v>0.11489999999999999</v>
      </c>
      <c r="L31" s="21">
        <f t="shared" si="4"/>
        <v>2.5200000000000014E-2</v>
      </c>
      <c r="M31" s="5">
        <f t="shared" si="5"/>
        <v>24.623803009575937</v>
      </c>
      <c r="N31" s="24">
        <f t="shared" si="26"/>
        <v>17.987152034261253</v>
      </c>
      <c r="O31" s="19"/>
      <c r="P31" s="5">
        <f t="shared" si="27"/>
        <v>0.51705000000000001</v>
      </c>
      <c r="Q31" s="5">
        <f t="shared" si="19"/>
        <v>112.27281610318548</v>
      </c>
      <c r="R31" s="5">
        <f t="shared" si="20"/>
        <v>30.421470913946976</v>
      </c>
      <c r="S31" s="5">
        <f t="shared" si="16"/>
        <v>59.504592534688307</v>
      </c>
      <c r="T31" s="19"/>
      <c r="U31" s="19"/>
      <c r="V31" s="19"/>
      <c r="W31" s="19"/>
      <c r="X31" s="19"/>
      <c r="Y31" s="19"/>
    </row>
    <row r="32" spans="1:25" x14ac:dyDescent="0.25">
      <c r="A32" s="19" t="s">
        <v>44</v>
      </c>
      <c r="B32" s="46">
        <v>5</v>
      </c>
      <c r="C32" s="21">
        <v>0.1221</v>
      </c>
      <c r="D32" s="21">
        <v>0.60270000000000001</v>
      </c>
      <c r="E32" s="5">
        <f t="shared" si="24"/>
        <v>1.2616970000000002E-2</v>
      </c>
      <c r="F32" s="21">
        <v>12</v>
      </c>
      <c r="G32" s="21">
        <v>130</v>
      </c>
      <c r="H32" s="5">
        <v>0.3664</v>
      </c>
      <c r="I32" s="5">
        <v>0.33789999999999998</v>
      </c>
      <c r="J32" s="21">
        <f t="shared" si="25"/>
        <v>0.24430000000000002</v>
      </c>
      <c r="K32" s="21">
        <f t="shared" si="3"/>
        <v>0.21579999999999999</v>
      </c>
      <c r="L32" s="21">
        <f t="shared" si="4"/>
        <v>2.8500000000000025E-2</v>
      </c>
      <c r="M32" s="5">
        <f t="shared" si="5"/>
        <v>24.471010076111799</v>
      </c>
      <c r="N32" s="24">
        <f t="shared" si="26"/>
        <v>11.665984445354082</v>
      </c>
      <c r="O32" s="19"/>
      <c r="P32" s="5">
        <f t="shared" si="27"/>
        <v>2.3378333333333332</v>
      </c>
      <c r="Q32" s="5">
        <f t="shared" si="19"/>
        <v>185.29277103245335</v>
      </c>
      <c r="R32" s="5">
        <f t="shared" si="20"/>
        <v>19.362810563867551</v>
      </c>
      <c r="S32" s="5">
        <f t="shared" si="16"/>
        <v>98.205168647200281</v>
      </c>
      <c r="T32" s="19"/>
      <c r="U32" s="19"/>
      <c r="V32" s="19"/>
      <c r="W32" s="19"/>
      <c r="X32" s="19"/>
      <c r="Y32" s="19"/>
    </row>
    <row r="33" spans="1:25" s="11" customFormat="1" x14ac:dyDescent="0.25">
      <c r="A33" s="7" t="s">
        <v>19</v>
      </c>
      <c r="B33" s="8"/>
      <c r="C33" s="7">
        <f>AVERAGE(C28:C32)</f>
        <v>0.12210000000000001</v>
      </c>
      <c r="D33" s="7">
        <f>AVERAGE(D28:D32)</f>
        <v>0.45841999999999999</v>
      </c>
      <c r="E33" s="39">
        <f>AVERAGE(E28:E32)</f>
        <v>9.5726620000000009E-3</v>
      </c>
      <c r="F33" s="7"/>
      <c r="G33" s="7"/>
      <c r="H33" s="22">
        <f t="shared" ref="H33:K33" si="29">AVERAGE(H28:H32)</f>
        <v>0.33352000000000004</v>
      </c>
      <c r="I33" s="22">
        <f t="shared" si="29"/>
        <v>0.3034</v>
      </c>
      <c r="J33" s="22">
        <f>AVERAGE(J28:J32)</f>
        <v>0.21142000000000002</v>
      </c>
      <c r="K33" s="22">
        <f t="shared" si="29"/>
        <v>0.18130000000000002</v>
      </c>
      <c r="L33" s="22">
        <f>AVERAGE(L28:L32)</f>
        <v>3.0120000000000001E-2</v>
      </c>
      <c r="M33" s="31">
        <f>AVERAGE(M28:M32)</f>
        <v>27.198416956126938</v>
      </c>
      <c r="N33" s="32">
        <f>AVERAGE(N28:N32)</f>
        <v>14.537556470181988</v>
      </c>
      <c r="O33" s="22"/>
      <c r="P33" s="31">
        <f>AVERAGE(P28:P32)</f>
        <v>1.6452579365079365</v>
      </c>
      <c r="Q33" s="31">
        <f>AVERAGE(Q28:Q32)</f>
        <v>163.28100414015844</v>
      </c>
      <c r="R33" s="31">
        <f>AVERAGE(R28:R32)</f>
        <v>24.279142766819213</v>
      </c>
      <c r="S33" s="31">
        <f>AVERAGE(S28:S32)</f>
        <v>86.538932194283959</v>
      </c>
    </row>
    <row r="34" spans="1:25" x14ac:dyDescent="0.25">
      <c r="A34" s="19" t="s">
        <v>43</v>
      </c>
      <c r="B34" s="46">
        <v>1</v>
      </c>
      <c r="C34" s="21">
        <v>0.1221</v>
      </c>
      <c r="D34" s="21">
        <v>0.72829999999999995</v>
      </c>
      <c r="E34" s="5">
        <f t="shared" si="24"/>
        <v>1.526713E-2</v>
      </c>
      <c r="F34" s="21">
        <v>14</v>
      </c>
      <c r="G34" s="21">
        <v>230</v>
      </c>
      <c r="H34" s="5">
        <v>0.37319999999999998</v>
      </c>
      <c r="I34" s="21">
        <v>0.33310000000000001</v>
      </c>
      <c r="J34" s="21">
        <f t="shared" si="25"/>
        <v>0.25109999999999999</v>
      </c>
      <c r="K34" s="21">
        <f t="shared" si="3"/>
        <v>0.21100000000000002</v>
      </c>
      <c r="L34" s="21">
        <f t="shared" si="4"/>
        <v>4.0099999999999969E-2</v>
      </c>
      <c r="M34" s="5">
        <f t="shared" si="5"/>
        <v>43.150593090234622</v>
      </c>
      <c r="N34" s="24">
        <f t="shared" si="26"/>
        <v>15.969733174034237</v>
      </c>
      <c r="O34" s="19"/>
      <c r="P34" s="5">
        <f t="shared" si="27"/>
        <v>3.4664285714285716</v>
      </c>
      <c r="Q34" s="5">
        <f t="shared" si="19"/>
        <v>227.05174917804274</v>
      </c>
      <c r="R34" s="5">
        <f t="shared" si="20"/>
        <v>16.447099094590797</v>
      </c>
      <c r="S34" s="5">
        <f t="shared" si="16"/>
        <v>120.33742706436266</v>
      </c>
      <c r="T34" s="19"/>
      <c r="U34" s="19"/>
      <c r="V34" s="19"/>
      <c r="W34" s="19"/>
      <c r="X34" s="19"/>
      <c r="Y34" s="19"/>
    </row>
    <row r="35" spans="1:25" x14ac:dyDescent="0.25">
      <c r="A35" s="19" t="s">
        <v>43</v>
      </c>
      <c r="B35" s="46">
        <v>2</v>
      </c>
      <c r="C35" s="21">
        <v>0.1221</v>
      </c>
      <c r="D35" s="21">
        <v>0.82920000000000005</v>
      </c>
      <c r="E35" s="5">
        <f t="shared" si="24"/>
        <v>1.7396120000000001E-2</v>
      </c>
      <c r="F35" s="21">
        <v>14</v>
      </c>
      <c r="G35" s="21">
        <v>190</v>
      </c>
      <c r="H35" s="21">
        <v>0.34549999999999997</v>
      </c>
      <c r="I35" s="21">
        <v>0.30620000000000003</v>
      </c>
      <c r="J35" s="21">
        <f t="shared" si="25"/>
        <v>0.22339999999999999</v>
      </c>
      <c r="K35" s="21">
        <f t="shared" si="3"/>
        <v>0.18410000000000004</v>
      </c>
      <c r="L35" s="21">
        <f t="shared" si="4"/>
        <v>3.9299999999999946E-2</v>
      </c>
      <c r="M35" s="5">
        <f t="shared" si="5"/>
        <v>30.659546085974462</v>
      </c>
      <c r="N35" s="24">
        <f t="shared" si="26"/>
        <v>17.591763652640978</v>
      </c>
      <c r="O35" s="19"/>
      <c r="P35" s="5">
        <f t="shared" si="27"/>
        <v>2.4985000000000008</v>
      </c>
      <c r="Q35" s="5">
        <f t="shared" si="19"/>
        <v>143.62398051979412</v>
      </c>
      <c r="R35" s="5">
        <f t="shared" si="20"/>
        <v>12.84194406568821</v>
      </c>
      <c r="S35" s="5">
        <f t="shared" si="16"/>
        <v>76.120709675490886</v>
      </c>
      <c r="T35" s="19"/>
      <c r="U35" s="19"/>
      <c r="V35" s="19"/>
      <c r="W35" s="19"/>
      <c r="X35" s="19"/>
      <c r="Y35" s="19"/>
    </row>
    <row r="36" spans="1:25" x14ac:dyDescent="0.25">
      <c r="A36" s="19" t="s">
        <v>43</v>
      </c>
      <c r="B36" s="46">
        <v>3</v>
      </c>
      <c r="C36" s="21">
        <v>0.1221</v>
      </c>
      <c r="D36" s="21">
        <v>0.1915</v>
      </c>
      <c r="E36" s="5">
        <f t="shared" si="24"/>
        <v>3.9406499999999995E-3</v>
      </c>
      <c r="F36" s="21">
        <v>24</v>
      </c>
      <c r="G36" s="21">
        <v>130</v>
      </c>
      <c r="H36" s="5">
        <v>0.22700000000000001</v>
      </c>
      <c r="I36" s="5">
        <v>0.20699999999999999</v>
      </c>
      <c r="J36" s="21">
        <f t="shared" si="25"/>
        <v>0.10490000000000001</v>
      </c>
      <c r="K36" s="21">
        <f t="shared" si="3"/>
        <v>8.4899999999999989E-2</v>
      </c>
      <c r="L36" s="21">
        <f t="shared" si="4"/>
        <v>2.0000000000000018E-2</v>
      </c>
      <c r="M36" s="5">
        <f t="shared" si="5"/>
        <v>27.491234525607055</v>
      </c>
      <c r="N36" s="24">
        <f t="shared" si="26"/>
        <v>19.065776930409932</v>
      </c>
      <c r="O36" s="19"/>
      <c r="P36" s="5">
        <f t="shared" si="27"/>
        <v>0.45987499999999992</v>
      </c>
      <c r="Q36" s="5">
        <f t="shared" si="19"/>
        <v>116.70029056120183</v>
      </c>
      <c r="R36" s="5">
        <f t="shared" si="20"/>
        <v>26.619973862180103</v>
      </c>
      <c r="S36" s="5">
        <f t="shared" si="16"/>
        <v>61.851153997436974</v>
      </c>
      <c r="T36" s="19"/>
      <c r="U36" s="19"/>
      <c r="V36" s="19"/>
      <c r="W36" s="19"/>
      <c r="X36" s="19"/>
      <c r="Y36" s="19"/>
    </row>
    <row r="37" spans="1:25" x14ac:dyDescent="0.25">
      <c r="A37" s="19" t="s">
        <v>43</v>
      </c>
      <c r="B37" s="46">
        <v>4</v>
      </c>
      <c r="C37" s="21">
        <v>0.1221</v>
      </c>
      <c r="D37" s="21">
        <v>0.36630000000000001</v>
      </c>
      <c r="E37" s="5">
        <f t="shared" si="24"/>
        <v>7.6289299999999999E-3</v>
      </c>
      <c r="F37" s="21">
        <v>20</v>
      </c>
      <c r="G37" s="21">
        <v>90</v>
      </c>
      <c r="H37" s="21">
        <v>0.2208</v>
      </c>
      <c r="I37" s="21">
        <v>0.20180000000000001</v>
      </c>
      <c r="J37" s="21">
        <f t="shared" si="25"/>
        <v>9.8699999999999996E-2</v>
      </c>
      <c r="K37" s="21">
        <f t="shared" si="3"/>
        <v>7.9700000000000007E-2</v>
      </c>
      <c r="L37" s="21">
        <f t="shared" si="4"/>
        <v>1.8999999999999989E-2</v>
      </c>
      <c r="M37" s="5">
        <f t="shared" si="5"/>
        <v>11.207338381660332</v>
      </c>
      <c r="N37" s="24">
        <f t="shared" si="26"/>
        <v>19.250253292806473</v>
      </c>
      <c r="O37" s="19"/>
      <c r="P37" s="5">
        <f t="shared" si="27"/>
        <v>0.35865000000000002</v>
      </c>
      <c r="Q37" s="5">
        <f t="shared" si="19"/>
        <v>47.011835211490997</v>
      </c>
      <c r="R37" s="5">
        <f t="shared" si="20"/>
        <v>12.937594131811407</v>
      </c>
      <c r="S37" s="5">
        <f t="shared" si="16"/>
        <v>24.916272662090229</v>
      </c>
      <c r="T37" s="19"/>
      <c r="U37" s="19"/>
      <c r="V37" s="19"/>
      <c r="W37" s="19"/>
      <c r="X37" s="19"/>
      <c r="Y37" s="19"/>
    </row>
    <row r="38" spans="1:25" x14ac:dyDescent="0.25">
      <c r="A38" s="19" t="s">
        <v>43</v>
      </c>
      <c r="B38" s="46">
        <v>5</v>
      </c>
      <c r="C38" s="21">
        <v>0.1221</v>
      </c>
      <c r="D38" s="21">
        <v>0.26150000000000001</v>
      </c>
      <c r="E38" s="5">
        <f t="shared" si="24"/>
        <v>5.4176500000000004E-3</v>
      </c>
      <c r="F38" s="21">
        <v>14</v>
      </c>
      <c r="G38" s="21">
        <v>110</v>
      </c>
      <c r="H38" s="21">
        <v>0.33360000000000001</v>
      </c>
      <c r="I38" s="21">
        <v>0.30070000000000002</v>
      </c>
      <c r="J38" s="21">
        <f t="shared" si="25"/>
        <v>0.21150000000000002</v>
      </c>
      <c r="K38" s="21">
        <f t="shared" si="3"/>
        <v>0.17860000000000004</v>
      </c>
      <c r="L38" s="21">
        <f t="shared" si="4"/>
        <v>3.2899999999999985E-2</v>
      </c>
      <c r="M38" s="5">
        <f t="shared" si="5"/>
        <v>47.714414921598816</v>
      </c>
      <c r="N38" s="24">
        <f t="shared" si="26"/>
        <v>15.555555555555548</v>
      </c>
      <c r="O38" s="19"/>
      <c r="P38" s="5">
        <f t="shared" si="27"/>
        <v>1.4032857142857147</v>
      </c>
      <c r="Q38" s="5">
        <f t="shared" si="19"/>
        <v>259.02110957439379</v>
      </c>
      <c r="R38" s="5">
        <f t="shared" si="20"/>
        <v>39.039066754035424</v>
      </c>
      <c r="S38" s="5">
        <f t="shared" si="16"/>
        <v>137.28118807442871</v>
      </c>
      <c r="T38" s="19"/>
      <c r="U38" s="19"/>
      <c r="V38" s="19"/>
      <c r="W38" s="19"/>
      <c r="X38" s="19"/>
      <c r="Y38" s="19"/>
    </row>
    <row r="39" spans="1:25" s="11" customFormat="1" x14ac:dyDescent="0.25">
      <c r="A39" s="7" t="s">
        <v>19</v>
      </c>
      <c r="B39" s="8"/>
      <c r="C39" s="7">
        <f>AVERAGE(C34:C38)</f>
        <v>0.12210000000000001</v>
      </c>
      <c r="D39" s="7">
        <f>AVERAGE(D34:D38)</f>
        <v>0.47535999999999995</v>
      </c>
      <c r="E39" s="39">
        <f>AVERAGE(E34:E38)</f>
        <v>9.9300960000000011E-3</v>
      </c>
      <c r="F39" s="7"/>
      <c r="G39" s="7"/>
      <c r="H39" s="22">
        <f t="shared" ref="H39:K39" si="30">AVERAGE(H34:H38)</f>
        <v>0.30001999999999995</v>
      </c>
      <c r="I39" s="22">
        <f t="shared" si="30"/>
        <v>0.26976</v>
      </c>
      <c r="J39" s="22">
        <f>AVERAGE(J34:J38)</f>
        <v>0.17792000000000002</v>
      </c>
      <c r="K39" s="22">
        <f t="shared" si="30"/>
        <v>0.14766000000000004</v>
      </c>
      <c r="L39" s="22">
        <f>AVERAGE(L34:L38)</f>
        <v>3.0259999999999981E-2</v>
      </c>
      <c r="M39" s="31">
        <f>AVERAGE(M34:M38)</f>
        <v>32.044625401015061</v>
      </c>
      <c r="N39" s="32">
        <f>AVERAGE(N34:N38)</f>
        <v>17.486616521089434</v>
      </c>
      <c r="O39" s="22"/>
      <c r="P39" s="31">
        <f>AVERAGE(P34:P38)</f>
        <v>1.6373478571428575</v>
      </c>
      <c r="Q39" s="31">
        <f>AVERAGE(Q34:Q38)</f>
        <v>158.6817930089847</v>
      </c>
      <c r="R39" s="31">
        <f>AVERAGE(R34:R38)</f>
        <v>21.577135581661189</v>
      </c>
      <c r="S39" s="31">
        <f>AVERAGE(S34:S38)</f>
        <v>84.1013502947619</v>
      </c>
    </row>
    <row r="40" spans="1:25" x14ac:dyDescent="0.25">
      <c r="A40" s="19" t="s">
        <v>41</v>
      </c>
      <c r="B40" s="46">
        <v>1</v>
      </c>
      <c r="C40" s="21">
        <v>0.1221</v>
      </c>
      <c r="D40" s="21">
        <v>0.82210000000000005</v>
      </c>
      <c r="E40" s="5">
        <f t="shared" si="24"/>
        <v>1.7246310000000001E-2</v>
      </c>
      <c r="F40" s="21">
        <v>18</v>
      </c>
      <c r="G40" s="21">
        <v>220</v>
      </c>
      <c r="H40" s="21">
        <v>0.79630000000000001</v>
      </c>
      <c r="I40" s="21">
        <v>0.7339</v>
      </c>
      <c r="J40" s="21">
        <f t="shared" si="25"/>
        <v>0.67420000000000002</v>
      </c>
      <c r="K40" s="21">
        <f t="shared" si="3"/>
        <v>0.61180000000000001</v>
      </c>
      <c r="L40" s="21">
        <f t="shared" si="4"/>
        <v>6.2400000000000011E-2</v>
      </c>
      <c r="M40" s="5">
        <f t="shared" si="5"/>
        <v>44.222020053371807</v>
      </c>
      <c r="N40" s="24">
        <f t="shared" si="26"/>
        <v>9.2554138237911623</v>
      </c>
      <c r="O40" s="19"/>
      <c r="P40" s="5">
        <f t="shared" si="27"/>
        <v>7.477555555555556</v>
      </c>
      <c r="Q40" s="5">
        <f t="shared" si="19"/>
        <v>433.57422866430881</v>
      </c>
      <c r="R40" s="5">
        <f t="shared" si="20"/>
        <v>39.092420349628412</v>
      </c>
      <c r="S40" s="5">
        <f t="shared" si="16"/>
        <v>229.79434119208369</v>
      </c>
      <c r="T40" s="19"/>
      <c r="U40" s="19"/>
      <c r="V40" s="19"/>
      <c r="W40" s="19"/>
      <c r="X40" s="19"/>
      <c r="Y40" s="19"/>
    </row>
    <row r="41" spans="1:25" x14ac:dyDescent="0.25">
      <c r="A41" s="19" t="s">
        <v>41</v>
      </c>
      <c r="B41" s="46">
        <v>2</v>
      </c>
      <c r="C41" s="21">
        <v>0.1221</v>
      </c>
      <c r="D41" s="21">
        <v>0.67610000000000003</v>
      </c>
      <c r="E41" s="5">
        <f t="shared" si="24"/>
        <v>1.4165710000000001E-2</v>
      </c>
      <c r="F41" s="21">
        <v>12</v>
      </c>
      <c r="G41" s="21">
        <v>242</v>
      </c>
      <c r="H41" s="21">
        <v>0.62160000000000004</v>
      </c>
      <c r="I41" s="21">
        <v>0.57030000000000003</v>
      </c>
      <c r="J41" s="21">
        <f t="shared" si="25"/>
        <v>0.49950000000000006</v>
      </c>
      <c r="K41" s="21">
        <f t="shared" si="3"/>
        <v>0.44820000000000004</v>
      </c>
      <c r="L41" s="21">
        <f t="shared" si="4"/>
        <v>5.1300000000000012E-2</v>
      </c>
      <c r="M41" s="5">
        <f t="shared" si="5"/>
        <v>73.031990630896729</v>
      </c>
      <c r="N41" s="24">
        <f t="shared" si="26"/>
        <v>10.270270270270272</v>
      </c>
      <c r="O41" s="19"/>
      <c r="P41" s="5">
        <f t="shared" si="27"/>
        <v>9.0387000000000004</v>
      </c>
      <c r="Q41" s="5">
        <f t="shared" si="19"/>
        <v>638.06897077520284</v>
      </c>
      <c r="R41" s="5">
        <f t="shared" si="20"/>
        <v>35.261204697823125</v>
      </c>
      <c r="S41" s="5">
        <f t="shared" si="16"/>
        <v>338.1765545108575</v>
      </c>
      <c r="T41" s="19"/>
      <c r="U41" s="19"/>
      <c r="V41" s="19"/>
      <c r="W41" s="19"/>
      <c r="X41" s="19"/>
      <c r="Y41" s="19"/>
    </row>
    <row r="42" spans="1:25" x14ac:dyDescent="0.25">
      <c r="A42" s="19" t="s">
        <v>41</v>
      </c>
      <c r="B42" s="46">
        <v>3</v>
      </c>
      <c r="C42" s="21">
        <v>0.1221</v>
      </c>
      <c r="D42" s="21">
        <v>0.45540000000000003</v>
      </c>
      <c r="E42" s="5">
        <f t="shared" si="24"/>
        <v>9.5089400000000022E-3</v>
      </c>
      <c r="F42" s="21">
        <v>20</v>
      </c>
      <c r="G42" s="21">
        <v>172</v>
      </c>
      <c r="H42" s="21">
        <v>0.42280000000000001</v>
      </c>
      <c r="I42" s="21">
        <v>0.38919999999999999</v>
      </c>
      <c r="J42" s="21">
        <f t="shared" si="25"/>
        <v>0.30070000000000002</v>
      </c>
      <c r="K42" s="21">
        <f t="shared" si="3"/>
        <v>0.2671</v>
      </c>
      <c r="L42" s="21">
        <f t="shared" si="4"/>
        <v>3.3600000000000019E-2</v>
      </c>
      <c r="M42" s="5">
        <f t="shared" si="5"/>
        <v>30.388245167179527</v>
      </c>
      <c r="N42" s="24">
        <f t="shared" si="26"/>
        <v>11.173927502494186</v>
      </c>
      <c r="O42" s="19"/>
      <c r="P42" s="5">
        <f t="shared" si="27"/>
        <v>2.2970600000000001</v>
      </c>
      <c r="Q42" s="5">
        <f t="shared" si="19"/>
        <v>241.56846083790617</v>
      </c>
      <c r="R42" s="5">
        <f t="shared" si="20"/>
        <v>31.622872791289034</v>
      </c>
      <c r="S42" s="5">
        <f t="shared" si="16"/>
        <v>128.03128424409027</v>
      </c>
      <c r="T42" s="19"/>
      <c r="U42" s="19"/>
      <c r="V42" s="19"/>
      <c r="W42" s="19"/>
      <c r="X42" s="19"/>
      <c r="Y42" s="19"/>
    </row>
    <row r="43" spans="1:25" x14ac:dyDescent="0.25">
      <c r="A43" s="19" t="s">
        <v>41</v>
      </c>
      <c r="B43" s="46">
        <v>4</v>
      </c>
      <c r="C43" s="21">
        <v>0.1221</v>
      </c>
      <c r="D43" s="21">
        <v>0.4511</v>
      </c>
      <c r="E43" s="5">
        <f t="shared" si="24"/>
        <v>9.4182100000000015E-3</v>
      </c>
      <c r="F43" s="21">
        <v>12</v>
      </c>
      <c r="G43" s="21">
        <v>172</v>
      </c>
      <c r="H43" s="21">
        <v>0.2661</v>
      </c>
      <c r="I43" s="21">
        <v>0.24709999999999999</v>
      </c>
      <c r="J43" s="21">
        <f t="shared" si="25"/>
        <v>0.14400000000000002</v>
      </c>
      <c r="K43" s="21">
        <f t="shared" si="3"/>
        <v>0.12499999999999999</v>
      </c>
      <c r="L43" s="21">
        <f t="shared" si="4"/>
        <v>1.9000000000000031E-2</v>
      </c>
      <c r="M43" s="5">
        <f t="shared" si="5"/>
        <v>28.915614892143381</v>
      </c>
      <c r="N43" s="24">
        <f t="shared" si="26"/>
        <v>13.194444444444464</v>
      </c>
      <c r="O43" s="19"/>
      <c r="P43" s="5">
        <f t="shared" si="27"/>
        <v>1.7916666666666665</v>
      </c>
      <c r="Q43" s="5">
        <f t="shared" si="19"/>
        <v>190.23430850094297</v>
      </c>
      <c r="R43" s="5">
        <f t="shared" si="20"/>
        <v>15.289529539052538</v>
      </c>
      <c r="S43" s="5">
        <f t="shared" si="16"/>
        <v>100.82418350549978</v>
      </c>
      <c r="T43" s="19"/>
      <c r="U43" s="19"/>
      <c r="V43" s="19"/>
      <c r="W43" s="19"/>
      <c r="X43" s="19"/>
      <c r="Y43" s="19"/>
    </row>
    <row r="44" spans="1:25" x14ac:dyDescent="0.25">
      <c r="A44" s="19" t="s">
        <v>41</v>
      </c>
      <c r="B44" s="46">
        <v>5</v>
      </c>
      <c r="C44" s="21">
        <v>0.1221</v>
      </c>
      <c r="D44" s="21">
        <v>0.24429999999999999</v>
      </c>
      <c r="E44" s="5">
        <f t="shared" si="24"/>
        <v>5.0547299999999995E-3</v>
      </c>
      <c r="F44" s="21">
        <v>22</v>
      </c>
      <c r="G44" s="21">
        <v>160</v>
      </c>
      <c r="H44" s="21">
        <v>0.26150000000000001</v>
      </c>
      <c r="I44" s="21">
        <v>0.2437</v>
      </c>
      <c r="J44" s="21">
        <f t="shared" si="25"/>
        <v>0.13940000000000002</v>
      </c>
      <c r="K44" s="21">
        <f t="shared" si="3"/>
        <v>0.1216</v>
      </c>
      <c r="L44" s="21">
        <f t="shared" si="4"/>
        <v>1.7800000000000024E-2</v>
      </c>
      <c r="M44" s="5">
        <f t="shared" si="5"/>
        <v>25.610575728979715</v>
      </c>
      <c r="N44" s="24">
        <f t="shared" si="26"/>
        <v>12.769010043041623</v>
      </c>
      <c r="P44" s="5">
        <f t="shared" si="27"/>
        <v>0.88436363636363624</v>
      </c>
      <c r="Q44" s="5">
        <f t="shared" si="19"/>
        <v>174.95764093505218</v>
      </c>
      <c r="R44" s="5">
        <f t="shared" si="20"/>
        <v>27.578129791304391</v>
      </c>
      <c r="S44" s="5">
        <f t="shared" si="16"/>
        <v>92.727549695577665</v>
      </c>
    </row>
    <row r="45" spans="1:25" s="11" customFormat="1" x14ac:dyDescent="0.25">
      <c r="A45" s="7" t="s">
        <v>19</v>
      </c>
      <c r="B45" s="8"/>
      <c r="C45" s="7">
        <f>AVERAGE(C40:C44)</f>
        <v>0.12210000000000001</v>
      </c>
      <c r="D45" s="7">
        <f>AVERAGE(D40:D44)</f>
        <v>0.52980000000000005</v>
      </c>
      <c r="E45" s="39">
        <f>AVERAGE(E40:E44)</f>
        <v>1.107878E-2</v>
      </c>
      <c r="F45" s="7"/>
      <c r="G45" s="7"/>
      <c r="H45" s="22">
        <f t="shared" ref="H45:K45" si="31">AVERAGE(H40:H44)</f>
        <v>0.47365999999999991</v>
      </c>
      <c r="I45" s="22">
        <f t="shared" si="31"/>
        <v>0.43684000000000001</v>
      </c>
      <c r="J45" s="22">
        <f>AVERAGE(J40:J44)</f>
        <v>0.35156000000000004</v>
      </c>
      <c r="K45" s="22">
        <f t="shared" si="31"/>
        <v>0.31474000000000002</v>
      </c>
      <c r="L45" s="22">
        <f>AVERAGE(L40:L44)</f>
        <v>3.6820000000000019E-2</v>
      </c>
      <c r="M45" s="31">
        <f>AVERAGE(M40:M44)</f>
        <v>40.433689294514224</v>
      </c>
      <c r="N45" s="32">
        <f>AVERAGE(N40:N44)</f>
        <v>11.332613216808342</v>
      </c>
      <c r="O45" s="22"/>
      <c r="P45" s="31">
        <f>AVERAGE(P40:P44)</f>
        <v>4.2978691717171724</v>
      </c>
      <c r="Q45" s="31">
        <f>AVERAGE(Q40:Q44)</f>
        <v>335.68072194268257</v>
      </c>
      <c r="R45" s="31">
        <f>AVERAGE(R40:R44)</f>
        <v>29.768831433819503</v>
      </c>
      <c r="S45" s="31">
        <f>AVERAGE(S40:S44)</f>
        <v>177.91078262962179</v>
      </c>
    </row>
    <row r="50" spans="8:11" x14ac:dyDescent="0.25">
      <c r="H50" s="26" t="s">
        <v>20</v>
      </c>
      <c r="I50" s="21"/>
      <c r="J50" s="21"/>
      <c r="K50" s="21"/>
    </row>
  </sheetData>
  <mergeCells count="2">
    <mergeCell ref="H2:H3"/>
    <mergeCell ref="I2:I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6"/>
  <sheetViews>
    <sheetView tabSelected="1" zoomScaleNormal="100" workbookViewId="0">
      <selection activeCell="C5" sqref="C5"/>
    </sheetView>
  </sheetViews>
  <sheetFormatPr defaultRowHeight="15" x14ac:dyDescent="0.25"/>
  <cols>
    <col min="1" max="1" width="17.140625" bestFit="1" customWidth="1"/>
    <col min="2" max="2" width="10.85546875" customWidth="1"/>
    <col min="3" max="3" width="16.42578125" customWidth="1"/>
    <col min="4" max="4" width="12.85546875" customWidth="1"/>
    <col min="5" max="5" width="10.42578125" customWidth="1"/>
    <col min="6" max="6" width="14.140625" customWidth="1"/>
    <col min="7" max="7" width="13.85546875" customWidth="1"/>
    <col min="8" max="8" width="12.28515625" customWidth="1"/>
    <col min="11" max="11" width="13.42578125" customWidth="1"/>
    <col min="14" max="14" width="10.42578125" customWidth="1"/>
    <col min="15" max="15" width="11" customWidth="1"/>
    <col min="16" max="16" width="9.28515625" customWidth="1"/>
    <col min="17" max="17" width="16.85546875" customWidth="1"/>
    <col min="18" max="18" width="15.28515625" customWidth="1"/>
    <col min="20" max="20" width="14" customWidth="1"/>
    <col min="21" max="22" width="14" style="19" customWidth="1"/>
    <col min="23" max="23" width="14.28515625" customWidth="1"/>
    <col min="24" max="24" width="12.85546875" customWidth="1"/>
    <col min="25" max="25" width="9.85546875" customWidth="1"/>
  </cols>
  <sheetData>
    <row r="1" spans="1:26" x14ac:dyDescent="0.25">
      <c r="A1" s="19" t="s">
        <v>21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W1" s="19"/>
      <c r="X1" s="19"/>
      <c r="Y1" s="19"/>
      <c r="Z1" s="19"/>
    </row>
    <row r="3" spans="1:26" ht="39" x14ac:dyDescent="0.25">
      <c r="A3" s="12" t="s">
        <v>3</v>
      </c>
      <c r="B3" s="12" t="s">
        <v>22</v>
      </c>
      <c r="C3" s="12" t="s">
        <v>23</v>
      </c>
      <c r="D3" s="12" t="s">
        <v>24</v>
      </c>
      <c r="E3" s="12" t="s">
        <v>25</v>
      </c>
      <c r="F3" s="12" t="s">
        <v>26</v>
      </c>
      <c r="G3" s="12" t="s">
        <v>27</v>
      </c>
      <c r="H3" s="12" t="s">
        <v>28</v>
      </c>
      <c r="I3" s="12"/>
      <c r="J3" s="12"/>
      <c r="K3" s="12" t="s">
        <v>29</v>
      </c>
      <c r="L3" s="12"/>
      <c r="M3" s="12"/>
      <c r="N3" s="12" t="s">
        <v>30</v>
      </c>
      <c r="O3" s="12" t="s">
        <v>31</v>
      </c>
      <c r="P3" s="12" t="s">
        <v>32</v>
      </c>
      <c r="Q3" s="12" t="s">
        <v>33</v>
      </c>
      <c r="R3" s="12" t="s">
        <v>34</v>
      </c>
      <c r="S3" s="27" t="s">
        <v>35</v>
      </c>
      <c r="T3" s="27" t="s">
        <v>36</v>
      </c>
      <c r="U3" s="27" t="s">
        <v>37</v>
      </c>
      <c r="V3" s="12"/>
      <c r="W3" s="19"/>
    </row>
    <row r="4" spans="1:26" x14ac:dyDescent="0.25">
      <c r="A4" s="12"/>
      <c r="B4" s="12"/>
      <c r="C4" s="12"/>
      <c r="D4" s="12"/>
      <c r="E4" s="12"/>
      <c r="F4" s="12"/>
      <c r="G4" s="13">
        <v>430</v>
      </c>
      <c r="H4" s="13">
        <v>750</v>
      </c>
      <c r="I4" s="13">
        <v>664</v>
      </c>
      <c r="J4" s="13">
        <v>665</v>
      </c>
      <c r="K4" s="13">
        <v>750</v>
      </c>
      <c r="L4" s="13">
        <v>664</v>
      </c>
      <c r="M4" s="13">
        <v>665</v>
      </c>
      <c r="N4" s="13"/>
      <c r="O4" s="13"/>
      <c r="P4" s="13"/>
      <c r="Q4" s="13"/>
      <c r="R4" s="13"/>
      <c r="S4" s="28"/>
      <c r="T4" s="28"/>
      <c r="U4" s="28"/>
      <c r="V4" s="13"/>
      <c r="W4" s="19"/>
    </row>
    <row r="5" spans="1:26" x14ac:dyDescent="0.25">
      <c r="A5" s="4" t="s">
        <v>38</v>
      </c>
      <c r="B5" s="21">
        <v>1</v>
      </c>
      <c r="C5" s="17">
        <v>160</v>
      </c>
      <c r="D5" s="17">
        <v>20</v>
      </c>
      <c r="E5" s="5">
        <v>1.4594040000000001E-2</v>
      </c>
      <c r="F5" s="5">
        <f>(D5/C5)*E5</f>
        <v>1.8242550000000001E-3</v>
      </c>
      <c r="G5" s="21"/>
      <c r="H5" s="21"/>
      <c r="I5" s="21"/>
      <c r="J5" s="21"/>
      <c r="K5" s="44"/>
      <c r="L5" s="21"/>
      <c r="M5" s="21"/>
      <c r="N5" s="21">
        <f>I5-H5</f>
        <v>0</v>
      </c>
      <c r="O5" s="21">
        <f>M5-K5</f>
        <v>0</v>
      </c>
      <c r="P5" s="21">
        <v>0.01</v>
      </c>
      <c r="Q5" s="21">
        <f>26.7*(N5-O5)*P5</f>
        <v>0</v>
      </c>
      <c r="R5" s="21">
        <f>26.7*(1.72*(M5-K5)-(J5-H5))*P5</f>
        <v>0</v>
      </c>
      <c r="S5" s="29">
        <f>Q5/(F5)</f>
        <v>0</v>
      </c>
      <c r="T5" s="29">
        <f>R5/F5</f>
        <v>0</v>
      </c>
      <c r="U5" s="29" t="e">
        <f>G5/I5</f>
        <v>#DIV/0!</v>
      </c>
      <c r="V5" s="21"/>
      <c r="W5" s="19"/>
    </row>
    <row r="6" spans="1:26" x14ac:dyDescent="0.25">
      <c r="A6" s="4" t="s">
        <v>38</v>
      </c>
      <c r="B6" s="21">
        <v>2</v>
      </c>
      <c r="C6" s="17">
        <v>130</v>
      </c>
      <c r="D6" s="17">
        <v>30</v>
      </c>
      <c r="E6" s="5">
        <v>1.0336060000000001E-2</v>
      </c>
      <c r="F6" s="5">
        <f t="shared" ref="F6:F39" si="0">(D6/C6)*E6</f>
        <v>2.3852446153846156E-3</v>
      </c>
      <c r="G6" s="21"/>
      <c r="H6" s="44"/>
      <c r="I6" s="21"/>
      <c r="J6" s="44"/>
      <c r="K6" s="44"/>
      <c r="L6" s="21"/>
      <c r="M6" s="21"/>
      <c r="N6" s="21">
        <f t="shared" ref="N6:N9" si="1">I6-H6</f>
        <v>0</v>
      </c>
      <c r="O6" s="21">
        <f t="shared" ref="O6:O9" si="2">M6-K6</f>
        <v>0</v>
      </c>
      <c r="P6" s="21">
        <v>0.01</v>
      </c>
      <c r="Q6" s="21">
        <f t="shared" ref="Q6:Q9" si="3">26.7*(N6-O6)*P6</f>
        <v>0</v>
      </c>
      <c r="R6" s="21">
        <f t="shared" ref="R6:R9" si="4">26.7*(1.72*(M6-K6)-(J6-H6))*P6</f>
        <v>0</v>
      </c>
      <c r="S6" s="29">
        <f t="shared" ref="S6:S9" si="5">Q6/(F6)</f>
        <v>0</v>
      </c>
      <c r="T6" s="29">
        <f t="shared" ref="T6:T9" si="6">R6/F6</f>
        <v>0</v>
      </c>
      <c r="U6" s="29" t="e">
        <f t="shared" ref="U6:U9" si="7">G6/I6</f>
        <v>#DIV/0!</v>
      </c>
      <c r="V6" s="21"/>
      <c r="W6" s="19"/>
    </row>
    <row r="7" spans="1:26" x14ac:dyDescent="0.25">
      <c r="A7" s="4" t="s">
        <v>38</v>
      </c>
      <c r="B7" s="21">
        <v>3</v>
      </c>
      <c r="C7" s="17">
        <v>130</v>
      </c>
      <c r="D7" s="17">
        <v>20</v>
      </c>
      <c r="E7" s="5">
        <v>8.3674300000000004E-3</v>
      </c>
      <c r="F7" s="5">
        <f t="shared" si="0"/>
        <v>1.2872969230769231E-3</v>
      </c>
      <c r="G7" s="21"/>
      <c r="H7" s="21"/>
      <c r="I7" s="21"/>
      <c r="J7" s="21"/>
      <c r="K7" s="44"/>
      <c r="L7" s="21"/>
      <c r="M7" s="21"/>
      <c r="N7" s="21">
        <f t="shared" si="1"/>
        <v>0</v>
      </c>
      <c r="O7" s="21">
        <f t="shared" si="2"/>
        <v>0</v>
      </c>
      <c r="P7" s="21">
        <v>0.01</v>
      </c>
      <c r="Q7" s="21">
        <f t="shared" si="3"/>
        <v>0</v>
      </c>
      <c r="R7" s="21">
        <f t="shared" si="4"/>
        <v>0</v>
      </c>
      <c r="S7" s="29">
        <f t="shared" si="5"/>
        <v>0</v>
      </c>
      <c r="T7" s="29">
        <f t="shared" si="6"/>
        <v>0</v>
      </c>
      <c r="U7" s="29" t="e">
        <f t="shared" si="7"/>
        <v>#DIV/0!</v>
      </c>
      <c r="V7" s="21"/>
      <c r="W7" s="19"/>
    </row>
    <row r="8" spans="1:26" x14ac:dyDescent="0.25">
      <c r="A8" s="4" t="s">
        <v>38</v>
      </c>
      <c r="B8" s="21">
        <v>4</v>
      </c>
      <c r="C8" s="17">
        <v>250</v>
      </c>
      <c r="D8" s="17">
        <v>22</v>
      </c>
      <c r="E8" s="5"/>
      <c r="F8" s="5">
        <f t="shared" si="0"/>
        <v>0</v>
      </c>
      <c r="G8" s="21"/>
      <c r="H8" s="44"/>
      <c r="I8" s="21"/>
      <c r="J8" s="21"/>
      <c r="K8" s="44"/>
      <c r="L8" s="21"/>
      <c r="M8" s="21"/>
      <c r="N8" s="21">
        <f t="shared" si="1"/>
        <v>0</v>
      </c>
      <c r="O8" s="21">
        <f t="shared" si="2"/>
        <v>0</v>
      </c>
      <c r="P8" s="21">
        <v>0.01</v>
      </c>
      <c r="Q8" s="21">
        <f t="shared" si="3"/>
        <v>0</v>
      </c>
      <c r="R8" s="21">
        <f t="shared" si="4"/>
        <v>0</v>
      </c>
      <c r="S8" s="29" t="e">
        <f t="shared" si="5"/>
        <v>#DIV/0!</v>
      </c>
      <c r="T8" s="29" t="e">
        <f t="shared" si="6"/>
        <v>#DIV/0!</v>
      </c>
      <c r="U8" s="29" t="e">
        <f t="shared" si="7"/>
        <v>#DIV/0!</v>
      </c>
      <c r="V8" s="21"/>
      <c r="W8" s="19"/>
    </row>
    <row r="9" spans="1:26" x14ac:dyDescent="0.25">
      <c r="A9" s="4" t="s">
        <v>38</v>
      </c>
      <c r="B9" s="21">
        <v>5</v>
      </c>
      <c r="C9" s="17">
        <v>220</v>
      </c>
      <c r="D9" s="17">
        <v>24</v>
      </c>
      <c r="E9" s="5">
        <v>2.3898000000000001E-3</v>
      </c>
      <c r="F9" s="5">
        <f t="shared" si="0"/>
        <v>2.6070545454545452E-4</v>
      </c>
      <c r="G9" s="21"/>
      <c r="H9" s="21"/>
      <c r="I9" s="21"/>
      <c r="J9" s="21"/>
      <c r="K9" s="44"/>
      <c r="L9" s="21"/>
      <c r="M9" s="21"/>
      <c r="N9" s="21">
        <f t="shared" si="1"/>
        <v>0</v>
      </c>
      <c r="O9" s="21">
        <f t="shared" si="2"/>
        <v>0</v>
      </c>
      <c r="P9" s="21">
        <v>0.01</v>
      </c>
      <c r="Q9" s="21">
        <f t="shared" si="3"/>
        <v>0</v>
      </c>
      <c r="R9" s="21">
        <f t="shared" si="4"/>
        <v>0</v>
      </c>
      <c r="S9" s="29">
        <f t="shared" si="5"/>
        <v>0</v>
      </c>
      <c r="T9" s="29">
        <f t="shared" si="6"/>
        <v>0</v>
      </c>
      <c r="U9" s="29" t="e">
        <f t="shared" si="7"/>
        <v>#DIV/0!</v>
      </c>
      <c r="V9" s="21"/>
      <c r="W9" s="19"/>
    </row>
    <row r="10" spans="1:26" s="15" customFormat="1" x14ac:dyDescent="0.25">
      <c r="A10" s="2" t="s">
        <v>19</v>
      </c>
      <c r="B10" s="3"/>
      <c r="C10" s="14"/>
      <c r="D10" s="14"/>
      <c r="E10" s="22">
        <v>8.9218325000000008E-3</v>
      </c>
      <c r="F10" s="16">
        <f>AVERAGE(F5:F9)</f>
        <v>1.1515003986013986E-3</v>
      </c>
      <c r="G10" s="3"/>
      <c r="H10" s="3"/>
      <c r="I10" s="3"/>
      <c r="J10" s="3"/>
      <c r="K10" s="45"/>
      <c r="L10" s="3"/>
      <c r="M10" s="3"/>
      <c r="N10" s="3"/>
      <c r="O10" s="3"/>
      <c r="P10" s="3"/>
      <c r="Q10" s="3"/>
      <c r="R10" s="3"/>
      <c r="S10" s="30" t="e">
        <f>AVERAGE(S5:S9)</f>
        <v>#DIV/0!</v>
      </c>
      <c r="T10" s="30" t="e">
        <f t="shared" ref="T10:U10" si="8">AVERAGE(T5:T9)</f>
        <v>#DIV/0!</v>
      </c>
      <c r="U10" s="30" t="e">
        <f t="shared" si="8"/>
        <v>#DIV/0!</v>
      </c>
      <c r="V10" s="3"/>
      <c r="W10" s="3"/>
    </row>
    <row r="11" spans="1:26" x14ac:dyDescent="0.25">
      <c r="A11" s="4" t="s">
        <v>42</v>
      </c>
      <c r="B11" s="21">
        <v>1</v>
      </c>
      <c r="C11" s="21">
        <v>160</v>
      </c>
      <c r="D11" s="21">
        <v>32</v>
      </c>
      <c r="E11" s="5">
        <v>9.2937200000000001E-3</v>
      </c>
      <c r="F11" s="5">
        <f t="shared" si="0"/>
        <v>1.8587440000000001E-3</v>
      </c>
      <c r="G11" s="44"/>
      <c r="H11" s="44"/>
      <c r="I11" s="44"/>
      <c r="J11" s="44"/>
      <c r="K11" s="44"/>
      <c r="L11" s="44"/>
      <c r="M11" s="44"/>
      <c r="N11" s="5">
        <f>I11-H11</f>
        <v>0</v>
      </c>
      <c r="O11" s="5">
        <f>M11-K11</f>
        <v>0</v>
      </c>
      <c r="P11" s="5">
        <v>0.01</v>
      </c>
      <c r="Q11" s="5">
        <f>26.7*(N11-O11)*P11</f>
        <v>0</v>
      </c>
      <c r="R11" s="5">
        <f>26.7*(1.72*(M11-K11)-(J11-H11))*P11</f>
        <v>0</v>
      </c>
      <c r="S11" s="29">
        <f>Q11/(F11)</f>
        <v>0</v>
      </c>
      <c r="T11" s="29">
        <f>R11/F11</f>
        <v>0</v>
      </c>
      <c r="U11" s="29" t="e">
        <f>G11/I11</f>
        <v>#DIV/0!</v>
      </c>
      <c r="V11" s="5"/>
      <c r="W11" s="21"/>
    </row>
    <row r="12" spans="1:26" x14ac:dyDescent="0.25">
      <c r="A12" s="4" t="s">
        <v>42</v>
      </c>
      <c r="B12" s="21">
        <v>2</v>
      </c>
      <c r="C12" s="21">
        <v>110</v>
      </c>
      <c r="D12" s="21">
        <v>60</v>
      </c>
      <c r="E12" s="5">
        <v>1.1059790000000002E-2</v>
      </c>
      <c r="F12" s="5">
        <f t="shared" si="0"/>
        <v>6.0326127272727278E-3</v>
      </c>
      <c r="G12" s="44"/>
      <c r="H12" s="44"/>
      <c r="I12" s="44"/>
      <c r="J12" s="44"/>
      <c r="K12" s="44"/>
      <c r="L12" s="44"/>
      <c r="M12" s="44"/>
      <c r="N12" s="5">
        <f t="shared" ref="N12:N39" si="9">I12-H12</f>
        <v>0</v>
      </c>
      <c r="O12" s="5">
        <f t="shared" ref="O12:O39" si="10">M12-K12</f>
        <v>0</v>
      </c>
      <c r="P12" s="5">
        <v>0.01</v>
      </c>
      <c r="Q12" s="5">
        <f t="shared" ref="Q12:Q39" si="11">26.7*(N12-O12)*P12</f>
        <v>0</v>
      </c>
      <c r="R12" s="5">
        <f t="shared" ref="R12:R39" si="12">26.7*(1.72*(M12-K12)-(J12-H12))*P12</f>
        <v>0</v>
      </c>
      <c r="S12" s="29">
        <f t="shared" ref="S12:S15" si="13">Q12/(F12)</f>
        <v>0</v>
      </c>
      <c r="T12" s="29">
        <f t="shared" ref="T12:T15" si="14">R12/F12</f>
        <v>0</v>
      </c>
      <c r="U12" s="29" t="e">
        <f t="shared" ref="U12:U15" si="15">G12/I12</f>
        <v>#DIV/0!</v>
      </c>
      <c r="V12" s="5"/>
      <c r="W12" s="21"/>
    </row>
    <row r="13" spans="1:26" x14ac:dyDescent="0.25">
      <c r="A13" s="4" t="s">
        <v>42</v>
      </c>
      <c r="B13" s="21">
        <v>3</v>
      </c>
      <c r="C13" s="21">
        <v>120</v>
      </c>
      <c r="D13" s="21">
        <v>32</v>
      </c>
      <c r="E13" s="5">
        <v>7.2976600000000001E-3</v>
      </c>
      <c r="F13" s="5">
        <f t="shared" si="0"/>
        <v>1.9460426666666666E-3</v>
      </c>
      <c r="G13" s="44"/>
      <c r="H13" s="44"/>
      <c r="I13" s="44"/>
      <c r="J13" s="44"/>
      <c r="K13" s="44"/>
      <c r="L13" s="44"/>
      <c r="M13" s="44"/>
      <c r="N13" s="5">
        <f t="shared" si="9"/>
        <v>0</v>
      </c>
      <c r="O13" s="5">
        <f t="shared" si="10"/>
        <v>0</v>
      </c>
      <c r="P13" s="5">
        <v>0.01</v>
      </c>
      <c r="Q13" s="5">
        <f t="shared" si="11"/>
        <v>0</v>
      </c>
      <c r="R13" s="5">
        <f t="shared" si="12"/>
        <v>0</v>
      </c>
      <c r="S13" s="29">
        <f t="shared" si="13"/>
        <v>0</v>
      </c>
      <c r="T13" s="29">
        <f t="shared" si="14"/>
        <v>0</v>
      </c>
      <c r="U13" s="29" t="e">
        <f t="shared" si="15"/>
        <v>#DIV/0!</v>
      </c>
      <c r="V13" s="5"/>
      <c r="W13" s="21"/>
    </row>
    <row r="14" spans="1:26" x14ac:dyDescent="0.25">
      <c r="A14" s="4" t="s">
        <v>42</v>
      </c>
      <c r="B14" s="21">
        <v>4</v>
      </c>
      <c r="C14" s="21">
        <v>170</v>
      </c>
      <c r="D14" s="21">
        <v>20</v>
      </c>
      <c r="E14" s="5">
        <v>4.7466699999999997E-3</v>
      </c>
      <c r="F14" s="5">
        <f t="shared" si="0"/>
        <v>5.5843176470588235E-4</v>
      </c>
      <c r="G14" s="44"/>
      <c r="H14" s="44"/>
      <c r="I14" s="44"/>
      <c r="J14" s="44"/>
      <c r="K14" s="44"/>
      <c r="L14" s="44"/>
      <c r="M14" s="44"/>
      <c r="N14" s="5">
        <f t="shared" si="9"/>
        <v>0</v>
      </c>
      <c r="O14" s="5">
        <f t="shared" si="10"/>
        <v>0</v>
      </c>
      <c r="P14" s="5">
        <v>0.01</v>
      </c>
      <c r="Q14" s="5">
        <f t="shared" si="11"/>
        <v>0</v>
      </c>
      <c r="R14" s="5">
        <f t="shared" si="12"/>
        <v>0</v>
      </c>
      <c r="S14" s="29">
        <f t="shared" si="13"/>
        <v>0</v>
      </c>
      <c r="T14" s="29">
        <f t="shared" si="14"/>
        <v>0</v>
      </c>
      <c r="U14" s="29" t="e">
        <f t="shared" si="15"/>
        <v>#DIV/0!</v>
      </c>
      <c r="V14" s="5"/>
      <c r="W14" s="21"/>
    </row>
    <row r="15" spans="1:26" x14ac:dyDescent="0.25">
      <c r="A15" s="4" t="s">
        <v>42</v>
      </c>
      <c r="B15" s="21">
        <v>5</v>
      </c>
      <c r="C15" s="21">
        <v>110</v>
      </c>
      <c r="D15" s="21">
        <v>60</v>
      </c>
      <c r="E15" s="5">
        <v>1.1045020000000001E-2</v>
      </c>
      <c r="F15" s="5">
        <f t="shared" si="0"/>
        <v>6.0245563636363636E-3</v>
      </c>
      <c r="G15" s="44"/>
      <c r="H15" s="44"/>
      <c r="I15" s="44"/>
      <c r="J15" s="44"/>
      <c r="K15" s="44"/>
      <c r="L15" s="44"/>
      <c r="M15" s="44"/>
      <c r="N15" s="5">
        <f t="shared" si="9"/>
        <v>0</v>
      </c>
      <c r="O15" s="5">
        <f t="shared" si="10"/>
        <v>0</v>
      </c>
      <c r="P15" s="5">
        <v>0.01</v>
      </c>
      <c r="Q15" s="5">
        <f t="shared" si="11"/>
        <v>0</v>
      </c>
      <c r="R15" s="5">
        <f t="shared" si="12"/>
        <v>0</v>
      </c>
      <c r="S15" s="29">
        <f t="shared" si="13"/>
        <v>0</v>
      </c>
      <c r="T15" s="29">
        <f t="shared" si="14"/>
        <v>0</v>
      </c>
      <c r="U15" s="29" t="e">
        <f t="shared" si="15"/>
        <v>#DIV/0!</v>
      </c>
      <c r="V15" s="5"/>
      <c r="W15" s="21"/>
    </row>
    <row r="16" spans="1:26" s="15" customFormat="1" x14ac:dyDescent="0.25">
      <c r="A16" s="2" t="s">
        <v>19</v>
      </c>
      <c r="B16" s="3"/>
      <c r="C16" s="16"/>
      <c r="D16" s="16"/>
      <c r="E16" s="22">
        <v>8.688572000000002E-3</v>
      </c>
      <c r="F16" s="16">
        <f>AVERAGE(F11:F15)</f>
        <v>3.2840775044563281E-3</v>
      </c>
      <c r="G16" s="45"/>
      <c r="H16" s="45"/>
      <c r="I16" s="45"/>
      <c r="J16" s="45"/>
      <c r="K16" s="45"/>
      <c r="L16" s="45"/>
      <c r="M16" s="45"/>
      <c r="N16" s="18"/>
      <c r="O16" s="18"/>
      <c r="P16" s="18"/>
      <c r="Q16" s="18"/>
      <c r="R16" s="18"/>
      <c r="S16" s="30">
        <f>AVERAGE(S11:S15)</f>
        <v>0</v>
      </c>
      <c r="T16" s="30">
        <f t="shared" ref="T16" si="16">AVERAGE(T11:T15)</f>
        <v>0</v>
      </c>
      <c r="U16" s="30" t="e">
        <f t="shared" ref="U16" si="17">AVERAGE(U11:U15)</f>
        <v>#DIV/0!</v>
      </c>
      <c r="V16" s="18"/>
      <c r="W16" s="3"/>
    </row>
    <row r="17" spans="1:48" x14ac:dyDescent="0.25">
      <c r="A17" s="4" t="s">
        <v>39</v>
      </c>
      <c r="B17" s="21">
        <v>1</v>
      </c>
      <c r="C17" s="21">
        <v>180</v>
      </c>
      <c r="D17" s="21">
        <v>40</v>
      </c>
      <c r="E17" s="5">
        <v>7.0993200000000001E-3</v>
      </c>
      <c r="F17" s="5">
        <f t="shared" si="0"/>
        <v>1.5776266666666667E-3</v>
      </c>
      <c r="G17" s="44"/>
      <c r="H17" s="44"/>
      <c r="I17" s="44"/>
      <c r="J17" s="44"/>
      <c r="K17" s="44"/>
      <c r="L17" s="44"/>
      <c r="M17" s="44"/>
      <c r="N17" s="5">
        <f t="shared" si="9"/>
        <v>0</v>
      </c>
      <c r="O17" s="5">
        <f t="shared" si="10"/>
        <v>0</v>
      </c>
      <c r="P17" s="5">
        <v>0.01</v>
      </c>
      <c r="Q17" s="5">
        <f t="shared" si="11"/>
        <v>0</v>
      </c>
      <c r="R17" s="5">
        <f t="shared" si="12"/>
        <v>0</v>
      </c>
      <c r="S17" s="29">
        <f t="shared" ref="S17:S20" si="18">Q17/(F17)</f>
        <v>0</v>
      </c>
      <c r="T17" s="29">
        <f t="shared" ref="T17:T39" si="19">R17/F17</f>
        <v>0</v>
      </c>
      <c r="U17" s="29" t="e">
        <f t="shared" ref="U17:U39" si="20">G17/I17</f>
        <v>#DIV/0!</v>
      </c>
      <c r="V17" s="5"/>
      <c r="W17" s="21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</row>
    <row r="18" spans="1:48" s="19" customFormat="1" x14ac:dyDescent="0.25">
      <c r="A18" s="4" t="s">
        <v>39</v>
      </c>
      <c r="B18" s="21">
        <v>2</v>
      </c>
      <c r="C18" s="21">
        <v>140</v>
      </c>
      <c r="D18" s="21">
        <v>50</v>
      </c>
      <c r="E18" s="5">
        <v>8.0403799999999997E-3</v>
      </c>
      <c r="F18" s="5">
        <f t="shared" si="0"/>
        <v>2.8715642857142856E-3</v>
      </c>
      <c r="G18" s="44"/>
      <c r="H18" s="44"/>
      <c r="I18" s="44"/>
      <c r="J18" s="44"/>
      <c r="K18" s="44"/>
      <c r="L18" s="44"/>
      <c r="M18" s="44"/>
      <c r="N18" s="5">
        <f t="shared" si="9"/>
        <v>0</v>
      </c>
      <c r="O18" s="5">
        <f t="shared" si="10"/>
        <v>0</v>
      </c>
      <c r="P18" s="5">
        <v>0.01</v>
      </c>
      <c r="Q18" s="5">
        <f t="shared" si="11"/>
        <v>0</v>
      </c>
      <c r="R18" s="5">
        <f t="shared" si="12"/>
        <v>0</v>
      </c>
      <c r="S18" s="29">
        <f t="shared" si="18"/>
        <v>0</v>
      </c>
      <c r="T18" s="29">
        <f t="shared" si="19"/>
        <v>0</v>
      </c>
      <c r="U18" s="29" t="e">
        <f t="shared" si="20"/>
        <v>#DIV/0!</v>
      </c>
      <c r="V18" s="5"/>
      <c r="W18" s="21"/>
    </row>
    <row r="19" spans="1:48" x14ac:dyDescent="0.25">
      <c r="A19" s="4" t="s">
        <v>39</v>
      </c>
      <c r="B19" s="21">
        <v>3</v>
      </c>
      <c r="C19" s="21">
        <v>190</v>
      </c>
      <c r="D19" s="21">
        <v>60</v>
      </c>
      <c r="E19" s="5">
        <v>1.9129399999999999E-3</v>
      </c>
      <c r="F19" s="5">
        <f t="shared" si="0"/>
        <v>6.0408631578947366E-4</v>
      </c>
      <c r="G19" s="44"/>
      <c r="H19" s="44"/>
      <c r="I19" s="44"/>
      <c r="J19" s="44"/>
      <c r="K19" s="44"/>
      <c r="L19" s="44"/>
      <c r="M19" s="44"/>
      <c r="N19" s="5">
        <f t="shared" si="9"/>
        <v>0</v>
      </c>
      <c r="O19" s="5">
        <f t="shared" si="10"/>
        <v>0</v>
      </c>
      <c r="P19" s="5">
        <v>0.01</v>
      </c>
      <c r="Q19" s="5">
        <f t="shared" si="11"/>
        <v>0</v>
      </c>
      <c r="R19" s="5">
        <f t="shared" si="12"/>
        <v>0</v>
      </c>
      <c r="S19" s="29">
        <f t="shared" si="18"/>
        <v>0</v>
      </c>
      <c r="T19" s="29">
        <f t="shared" si="19"/>
        <v>0</v>
      </c>
      <c r="U19" s="29" t="e">
        <f t="shared" si="20"/>
        <v>#DIV/0!</v>
      </c>
      <c r="V19" s="5"/>
      <c r="W19" s="21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</row>
    <row r="20" spans="1:48" x14ac:dyDescent="0.25">
      <c r="A20" s="4" t="s">
        <v>39</v>
      </c>
      <c r="B20" s="21">
        <v>4</v>
      </c>
      <c r="C20" s="21">
        <v>110</v>
      </c>
      <c r="D20" s="21">
        <v>60</v>
      </c>
      <c r="E20" s="5">
        <v>1.413406E-2</v>
      </c>
      <c r="F20" s="5">
        <f t="shared" si="0"/>
        <v>7.7094872727272723E-3</v>
      </c>
      <c r="G20" s="44"/>
      <c r="H20" s="44"/>
      <c r="I20" s="44"/>
      <c r="J20" s="44"/>
      <c r="K20" s="44"/>
      <c r="L20" s="44"/>
      <c r="M20" s="44"/>
      <c r="N20" s="5">
        <f t="shared" si="9"/>
        <v>0</v>
      </c>
      <c r="O20" s="5">
        <f t="shared" si="10"/>
        <v>0</v>
      </c>
      <c r="P20" s="5">
        <v>0.01</v>
      </c>
      <c r="Q20" s="5">
        <f t="shared" si="11"/>
        <v>0</v>
      </c>
      <c r="R20" s="5">
        <f t="shared" si="12"/>
        <v>0</v>
      </c>
      <c r="S20" s="29">
        <f t="shared" si="18"/>
        <v>0</v>
      </c>
      <c r="T20" s="29">
        <f t="shared" si="19"/>
        <v>0</v>
      </c>
      <c r="U20" s="29" t="e">
        <f t="shared" si="20"/>
        <v>#DIV/0!</v>
      </c>
      <c r="V20" s="5"/>
      <c r="W20" s="21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</row>
    <row r="21" spans="1:48" x14ac:dyDescent="0.25">
      <c r="A21" s="4" t="s">
        <v>39</v>
      </c>
      <c r="B21" s="21">
        <v>5</v>
      </c>
      <c r="C21" s="21">
        <v>180</v>
      </c>
      <c r="D21" s="21">
        <v>84</v>
      </c>
      <c r="E21" s="5">
        <v>9.5743500000000006E-3</v>
      </c>
      <c r="F21" s="5">
        <f t="shared" si="0"/>
        <v>4.4680300000000004E-3</v>
      </c>
      <c r="G21" s="44"/>
      <c r="H21" s="44"/>
      <c r="I21" s="44"/>
      <c r="J21" s="44"/>
      <c r="K21" s="44"/>
      <c r="L21" s="44"/>
      <c r="M21" s="44"/>
      <c r="N21" s="5">
        <f t="shared" si="9"/>
        <v>0</v>
      </c>
      <c r="O21" s="5">
        <f t="shared" si="10"/>
        <v>0</v>
      </c>
      <c r="P21" s="5">
        <v>0.01</v>
      </c>
      <c r="Q21" s="5">
        <f t="shared" si="11"/>
        <v>0</v>
      </c>
      <c r="R21" s="5">
        <f t="shared" si="12"/>
        <v>0</v>
      </c>
      <c r="S21" s="29">
        <f>Q21/(F21)</f>
        <v>0</v>
      </c>
      <c r="T21" s="29">
        <f t="shared" si="19"/>
        <v>0</v>
      </c>
      <c r="U21" s="29" t="e">
        <f t="shared" si="20"/>
        <v>#DIV/0!</v>
      </c>
      <c r="V21" s="5"/>
      <c r="W21" s="21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</row>
    <row r="22" spans="1:48" s="15" customFormat="1" x14ac:dyDescent="0.25">
      <c r="A22" s="2" t="s">
        <v>19</v>
      </c>
      <c r="B22" s="3"/>
      <c r="C22" s="2"/>
      <c r="D22" s="2"/>
      <c r="E22" s="39">
        <v>8.15221E-3</v>
      </c>
      <c r="F22" s="42">
        <f>AVERAGE(F17:F21)</f>
        <v>3.4461589081795398E-3</v>
      </c>
      <c r="G22" s="45"/>
      <c r="H22" s="45"/>
      <c r="I22" s="45"/>
      <c r="J22" s="45"/>
      <c r="K22" s="45"/>
      <c r="L22" s="45"/>
      <c r="M22" s="45"/>
      <c r="N22" s="34"/>
      <c r="O22" s="34"/>
      <c r="P22" s="34"/>
      <c r="Q22" s="34"/>
      <c r="R22" s="34"/>
      <c r="S22" s="38">
        <f>AVERAGE(S17:S21)</f>
        <v>0</v>
      </c>
      <c r="T22" s="38">
        <f>AVERAGE(T17:T21)</f>
        <v>0</v>
      </c>
      <c r="U22" s="38" t="e">
        <f>AVERAGE(U17:U21)</f>
        <v>#DIV/0!</v>
      </c>
      <c r="V22" s="3"/>
      <c r="W22" s="3"/>
    </row>
    <row r="23" spans="1:48" x14ac:dyDescent="0.25">
      <c r="A23" s="4" t="s">
        <v>40</v>
      </c>
      <c r="B23" s="21">
        <v>1</v>
      </c>
      <c r="C23" s="21">
        <v>140</v>
      </c>
      <c r="D23" s="21">
        <v>20</v>
      </c>
      <c r="E23" s="5">
        <v>1.1686460000000001E-2</v>
      </c>
      <c r="F23" s="5">
        <f t="shared" si="0"/>
        <v>1.6694942857142857E-3</v>
      </c>
      <c r="G23" s="44"/>
      <c r="H23" s="44"/>
      <c r="I23" s="44"/>
      <c r="J23" s="44"/>
      <c r="K23" s="44"/>
      <c r="L23" s="44"/>
      <c r="M23" s="44"/>
      <c r="N23" s="5">
        <f t="shared" si="9"/>
        <v>0</v>
      </c>
      <c r="O23" s="5">
        <f t="shared" si="10"/>
        <v>0</v>
      </c>
      <c r="P23" s="5">
        <v>0.01</v>
      </c>
      <c r="Q23" s="5">
        <f t="shared" si="11"/>
        <v>0</v>
      </c>
      <c r="R23" s="5">
        <f t="shared" si="12"/>
        <v>0</v>
      </c>
      <c r="S23" s="29">
        <f>Q23/(F23)</f>
        <v>0</v>
      </c>
      <c r="T23" s="29">
        <f t="shared" si="19"/>
        <v>0</v>
      </c>
      <c r="U23" s="29" t="e">
        <f t="shared" si="20"/>
        <v>#DIV/0!</v>
      </c>
      <c r="V23" s="21"/>
      <c r="W23" s="5"/>
      <c r="X23" s="5"/>
      <c r="Y23" s="9"/>
      <c r="Z23" s="21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</row>
    <row r="24" spans="1:48" x14ac:dyDescent="0.25">
      <c r="A24" s="4" t="s">
        <v>40</v>
      </c>
      <c r="B24" s="21">
        <v>2</v>
      </c>
      <c r="C24" s="21">
        <v>120</v>
      </c>
      <c r="D24" s="21">
        <v>24</v>
      </c>
      <c r="E24" s="5">
        <v>1.1209600000000002E-2</v>
      </c>
      <c r="F24" s="5">
        <f t="shared" si="0"/>
        <v>2.2419200000000005E-3</v>
      </c>
      <c r="G24" s="44"/>
      <c r="H24" s="44"/>
      <c r="I24" s="44"/>
      <c r="J24" s="44"/>
      <c r="K24" s="44"/>
      <c r="L24" s="44"/>
      <c r="M24" s="44"/>
      <c r="N24" s="5">
        <f t="shared" si="9"/>
        <v>0</v>
      </c>
      <c r="O24" s="5">
        <f t="shared" si="10"/>
        <v>0</v>
      </c>
      <c r="P24" s="5">
        <v>0.01</v>
      </c>
      <c r="Q24" s="5">
        <f t="shared" si="11"/>
        <v>0</v>
      </c>
      <c r="R24" s="5">
        <f t="shared" si="12"/>
        <v>0</v>
      </c>
      <c r="S24" s="29">
        <f t="shared" ref="S24:S39" si="21">Q24/(F24)</f>
        <v>0</v>
      </c>
      <c r="T24" s="29">
        <f t="shared" si="19"/>
        <v>0</v>
      </c>
      <c r="U24" s="29" t="e">
        <f t="shared" si="20"/>
        <v>#DIV/0!</v>
      </c>
      <c r="V24" s="21"/>
      <c r="W24" s="5"/>
      <c r="X24" s="5"/>
      <c r="Y24" s="9"/>
      <c r="Z24" s="21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</row>
    <row r="25" spans="1:48" x14ac:dyDescent="0.25">
      <c r="A25" s="4" t="s">
        <v>40</v>
      </c>
      <c r="B25" s="21">
        <v>3</v>
      </c>
      <c r="C25" s="21">
        <v>140</v>
      </c>
      <c r="D25" s="21">
        <v>26</v>
      </c>
      <c r="E25" s="5">
        <v>6.2743099999999991E-3</v>
      </c>
      <c r="F25" s="5">
        <f t="shared" si="0"/>
        <v>1.1652289999999998E-3</v>
      </c>
      <c r="G25" s="44"/>
      <c r="H25" s="44"/>
      <c r="I25" s="44"/>
      <c r="J25" s="44"/>
      <c r="K25" s="44"/>
      <c r="L25" s="44"/>
      <c r="M25" s="44"/>
      <c r="N25" s="5">
        <f t="shared" si="9"/>
        <v>0</v>
      </c>
      <c r="O25" s="5">
        <f t="shared" si="10"/>
        <v>0</v>
      </c>
      <c r="P25" s="5">
        <v>0.01</v>
      </c>
      <c r="Q25" s="5">
        <f t="shared" si="11"/>
        <v>0</v>
      </c>
      <c r="R25" s="5">
        <f t="shared" si="12"/>
        <v>0</v>
      </c>
      <c r="S25" s="29">
        <f t="shared" si="21"/>
        <v>0</v>
      </c>
      <c r="T25" s="29">
        <f t="shared" si="19"/>
        <v>0</v>
      </c>
      <c r="U25" s="29" t="e">
        <f t="shared" si="20"/>
        <v>#DIV/0!</v>
      </c>
      <c r="W25" s="5"/>
      <c r="X25" s="5"/>
      <c r="Y25" s="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</row>
    <row r="26" spans="1:48" x14ac:dyDescent="0.25">
      <c r="A26" s="4" t="s">
        <v>40</v>
      </c>
      <c r="B26" s="21">
        <v>4</v>
      </c>
      <c r="C26" s="21">
        <v>150</v>
      </c>
      <c r="D26" s="21">
        <v>18</v>
      </c>
      <c r="E26" s="5">
        <v>4.7888699999999998E-3</v>
      </c>
      <c r="F26" s="5">
        <f t="shared" si="0"/>
        <v>5.7466439999999993E-4</v>
      </c>
      <c r="G26" s="44"/>
      <c r="H26" s="44"/>
      <c r="I26" s="44"/>
      <c r="J26" s="44"/>
      <c r="K26" s="44"/>
      <c r="L26" s="44"/>
      <c r="M26" s="44"/>
      <c r="N26" s="5">
        <f t="shared" si="9"/>
        <v>0</v>
      </c>
      <c r="O26" s="5">
        <f t="shared" si="10"/>
        <v>0</v>
      </c>
      <c r="P26" s="5">
        <v>0.01</v>
      </c>
      <c r="Q26" s="5">
        <f t="shared" si="11"/>
        <v>0</v>
      </c>
      <c r="R26" s="5">
        <f t="shared" si="12"/>
        <v>0</v>
      </c>
      <c r="S26" s="29">
        <f t="shared" si="21"/>
        <v>0</v>
      </c>
      <c r="T26" s="29">
        <f t="shared" si="19"/>
        <v>0</v>
      </c>
      <c r="U26" s="29" t="e">
        <f t="shared" si="20"/>
        <v>#DIV/0!</v>
      </c>
      <c r="W26" s="5"/>
      <c r="X26" s="5"/>
      <c r="Y26" s="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</row>
    <row r="27" spans="1:48" x14ac:dyDescent="0.25">
      <c r="A27" s="4" t="s">
        <v>40</v>
      </c>
      <c r="B27" s="21">
        <v>5</v>
      </c>
      <c r="C27" s="21">
        <v>230</v>
      </c>
      <c r="D27" s="21">
        <v>18</v>
      </c>
      <c r="E27" s="5">
        <v>1.1317210000000001E-2</v>
      </c>
      <c r="F27" s="5">
        <f t="shared" si="0"/>
        <v>8.8569469565217412E-4</v>
      </c>
      <c r="G27" s="44"/>
      <c r="H27" s="44"/>
      <c r="I27" s="44"/>
      <c r="J27" s="44"/>
      <c r="K27" s="44"/>
      <c r="L27" s="44"/>
      <c r="M27" s="44"/>
      <c r="N27" s="5">
        <f t="shared" si="9"/>
        <v>0</v>
      </c>
      <c r="O27" s="5">
        <f t="shared" si="10"/>
        <v>0</v>
      </c>
      <c r="P27" s="5">
        <v>0.01</v>
      </c>
      <c r="Q27" s="5">
        <f t="shared" si="11"/>
        <v>0</v>
      </c>
      <c r="R27" s="5">
        <f t="shared" si="12"/>
        <v>0</v>
      </c>
      <c r="S27" s="29">
        <f t="shared" si="21"/>
        <v>0</v>
      </c>
      <c r="T27" s="29">
        <f t="shared" si="19"/>
        <v>0</v>
      </c>
      <c r="U27" s="29" t="e">
        <f t="shared" si="20"/>
        <v>#DIV/0!</v>
      </c>
      <c r="W27" s="5"/>
      <c r="X27" s="5"/>
      <c r="Y27" s="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</row>
    <row r="28" spans="1:48" x14ac:dyDescent="0.25">
      <c r="A28" s="40" t="s">
        <v>19</v>
      </c>
      <c r="B28" s="33"/>
      <c r="C28" s="33"/>
      <c r="D28" s="33"/>
      <c r="E28" s="39">
        <v>9.0552900000000006E-3</v>
      </c>
      <c r="F28" s="41">
        <f>AVERAGE(F23:F27)</f>
        <v>1.3074004762732921E-3</v>
      </c>
      <c r="G28" s="33"/>
      <c r="H28" s="33"/>
      <c r="I28" s="33"/>
      <c r="J28" s="33"/>
      <c r="K28" s="48"/>
      <c r="L28" s="33"/>
      <c r="M28" s="33"/>
      <c r="N28" s="33"/>
      <c r="O28" s="33"/>
      <c r="P28" s="33"/>
      <c r="Q28" s="33"/>
      <c r="R28" s="33"/>
      <c r="S28" s="35"/>
      <c r="T28" s="35"/>
      <c r="U28" s="35"/>
      <c r="V28" s="33"/>
      <c r="W28" s="33"/>
      <c r="X28" s="33"/>
      <c r="Y28" s="36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</row>
    <row r="29" spans="1:48" x14ac:dyDescent="0.25">
      <c r="A29" s="4" t="s">
        <v>45</v>
      </c>
      <c r="B29" s="21">
        <v>1</v>
      </c>
      <c r="C29" s="21">
        <v>230</v>
      </c>
      <c r="D29" s="21">
        <v>20</v>
      </c>
      <c r="E29" s="5">
        <v>1.7073290000000001E-2</v>
      </c>
      <c r="F29" s="5">
        <f t="shared" si="0"/>
        <v>1.4846339130434782E-3</v>
      </c>
      <c r="G29" s="44"/>
      <c r="H29" s="44"/>
      <c r="I29" s="44"/>
      <c r="J29" s="44"/>
      <c r="K29" s="44"/>
      <c r="L29" s="44"/>
      <c r="M29" s="44"/>
      <c r="N29" s="5">
        <f t="shared" si="9"/>
        <v>0</v>
      </c>
      <c r="O29" s="5">
        <f t="shared" si="10"/>
        <v>0</v>
      </c>
      <c r="P29" s="5">
        <v>0.01</v>
      </c>
      <c r="Q29" s="5">
        <f t="shared" si="11"/>
        <v>0</v>
      </c>
      <c r="R29" s="5">
        <f t="shared" si="12"/>
        <v>0</v>
      </c>
      <c r="S29" s="29">
        <f t="shared" si="21"/>
        <v>0</v>
      </c>
      <c r="T29" s="29">
        <f t="shared" si="19"/>
        <v>0</v>
      </c>
      <c r="U29" s="29" t="e">
        <f t="shared" si="20"/>
        <v>#DIV/0!</v>
      </c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</row>
    <row r="30" spans="1:48" x14ac:dyDescent="0.25">
      <c r="A30" s="4" t="s">
        <v>45</v>
      </c>
      <c r="B30" s="21">
        <v>2</v>
      </c>
      <c r="C30" s="21">
        <v>110</v>
      </c>
      <c r="D30" s="21">
        <v>34</v>
      </c>
      <c r="E30" s="5">
        <v>6.4853099999999993E-3</v>
      </c>
      <c r="F30" s="5">
        <f t="shared" si="0"/>
        <v>2.0045503636363636E-3</v>
      </c>
      <c r="G30" s="44"/>
      <c r="H30" s="44"/>
      <c r="I30" s="44"/>
      <c r="J30" s="44"/>
      <c r="K30" s="44"/>
      <c r="L30" s="44"/>
      <c r="M30" s="44"/>
      <c r="N30" s="5">
        <f t="shared" si="9"/>
        <v>0</v>
      </c>
      <c r="O30" s="5">
        <f t="shared" si="10"/>
        <v>0</v>
      </c>
      <c r="P30" s="5">
        <v>0.01</v>
      </c>
      <c r="Q30" s="5">
        <f t="shared" si="11"/>
        <v>0</v>
      </c>
      <c r="R30" s="5">
        <f t="shared" si="12"/>
        <v>0</v>
      </c>
      <c r="S30" s="29">
        <f t="shared" si="21"/>
        <v>0</v>
      </c>
      <c r="T30" s="29">
        <f t="shared" si="19"/>
        <v>0</v>
      </c>
      <c r="U30" s="29" t="e">
        <f t="shared" si="20"/>
        <v>#DIV/0!</v>
      </c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</row>
    <row r="31" spans="1:48" x14ac:dyDescent="0.25">
      <c r="A31" s="4" t="s">
        <v>45</v>
      </c>
      <c r="B31" s="21">
        <v>3</v>
      </c>
      <c r="C31" s="21">
        <v>130</v>
      </c>
      <c r="D31" s="21">
        <v>12</v>
      </c>
      <c r="E31" s="5">
        <v>7.0824399999999997E-3</v>
      </c>
      <c r="F31" s="5">
        <f t="shared" si="0"/>
        <v>6.5376369230769232E-4</v>
      </c>
      <c r="G31" s="44"/>
      <c r="H31" s="44"/>
      <c r="I31" s="44"/>
      <c r="J31" s="44"/>
      <c r="K31" s="44"/>
      <c r="L31" s="44"/>
      <c r="M31" s="44"/>
      <c r="N31" s="5">
        <f t="shared" si="9"/>
        <v>0</v>
      </c>
      <c r="O31" s="5">
        <f t="shared" si="10"/>
        <v>0</v>
      </c>
      <c r="P31" s="5">
        <v>0.01</v>
      </c>
      <c r="Q31" s="5">
        <f t="shared" si="11"/>
        <v>0</v>
      </c>
      <c r="R31" s="5">
        <f t="shared" si="12"/>
        <v>0</v>
      </c>
      <c r="S31" s="29">
        <f t="shared" si="21"/>
        <v>0</v>
      </c>
      <c r="T31" s="29">
        <f t="shared" si="19"/>
        <v>0</v>
      </c>
      <c r="U31" s="29" t="e">
        <f t="shared" si="20"/>
        <v>#DIV/0!</v>
      </c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</row>
    <row r="32" spans="1:48" x14ac:dyDescent="0.25">
      <c r="A32" s="4" t="s">
        <v>45</v>
      </c>
      <c r="B32" s="21">
        <v>4</v>
      </c>
      <c r="C32" s="21">
        <v>150</v>
      </c>
      <c r="D32" s="21">
        <v>18</v>
      </c>
      <c r="E32" s="5">
        <v>4.6052999999999997E-3</v>
      </c>
      <c r="F32" s="5">
        <f t="shared" si="0"/>
        <v>5.526359999999999E-4</v>
      </c>
      <c r="G32" s="44"/>
      <c r="H32" s="44"/>
      <c r="I32" s="44"/>
      <c r="J32" s="44"/>
      <c r="K32" s="44"/>
      <c r="L32" s="44"/>
      <c r="M32" s="44"/>
      <c r="N32" s="5">
        <f t="shared" si="9"/>
        <v>0</v>
      </c>
      <c r="O32" s="5">
        <f t="shared" si="10"/>
        <v>0</v>
      </c>
      <c r="P32" s="5">
        <v>0.01</v>
      </c>
      <c r="Q32" s="5">
        <f t="shared" si="11"/>
        <v>0</v>
      </c>
      <c r="R32" s="5">
        <f t="shared" si="12"/>
        <v>0</v>
      </c>
      <c r="S32" s="29">
        <f t="shared" si="21"/>
        <v>0</v>
      </c>
      <c r="T32" s="29">
        <f t="shared" si="19"/>
        <v>0</v>
      </c>
      <c r="U32" s="29" t="e">
        <f t="shared" si="20"/>
        <v>#DIV/0!</v>
      </c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</row>
    <row r="33" spans="1:48" x14ac:dyDescent="0.25">
      <c r="A33" s="4" t="s">
        <v>45</v>
      </c>
      <c r="B33" s="21">
        <v>5</v>
      </c>
      <c r="C33" s="21">
        <v>80</v>
      </c>
      <c r="D33" s="21">
        <v>26</v>
      </c>
      <c r="E33" s="5">
        <v>1.2616970000000002E-2</v>
      </c>
      <c r="F33" s="5">
        <f t="shared" si="0"/>
        <v>4.1005152500000006E-3</v>
      </c>
      <c r="G33" s="44"/>
      <c r="H33" s="44"/>
      <c r="I33" s="44"/>
      <c r="J33" s="44"/>
      <c r="K33" s="44"/>
      <c r="L33" s="44"/>
      <c r="M33" s="44"/>
      <c r="N33" s="5">
        <f t="shared" si="9"/>
        <v>0</v>
      </c>
      <c r="O33" s="5">
        <f t="shared" si="10"/>
        <v>0</v>
      </c>
      <c r="P33" s="5">
        <v>0.01</v>
      </c>
      <c r="Q33" s="5">
        <f t="shared" si="11"/>
        <v>0</v>
      </c>
      <c r="R33" s="5">
        <f t="shared" si="12"/>
        <v>0</v>
      </c>
      <c r="S33" s="29">
        <f t="shared" si="21"/>
        <v>0</v>
      </c>
      <c r="T33" s="29">
        <f t="shared" si="19"/>
        <v>0</v>
      </c>
      <c r="U33" s="29" t="e">
        <f t="shared" si="20"/>
        <v>#DIV/0!</v>
      </c>
      <c r="W33" s="19"/>
      <c r="X33" s="19"/>
      <c r="Y33" s="19"/>
      <c r="Z33" s="19"/>
    </row>
    <row r="34" spans="1:48" s="19" customFormat="1" x14ac:dyDescent="0.25">
      <c r="A34" s="40" t="s">
        <v>19</v>
      </c>
      <c r="B34" s="33"/>
      <c r="C34" s="33"/>
      <c r="D34" s="33"/>
      <c r="E34" s="39">
        <v>9.5726620000000009E-3</v>
      </c>
      <c r="F34" s="41">
        <f>AVERAGE(F29:F33)</f>
        <v>1.7592198437975069E-3</v>
      </c>
      <c r="G34" s="33"/>
      <c r="H34" s="33"/>
      <c r="I34" s="33"/>
      <c r="J34" s="33"/>
      <c r="K34" s="48"/>
      <c r="L34" s="33"/>
      <c r="M34" s="33"/>
      <c r="N34" s="33"/>
      <c r="O34" s="33"/>
      <c r="P34" s="33"/>
      <c r="Q34" s="33"/>
      <c r="R34" s="33"/>
      <c r="S34" s="35"/>
      <c r="T34" s="35"/>
      <c r="U34" s="35"/>
      <c r="V34" s="33"/>
      <c r="W34" s="33"/>
      <c r="X34" s="33"/>
      <c r="Y34" s="36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</row>
    <row r="35" spans="1:48" x14ac:dyDescent="0.25">
      <c r="A35" s="4" t="s">
        <v>46</v>
      </c>
      <c r="B35" s="21">
        <v>1</v>
      </c>
      <c r="C35" s="21">
        <v>160</v>
      </c>
      <c r="D35" s="21">
        <v>45</v>
      </c>
      <c r="E35" s="5">
        <v>1.526713E-2</v>
      </c>
      <c r="F35" s="5">
        <f t="shared" si="0"/>
        <v>4.2938803124999998E-3</v>
      </c>
      <c r="G35" s="44"/>
      <c r="H35" s="44"/>
      <c r="I35" s="44"/>
      <c r="J35" s="44"/>
      <c r="K35" s="44"/>
      <c r="L35" s="44"/>
      <c r="M35" s="44"/>
      <c r="N35" s="5">
        <f t="shared" si="9"/>
        <v>0</v>
      </c>
      <c r="O35" s="5">
        <f t="shared" si="10"/>
        <v>0</v>
      </c>
      <c r="P35" s="5">
        <v>0.01</v>
      </c>
      <c r="Q35" s="5">
        <f t="shared" si="11"/>
        <v>0</v>
      </c>
      <c r="R35" s="5">
        <f t="shared" si="12"/>
        <v>0</v>
      </c>
      <c r="S35" s="29">
        <f t="shared" si="21"/>
        <v>0</v>
      </c>
      <c r="T35" s="29">
        <f t="shared" si="19"/>
        <v>0</v>
      </c>
      <c r="U35" s="29" t="e">
        <f t="shared" si="20"/>
        <v>#DIV/0!</v>
      </c>
      <c r="W35" s="19"/>
      <c r="X35" s="19"/>
      <c r="Y35" s="19"/>
      <c r="Z35" s="19"/>
    </row>
    <row r="36" spans="1:48" x14ac:dyDescent="0.25">
      <c r="A36" s="4" t="s">
        <v>46</v>
      </c>
      <c r="B36" s="21">
        <v>2</v>
      </c>
      <c r="C36" s="21">
        <v>160</v>
      </c>
      <c r="D36" s="21">
        <v>40</v>
      </c>
      <c r="E36" s="5">
        <v>1.7396120000000001E-2</v>
      </c>
      <c r="F36" s="5">
        <f t="shared" si="0"/>
        <v>4.3490300000000003E-3</v>
      </c>
      <c r="G36" s="44"/>
      <c r="H36" s="44"/>
      <c r="I36" s="44"/>
      <c r="J36" s="44"/>
      <c r="K36" s="44"/>
      <c r="L36" s="44"/>
      <c r="M36" s="44"/>
      <c r="N36" s="5">
        <f t="shared" si="9"/>
        <v>0</v>
      </c>
      <c r="O36" s="5">
        <f t="shared" si="10"/>
        <v>0</v>
      </c>
      <c r="P36" s="5">
        <v>0.01</v>
      </c>
      <c r="Q36" s="5">
        <f t="shared" si="11"/>
        <v>0</v>
      </c>
      <c r="R36" s="5">
        <f t="shared" si="12"/>
        <v>0</v>
      </c>
      <c r="S36" s="29">
        <f t="shared" si="21"/>
        <v>0</v>
      </c>
      <c r="T36" s="29">
        <f t="shared" si="19"/>
        <v>0</v>
      </c>
      <c r="U36" s="29" t="e">
        <f t="shared" si="20"/>
        <v>#DIV/0!</v>
      </c>
    </row>
    <row r="37" spans="1:48" x14ac:dyDescent="0.25">
      <c r="A37" s="4" t="s">
        <v>46</v>
      </c>
      <c r="B37" s="21">
        <v>3</v>
      </c>
      <c r="C37" s="21">
        <v>125</v>
      </c>
      <c r="D37" s="21">
        <v>55</v>
      </c>
      <c r="E37" s="5">
        <v>3.9406499999999995E-3</v>
      </c>
      <c r="F37" s="5">
        <f t="shared" si="0"/>
        <v>1.7338859999999998E-3</v>
      </c>
      <c r="G37" s="44"/>
      <c r="H37" s="44"/>
      <c r="I37" s="44"/>
      <c r="J37" s="44"/>
      <c r="K37" s="44"/>
      <c r="L37" s="44"/>
      <c r="M37" s="44"/>
      <c r="N37" s="5">
        <f t="shared" si="9"/>
        <v>0</v>
      </c>
      <c r="O37" s="5">
        <f t="shared" si="10"/>
        <v>0</v>
      </c>
      <c r="P37" s="5">
        <v>0.01</v>
      </c>
      <c r="Q37" s="5">
        <f t="shared" si="11"/>
        <v>0</v>
      </c>
      <c r="R37" s="5">
        <f t="shared" si="12"/>
        <v>0</v>
      </c>
      <c r="S37" s="29">
        <f t="shared" si="21"/>
        <v>0</v>
      </c>
      <c r="T37" s="29">
        <f t="shared" si="19"/>
        <v>0</v>
      </c>
      <c r="U37" s="29" t="e">
        <f t="shared" si="20"/>
        <v>#DIV/0!</v>
      </c>
    </row>
    <row r="38" spans="1:48" x14ac:dyDescent="0.25">
      <c r="A38" s="4" t="s">
        <v>46</v>
      </c>
      <c r="B38" s="21">
        <v>4</v>
      </c>
      <c r="C38" s="21">
        <v>100</v>
      </c>
      <c r="D38" s="21">
        <v>60</v>
      </c>
      <c r="E38" s="5">
        <v>7.6289299999999999E-3</v>
      </c>
      <c r="F38" s="5">
        <f t="shared" si="0"/>
        <v>4.5773580000000001E-3</v>
      </c>
      <c r="G38" s="44"/>
      <c r="H38" s="44"/>
      <c r="I38" s="44"/>
      <c r="J38" s="44"/>
      <c r="K38" s="44"/>
      <c r="L38" s="44"/>
      <c r="M38" s="44"/>
      <c r="N38" s="5">
        <f t="shared" si="9"/>
        <v>0</v>
      </c>
      <c r="O38" s="5">
        <f t="shared" si="10"/>
        <v>0</v>
      </c>
      <c r="P38" s="5">
        <v>0.01</v>
      </c>
      <c r="Q38" s="5">
        <f t="shared" si="11"/>
        <v>0</v>
      </c>
      <c r="R38" s="5">
        <f t="shared" si="12"/>
        <v>0</v>
      </c>
      <c r="S38" s="29">
        <f t="shared" si="21"/>
        <v>0</v>
      </c>
      <c r="T38" s="29">
        <f t="shared" si="19"/>
        <v>0</v>
      </c>
      <c r="U38" s="29" t="e">
        <f t="shared" si="20"/>
        <v>#DIV/0!</v>
      </c>
    </row>
    <row r="39" spans="1:48" x14ac:dyDescent="0.25">
      <c r="A39" s="4" t="s">
        <v>46</v>
      </c>
      <c r="B39" s="21">
        <v>5</v>
      </c>
      <c r="C39" s="21">
        <v>150</v>
      </c>
      <c r="D39" s="21">
        <v>50</v>
      </c>
      <c r="E39" s="5">
        <v>5.4176500000000004E-3</v>
      </c>
      <c r="F39" s="5">
        <f t="shared" si="0"/>
        <v>1.8058833333333335E-3</v>
      </c>
      <c r="G39" s="44"/>
      <c r="H39" s="44"/>
      <c r="I39" s="44"/>
      <c r="J39" s="44"/>
      <c r="K39" s="44"/>
      <c r="L39" s="44"/>
      <c r="M39" s="44"/>
      <c r="N39" s="5">
        <f t="shared" si="9"/>
        <v>0</v>
      </c>
      <c r="O39" s="5">
        <f t="shared" si="10"/>
        <v>0</v>
      </c>
      <c r="P39" s="5">
        <v>0.01</v>
      </c>
      <c r="Q39" s="5">
        <f t="shared" si="11"/>
        <v>0</v>
      </c>
      <c r="R39" s="5">
        <f t="shared" si="12"/>
        <v>0</v>
      </c>
      <c r="S39" s="29">
        <f t="shared" si="21"/>
        <v>0</v>
      </c>
      <c r="T39" s="29">
        <f t="shared" si="19"/>
        <v>0</v>
      </c>
      <c r="U39" s="29" t="e">
        <f t="shared" si="20"/>
        <v>#DIV/0!</v>
      </c>
    </row>
    <row r="40" spans="1:48" s="19" customFormat="1" x14ac:dyDescent="0.25">
      <c r="A40" s="40" t="s">
        <v>19</v>
      </c>
      <c r="B40" s="33"/>
      <c r="C40" s="33"/>
      <c r="D40" s="33"/>
      <c r="E40" s="39">
        <v>9.9300960000000011E-3</v>
      </c>
      <c r="F40" s="41">
        <f>AVERAGE(F35:F39)</f>
        <v>3.3520075291666668E-3</v>
      </c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5"/>
      <c r="T40" s="35"/>
      <c r="U40" s="35"/>
      <c r="V40" s="33"/>
      <c r="W40" s="33"/>
      <c r="X40" s="33"/>
      <c r="Y40" s="36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</row>
    <row r="41" spans="1:48" s="19" customFormat="1" x14ac:dyDescent="0.25">
      <c r="A41" s="4" t="s">
        <v>47</v>
      </c>
      <c r="B41" s="21">
        <v>1</v>
      </c>
      <c r="C41" s="21">
        <v>240</v>
      </c>
      <c r="D41" s="21">
        <v>40</v>
      </c>
      <c r="E41" s="5">
        <v>1.7246310000000001E-2</v>
      </c>
      <c r="F41" s="5">
        <f t="shared" ref="F41:F45" si="22">(D41/C41)*E41</f>
        <v>2.8743850000000001E-3</v>
      </c>
      <c r="G41" s="44"/>
      <c r="H41" s="44"/>
      <c r="I41" s="44"/>
      <c r="J41" s="44"/>
      <c r="K41" s="44"/>
      <c r="L41" s="44"/>
      <c r="M41" s="44"/>
      <c r="N41" s="5">
        <f t="shared" ref="N41:N45" si="23">I41-H41</f>
        <v>0</v>
      </c>
      <c r="O41" s="5">
        <f t="shared" ref="O41:O45" si="24">M41-K41</f>
        <v>0</v>
      </c>
      <c r="P41" s="5">
        <v>0.01</v>
      </c>
      <c r="Q41" s="5">
        <f t="shared" ref="Q41:Q45" si="25">26.7*(N41-O41)*P41</f>
        <v>0</v>
      </c>
      <c r="R41" s="5">
        <f t="shared" ref="R41:R45" si="26">26.7*(1.72*(M41-K41)-(J41-H41))*P41</f>
        <v>0</v>
      </c>
      <c r="S41" s="29">
        <f t="shared" ref="S41:S45" si="27">Q41/(F41)</f>
        <v>0</v>
      </c>
      <c r="T41" s="29">
        <f t="shared" ref="T41:T45" si="28">R41/F41</f>
        <v>0</v>
      </c>
      <c r="U41" s="29" t="e">
        <f t="shared" ref="U41:U45" si="29">G41/I41</f>
        <v>#DIV/0!</v>
      </c>
    </row>
    <row r="42" spans="1:48" s="19" customFormat="1" x14ac:dyDescent="0.25">
      <c r="A42" s="4" t="s">
        <v>47</v>
      </c>
      <c r="B42" s="21">
        <v>2</v>
      </c>
      <c r="C42" s="21">
        <v>200</v>
      </c>
      <c r="D42" s="21">
        <v>40</v>
      </c>
      <c r="E42" s="5">
        <v>1.4165710000000001E-2</v>
      </c>
      <c r="F42" s="5">
        <f t="shared" si="22"/>
        <v>2.8331420000000003E-3</v>
      </c>
      <c r="G42" s="44"/>
      <c r="H42" s="44"/>
      <c r="I42" s="44"/>
      <c r="J42" s="44"/>
      <c r="K42" s="44"/>
      <c r="L42" s="44"/>
      <c r="M42" s="44"/>
      <c r="N42" s="5">
        <f t="shared" si="23"/>
        <v>0</v>
      </c>
      <c r="O42" s="5">
        <f t="shared" si="24"/>
        <v>0</v>
      </c>
      <c r="P42" s="5">
        <v>0.01</v>
      </c>
      <c r="Q42" s="5">
        <f t="shared" si="25"/>
        <v>0</v>
      </c>
      <c r="R42" s="5">
        <f t="shared" si="26"/>
        <v>0</v>
      </c>
      <c r="S42" s="29">
        <f t="shared" si="27"/>
        <v>0</v>
      </c>
      <c r="T42" s="29">
        <f t="shared" si="28"/>
        <v>0</v>
      </c>
      <c r="U42" s="29" t="e">
        <f t="shared" si="29"/>
        <v>#DIV/0!</v>
      </c>
    </row>
    <row r="43" spans="1:48" s="19" customFormat="1" x14ac:dyDescent="0.25">
      <c r="A43" s="4" t="s">
        <v>47</v>
      </c>
      <c r="B43" s="21">
        <v>3</v>
      </c>
      <c r="C43" s="21">
        <v>210</v>
      </c>
      <c r="D43" s="21">
        <v>30</v>
      </c>
      <c r="E43" s="5">
        <v>9.5089400000000022E-3</v>
      </c>
      <c r="F43" s="5">
        <f t="shared" si="22"/>
        <v>1.3584200000000002E-3</v>
      </c>
      <c r="G43" s="44"/>
      <c r="H43" s="44"/>
      <c r="I43" s="44"/>
      <c r="J43" s="44"/>
      <c r="K43" s="44"/>
      <c r="L43" s="44"/>
      <c r="M43" s="44"/>
      <c r="N43" s="5">
        <f t="shared" si="23"/>
        <v>0</v>
      </c>
      <c r="O43" s="5">
        <f t="shared" si="24"/>
        <v>0</v>
      </c>
      <c r="P43" s="5">
        <v>0.01</v>
      </c>
      <c r="Q43" s="5">
        <f t="shared" si="25"/>
        <v>0</v>
      </c>
      <c r="R43" s="5">
        <f t="shared" si="26"/>
        <v>0</v>
      </c>
      <c r="S43" s="29">
        <f t="shared" si="27"/>
        <v>0</v>
      </c>
      <c r="T43" s="29">
        <f t="shared" si="28"/>
        <v>0</v>
      </c>
      <c r="U43" s="29" t="e">
        <f t="shared" si="29"/>
        <v>#DIV/0!</v>
      </c>
    </row>
    <row r="44" spans="1:48" s="19" customFormat="1" x14ac:dyDescent="0.25">
      <c r="A44" s="4" t="s">
        <v>47</v>
      </c>
      <c r="B44" s="21">
        <v>4</v>
      </c>
      <c r="C44" s="21">
        <v>100</v>
      </c>
      <c r="D44" s="21">
        <v>40</v>
      </c>
      <c r="E44" s="5">
        <v>9.4182100000000015E-3</v>
      </c>
      <c r="F44" s="5">
        <f t="shared" si="22"/>
        <v>3.767284000000001E-3</v>
      </c>
      <c r="G44" s="44"/>
      <c r="H44" s="44"/>
      <c r="I44" s="44"/>
      <c r="J44" s="44"/>
      <c r="K44" s="44"/>
      <c r="L44" s="44"/>
      <c r="M44" s="44"/>
      <c r="N44" s="5">
        <f t="shared" si="23"/>
        <v>0</v>
      </c>
      <c r="O44" s="5">
        <f t="shared" si="24"/>
        <v>0</v>
      </c>
      <c r="P44" s="5">
        <v>0.01</v>
      </c>
      <c r="Q44" s="5">
        <f t="shared" si="25"/>
        <v>0</v>
      </c>
      <c r="R44" s="5">
        <f t="shared" si="26"/>
        <v>0</v>
      </c>
      <c r="S44" s="29">
        <f t="shared" si="27"/>
        <v>0</v>
      </c>
      <c r="T44" s="29">
        <f t="shared" si="28"/>
        <v>0</v>
      </c>
      <c r="U44" s="29" t="e">
        <f t="shared" si="29"/>
        <v>#DIV/0!</v>
      </c>
    </row>
    <row r="45" spans="1:48" s="19" customFormat="1" x14ac:dyDescent="0.25">
      <c r="A45" s="4" t="s">
        <v>47</v>
      </c>
      <c r="B45" s="21">
        <v>5</v>
      </c>
      <c r="C45" s="21">
        <v>250</v>
      </c>
      <c r="D45" s="21">
        <v>40</v>
      </c>
      <c r="E45" s="5">
        <v>5.0547299999999995E-3</v>
      </c>
      <c r="F45" s="5">
        <f t="shared" si="22"/>
        <v>8.0875679999999994E-4</v>
      </c>
      <c r="G45" s="44"/>
      <c r="H45" s="44"/>
      <c r="I45" s="44"/>
      <c r="J45" s="44"/>
      <c r="K45" s="44"/>
      <c r="L45" s="44"/>
      <c r="M45" s="44"/>
      <c r="N45" s="5">
        <f t="shared" si="23"/>
        <v>0</v>
      </c>
      <c r="O45" s="5">
        <f t="shared" si="24"/>
        <v>0</v>
      </c>
      <c r="P45" s="5">
        <v>0.01</v>
      </c>
      <c r="Q45" s="5">
        <f t="shared" si="25"/>
        <v>0</v>
      </c>
      <c r="R45" s="5">
        <f t="shared" si="26"/>
        <v>0</v>
      </c>
      <c r="S45" s="29">
        <f t="shared" si="27"/>
        <v>0</v>
      </c>
      <c r="T45" s="29">
        <f t="shared" si="28"/>
        <v>0</v>
      </c>
      <c r="U45" s="29" t="e">
        <f t="shared" si="29"/>
        <v>#DIV/0!</v>
      </c>
    </row>
    <row r="46" spans="1:48" s="19" customFormat="1" x14ac:dyDescent="0.25">
      <c r="A46" s="40" t="s">
        <v>19</v>
      </c>
      <c r="B46" s="33"/>
      <c r="C46" s="33"/>
      <c r="D46" s="33"/>
      <c r="E46" s="39">
        <v>1.107878E-2</v>
      </c>
      <c r="F46" s="41">
        <f>AVERAGE(F41:F45)</f>
        <v>2.3283975600000002E-3</v>
      </c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5"/>
      <c r="T46" s="35"/>
      <c r="U46" s="35"/>
      <c r="V46" s="33"/>
      <c r="W46" s="33"/>
      <c r="X46" s="33"/>
      <c r="Y46" s="36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AFDM 10 04 19</vt:lpstr>
      <vt:lpstr>Chl a 10 04 19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Patrick Hurley</dc:creator>
  <cp:keywords/>
  <dc:description/>
  <cp:lastModifiedBy>Valett</cp:lastModifiedBy>
  <cp:revision/>
  <dcterms:created xsi:type="dcterms:W3CDTF">2017-07-05T19:10:01Z</dcterms:created>
  <dcterms:modified xsi:type="dcterms:W3CDTF">2020-01-13T23:01:28Z</dcterms:modified>
  <cp:category/>
  <cp:contentStatus/>
</cp:coreProperties>
</file>