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55" windowWidth="19320" windowHeight="10380"/>
  </bookViews>
  <sheets>
    <sheet name="改訂履歴" sheetId="4" r:id="rId1"/>
    <sheet name="対応別工数表" sheetId="1" r:id="rId2"/>
    <sheet name="機能別工数" sheetId="2" r:id="rId3"/>
    <sheet name="設定" sheetId="3" r:id="rId4"/>
  </sheets>
  <definedNames>
    <definedName name="_xlnm._FilterDatabase" localSheetId="2" hidden="1">機能別工数!$B$1:$Y$17</definedName>
    <definedName name="_xlnm._FilterDatabase" localSheetId="1" hidden="1">対応別工数表!#REF!</definedName>
    <definedName name="_xlnm.Print_Area" localSheetId="0">改訂履歴!$A$1:$BB$54</definedName>
    <definedName name="_xlnm.Print_Area" localSheetId="2">機能別工数!$B$1:$X$76</definedName>
    <definedName name="_xlnm.Print_Area" localSheetId="1">対応別工数表!$A$1:$BA$43</definedName>
    <definedName name="_xlnm.Print_Titles" localSheetId="0">改訂履歴!$1:$3</definedName>
    <definedName name="_xlnm.Print_Titles" localSheetId="1">対応別工数表!$1:$3</definedName>
    <definedName name="Z_0082942F_88FE_4DCD_9E0A_FB59C10F0D95_.wvu.FilterData" localSheetId="2" hidden="1">機能別工数!$C$1:$Y$17</definedName>
    <definedName name="Z_6617887A_A95F_4900_B6E0_79C3DE382D4B_.wvu.FilterData" localSheetId="2" hidden="1">機能別工数!$C$1:$Y$15</definedName>
    <definedName name="Z_6617887A_A95F_4900_B6E0_79C3DE382D4B_.wvu.PrintArea" localSheetId="2" hidden="1">機能別工数!$C$1:$Y$21</definedName>
    <definedName name="Z_8DB598EE_623F_487B_A131_84E8C26C2456_.wvu.FilterData" localSheetId="2" hidden="1">機能別工数!$C$1:$Y$17</definedName>
    <definedName name="Z_CC2A2BCF_2817_426D_A2F7_72B7D2359518_.wvu.FilterData" localSheetId="2" hidden="1">機能別工数!$C$1:$Y$17</definedName>
    <definedName name="Z_E4BA6B49_EC07_41C5_823F_8CA997DBB1EC_.wvu.FilterData" localSheetId="2" hidden="1">機能別工数!$C$1:$Y$17</definedName>
    <definedName name="Z_FA7505B6_16AA_4E32_8F02_18D40E067C42_.wvu.Cols" localSheetId="2" hidden="1">機能別工数!$D:$D</definedName>
    <definedName name="Z_FA7505B6_16AA_4E32_8F02_18D40E067C42_.wvu.FilterData" localSheetId="2" hidden="1">機能別工数!$B$1:$Y$2</definedName>
    <definedName name="Z_FA7505B6_16AA_4E32_8F02_18D40E067C42_.wvu.PrintArea" localSheetId="2" hidden="1">機能別工数!$B$1:$Y$20</definedName>
    <definedName name="Z_FA7505B6_16AA_4E32_8F02_18D40E067C42_.wvu.PrintArea" localSheetId="1" hidden="1">対応別工数表!$A$1:$BA$43</definedName>
    <definedName name="Z_FA7505B6_16AA_4E32_8F02_18D40E067C42_.wvu.PrintTitles" localSheetId="1" hidden="1">対応別工数表!$1:$3</definedName>
    <definedName name="ランク別係数">設定!$B$2:$F$9</definedName>
    <definedName name="管理_BP">設定!$C$13</definedName>
    <definedName name="管理_FS">設定!$C$12</definedName>
  </definedNames>
  <calcPr calcId="145621"/>
  <customWorkbookViews>
    <customWorkbookView name="fs-arimo - 個人用ビュー" guid="{34A6BC4C-840F-4888-B417-A07968D31CC4}" mergeInterval="0" personalView="1" maximized="1" xWindow="1" yWindow="1" windowWidth="1280" windowHeight="797" activeSheetId="2"/>
    <customWorkbookView name="fst-kabetani - 個人用ビュー" guid="{FA7505B6-16AA-4E32-8F02-18D40E067C42}" mergeInterval="0" personalView="1" maximized="1" xWindow="1" yWindow="1" windowWidth="1280" windowHeight="776" activeSheetId="2"/>
  </customWorkbookViews>
</workbook>
</file>

<file path=xl/calcChain.xml><?xml version="1.0" encoding="utf-8"?>
<calcChain xmlns="http://schemas.openxmlformats.org/spreadsheetml/2006/main">
  <c r="S8" i="2" l="1"/>
  <c r="R8" i="2" s="1"/>
  <c r="T8" i="2" l="1"/>
  <c r="Q8" i="2"/>
  <c r="U8" i="2"/>
  <c r="G8" i="2"/>
  <c r="V8" i="2" l="1"/>
  <c r="W8" i="2"/>
  <c r="D5" i="2"/>
  <c r="D6" i="2"/>
  <c r="D7" i="2"/>
  <c r="D9" i="2"/>
  <c r="D10" i="2"/>
  <c r="D11" i="2"/>
  <c r="D12" i="2"/>
  <c r="X8" i="2" l="1"/>
  <c r="D4" i="2"/>
  <c r="X14" i="2" l="1"/>
  <c r="G4" i="2" l="1"/>
  <c r="G5" i="2"/>
  <c r="G6" i="2"/>
  <c r="G7" i="2"/>
  <c r="G9" i="2"/>
  <c r="G10" i="2"/>
  <c r="G11" i="2"/>
  <c r="G12" i="2"/>
  <c r="A1" i="4" l="1"/>
  <c r="S4" i="2" l="1"/>
  <c r="T4" i="2" s="1"/>
  <c r="C4" i="2" l="1"/>
  <c r="Q4" i="2"/>
  <c r="U4" i="2"/>
  <c r="R4" i="2"/>
  <c r="C5" i="2" l="1"/>
  <c r="V4" i="2"/>
  <c r="W4" i="2"/>
  <c r="C6" i="2" l="1"/>
  <c r="X4" i="2"/>
  <c r="C8" i="2" l="1"/>
  <c r="C7" i="2"/>
  <c r="S5" i="2"/>
  <c r="S6" i="2"/>
  <c r="S7" i="2"/>
  <c r="T7" i="2" s="1"/>
  <c r="S9" i="2"/>
  <c r="S10" i="2"/>
  <c r="S11" i="2"/>
  <c r="S12" i="2"/>
  <c r="C10" i="2" l="1"/>
  <c r="C11" i="2"/>
  <c r="C12" i="2" s="1"/>
  <c r="C9" i="2"/>
  <c r="T5" i="2"/>
  <c r="S15" i="2"/>
  <c r="R7" i="2"/>
  <c r="R5" i="2"/>
  <c r="Q12" i="2"/>
  <c r="U12" i="2"/>
  <c r="T12" i="2"/>
  <c r="Q11" i="2"/>
  <c r="U11" i="2"/>
  <c r="T11" i="2"/>
  <c r="Q10" i="2"/>
  <c r="U10" i="2"/>
  <c r="T10" i="2"/>
  <c r="Q9" i="2"/>
  <c r="U9" i="2"/>
  <c r="T9" i="2"/>
  <c r="Q6" i="2"/>
  <c r="U6" i="2"/>
  <c r="T6" i="2"/>
  <c r="R12" i="2"/>
  <c r="R11" i="2"/>
  <c r="R10" i="2"/>
  <c r="R9" i="2"/>
  <c r="R6" i="2"/>
  <c r="Q7" i="2"/>
  <c r="U7" i="2"/>
  <c r="Q5" i="2"/>
  <c r="U5" i="2"/>
  <c r="S9" i="1" l="1"/>
  <c r="U15" i="2"/>
  <c r="Q15" i="2"/>
  <c r="R15" i="2"/>
  <c r="T15" i="2"/>
  <c r="W10" i="2"/>
  <c r="V10" i="2"/>
  <c r="W7" i="2"/>
  <c r="V7" i="2"/>
  <c r="W9" i="2"/>
  <c r="V9" i="2"/>
  <c r="V6" i="2"/>
  <c r="W6" i="2"/>
  <c r="W12" i="2"/>
  <c r="V12" i="2"/>
  <c r="W5" i="2"/>
  <c r="V5" i="2"/>
  <c r="W11" i="2"/>
  <c r="V11" i="2"/>
  <c r="V15" i="2" l="1"/>
  <c r="X9" i="2"/>
  <c r="X10" i="2"/>
  <c r="X7" i="2"/>
  <c r="X5" i="2"/>
  <c r="X12" i="2"/>
  <c r="X11" i="2"/>
  <c r="X6" i="2"/>
  <c r="X15" i="2" l="1"/>
  <c r="X16" i="2" s="1"/>
  <c r="S10" i="1" l="1"/>
  <c r="M15" i="2"/>
  <c r="N15" i="2"/>
  <c r="N16" i="2" s="1"/>
  <c r="W10" i="1" l="1"/>
  <c r="S7" i="1"/>
  <c r="M16" i="2"/>
  <c r="V16" i="2" l="1"/>
  <c r="W15" i="2" l="1"/>
  <c r="R17" i="2"/>
  <c r="W9" i="1"/>
  <c r="N17" i="2"/>
  <c r="U17" i="2"/>
  <c r="R16" i="2"/>
  <c r="M17" i="2"/>
  <c r="T17" i="2"/>
  <c r="S16" i="2"/>
  <c r="S15" i="1"/>
  <c r="T16" i="2"/>
  <c r="U16" i="2"/>
  <c r="W15" i="1" l="1"/>
  <c r="W7" i="1"/>
  <c r="W16" i="2"/>
  <c r="Q17" i="2"/>
  <c r="Q16" i="2"/>
  <c r="S8" i="1"/>
  <c r="W8" i="1" l="1"/>
  <c r="I18" i="1" s="1"/>
  <c r="S16" i="1"/>
  <c r="W16" i="1" l="1"/>
  <c r="I19" i="1" s="1"/>
</calcChain>
</file>

<file path=xl/comments1.xml><?xml version="1.0" encoding="utf-8"?>
<comments xmlns="http://schemas.openxmlformats.org/spreadsheetml/2006/main">
  <authors>
    <author>fst-kabetani</author>
  </authors>
  <commentList>
    <comment ref="C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２０％～　　 開発メンバー２人(有識者０人)
１７～２０％ 開発メンバー２人(有識者０～１人)
１５～１７％ 開発メンバー２人(有識者１人)
　　～１５％ 開発メンバー２人(有識者２人)
</t>
        </r>
      </text>
    </comment>
  </commentList>
</comments>
</file>

<file path=xl/sharedStrings.xml><?xml version="1.0" encoding="utf-8"?>
<sst xmlns="http://schemas.openxmlformats.org/spreadsheetml/2006/main" count="232" uniqueCount="118">
  <si>
    <t>プロジェクト</t>
  </si>
  <si>
    <t>作成日</t>
  </si>
  <si>
    <t>作成者</t>
  </si>
  <si>
    <t>ページ</t>
  </si>
  <si>
    <t>システム</t>
  </si>
  <si>
    <t>承認</t>
    <rPh sb="0" eb="2">
      <t>ショウニン</t>
    </rPh>
    <phoneticPr fontId="20"/>
  </si>
  <si>
    <t>機能名</t>
    <rPh sb="0" eb="2">
      <t>キノウ</t>
    </rPh>
    <rPh sb="2" eb="3">
      <t>メイ</t>
    </rPh>
    <phoneticPr fontId="20"/>
  </si>
  <si>
    <t>【対応別工数】</t>
    <rPh sb="1" eb="3">
      <t>タイオウ</t>
    </rPh>
    <rPh sb="3" eb="4">
      <t>ベツ</t>
    </rPh>
    <rPh sb="4" eb="6">
      <t>コウスウ</t>
    </rPh>
    <phoneticPr fontId="20"/>
  </si>
  <si>
    <t>大分類</t>
    <rPh sb="0" eb="3">
      <t>ダイブンルイ</t>
    </rPh>
    <phoneticPr fontId="20"/>
  </si>
  <si>
    <t>工数（人日）</t>
    <rPh sb="0" eb="2">
      <t>コウスウ</t>
    </rPh>
    <rPh sb="3" eb="4">
      <t>ニン</t>
    </rPh>
    <rPh sb="4" eb="5">
      <t>ニチ</t>
    </rPh>
    <phoneticPr fontId="20"/>
  </si>
  <si>
    <t>備考</t>
    <rPh sb="0" eb="2">
      <t>ビコウ</t>
    </rPh>
    <phoneticPr fontId="20"/>
  </si>
  <si>
    <t>枝</t>
    <rPh sb="0" eb="1">
      <t>エダ</t>
    </rPh>
    <phoneticPr fontId="20"/>
  </si>
  <si>
    <t>概要</t>
    <phoneticPr fontId="20"/>
  </si>
  <si>
    <t>No</t>
    <phoneticPr fontId="20"/>
  </si>
  <si>
    <t>-</t>
    <phoneticPr fontId="20"/>
  </si>
  <si>
    <t>合計（人日）</t>
    <rPh sb="0" eb="2">
      <t>ゴウケイ</t>
    </rPh>
    <rPh sb="3" eb="4">
      <t>ニン</t>
    </rPh>
    <rPh sb="4" eb="5">
      <t>ニチ</t>
    </rPh>
    <phoneticPr fontId="20"/>
  </si>
  <si>
    <t>合計（人月）</t>
    <rPh sb="0" eb="2">
      <t>ゴウケイ</t>
    </rPh>
    <rPh sb="3" eb="4">
      <t>ニン</t>
    </rPh>
    <rPh sb="4" eb="5">
      <t>ゲツ</t>
    </rPh>
    <phoneticPr fontId="20"/>
  </si>
  <si>
    <t>工程間比率</t>
    <rPh sb="0" eb="2">
      <t>コウテイ</t>
    </rPh>
    <rPh sb="2" eb="3">
      <t>カン</t>
    </rPh>
    <rPh sb="3" eb="5">
      <t>ヒリツ</t>
    </rPh>
    <phoneticPr fontId="20"/>
  </si>
  <si>
    <t>対応</t>
    <rPh sb="0" eb="2">
      <t>タイオウ</t>
    </rPh>
    <phoneticPr fontId="20"/>
  </si>
  <si>
    <t>合計</t>
    <rPh sb="0" eb="2">
      <t>ゴウケイ</t>
    </rPh>
    <phoneticPr fontId="20"/>
  </si>
  <si>
    <t>Work</t>
    <phoneticPr fontId="20"/>
  </si>
  <si>
    <t>概要備考</t>
    <rPh sb="2" eb="4">
      <t>ビコウ</t>
    </rPh>
    <phoneticPr fontId="20"/>
  </si>
  <si>
    <t>連番</t>
    <rPh sb="0" eb="2">
      <t>レンバン</t>
    </rPh>
    <phoneticPr fontId="20"/>
  </si>
  <si>
    <t>対応名称</t>
    <rPh sb="0" eb="2">
      <t>タイオウ</t>
    </rPh>
    <rPh sb="2" eb="4">
      <t>メイショウ</t>
    </rPh>
    <phoneticPr fontId="20"/>
  </si>
  <si>
    <t>レ</t>
  </si>
  <si>
    <t>-</t>
    <phoneticPr fontId="20"/>
  </si>
  <si>
    <t>サブシステム</t>
    <phoneticPr fontId="20"/>
  </si>
  <si>
    <t>－</t>
    <phoneticPr fontId="20"/>
  </si>
  <si>
    <t>ＩＴ</t>
    <phoneticPr fontId="20"/>
  </si>
  <si>
    <t>ＳＴ</t>
    <phoneticPr fontId="20"/>
  </si>
  <si>
    <t>＋α工数</t>
    <rPh sb="2" eb="4">
      <t>コウスウ</t>
    </rPh>
    <phoneticPr fontId="20"/>
  </si>
  <si>
    <t>＋α工数</t>
    <phoneticPr fontId="20"/>
  </si>
  <si>
    <t>↑↑↑↑↑↑↑この行より上に挿入すること↑↑↑↑↑↑↑</t>
    <rPh sb="9" eb="10">
      <t>ギョウ</t>
    </rPh>
    <rPh sb="12" eb="13">
      <t>ウエ</t>
    </rPh>
    <rPh sb="14" eb="16">
      <t>ソウニュウ</t>
    </rPh>
    <phoneticPr fontId="20"/>
  </si>
  <si>
    <t>↓↓↓↓↓↓↓この行より下に挿入すること↓↓↓↓↓↓↓</t>
    <rPh sb="9" eb="10">
      <t>ギョウ</t>
    </rPh>
    <rPh sb="12" eb="13">
      <t>シタ</t>
    </rPh>
    <rPh sb="14" eb="16">
      <t>ソウニュウ</t>
    </rPh>
    <phoneticPr fontId="20"/>
  </si>
  <si>
    <t>機能名称</t>
    <rPh sb="0" eb="2">
      <t>キノウ</t>
    </rPh>
    <rPh sb="2" eb="4">
      <t>メイショウ</t>
    </rPh>
    <phoneticPr fontId="20"/>
  </si>
  <si>
    <t>UI</t>
    <phoneticPr fontId="20"/>
  </si>
  <si>
    <t>SS</t>
    <phoneticPr fontId="20"/>
  </si>
  <si>
    <t>PG
PT</t>
    <phoneticPr fontId="20"/>
  </si>
  <si>
    <t>SA</t>
    <phoneticPr fontId="20"/>
  </si>
  <si>
    <t>ALL!!</t>
    <phoneticPr fontId="20"/>
  </si>
  <si>
    <t>ランク</t>
    <phoneticPr fontId="20"/>
  </si>
  <si>
    <t>B</t>
    <phoneticPr fontId="20"/>
  </si>
  <si>
    <t>C</t>
    <phoneticPr fontId="20"/>
  </si>
  <si>
    <t>D</t>
    <phoneticPr fontId="20"/>
  </si>
  <si>
    <t>E</t>
    <phoneticPr fontId="20"/>
  </si>
  <si>
    <t>SA</t>
    <phoneticPr fontId="20"/>
  </si>
  <si>
    <t>IT</t>
    <phoneticPr fontId="20"/>
  </si>
  <si>
    <t>ST</t>
    <phoneticPr fontId="20"/>
  </si>
  <si>
    <t>要件定義・概要設計（SA）</t>
    <rPh sb="0" eb="2">
      <t>ヨウケン</t>
    </rPh>
    <rPh sb="2" eb="4">
      <t>テイギ</t>
    </rPh>
    <rPh sb="5" eb="7">
      <t>ガイヨウ</t>
    </rPh>
    <rPh sb="7" eb="9">
      <t>セッケイ</t>
    </rPh>
    <phoneticPr fontId="20"/>
  </si>
  <si>
    <t>詳細設計・開発工数（SS/PG/PT）</t>
    <rPh sb="0" eb="2">
      <t>ショウサイ</t>
    </rPh>
    <rPh sb="2" eb="4">
      <t>セッケイ</t>
    </rPh>
    <rPh sb="5" eb="7">
      <t>カイハツ</t>
    </rPh>
    <rPh sb="7" eb="9">
      <t>コウスウ</t>
    </rPh>
    <phoneticPr fontId="20"/>
  </si>
  <si>
    <t>F</t>
    <phoneticPr fontId="20"/>
  </si>
  <si>
    <t>SS
PG
PT</t>
    <phoneticPr fontId="20"/>
  </si>
  <si>
    <t>工数（人月）</t>
    <rPh sb="0" eb="2">
      <t>コウスウ</t>
    </rPh>
    <rPh sb="3" eb="4">
      <t>ニン</t>
    </rPh>
    <rPh sb="4" eb="5">
      <t>ゲツ</t>
    </rPh>
    <phoneticPr fontId="20"/>
  </si>
  <si>
    <t>工数表</t>
    <rPh sb="0" eb="1">
      <t>コウ</t>
    </rPh>
    <rPh sb="1" eb="3">
      <t>スウヒョウ</t>
    </rPh>
    <rPh sb="2" eb="3">
      <t>ヒョウ</t>
    </rPh>
    <phoneticPr fontId="20"/>
  </si>
  <si>
    <t>SA</t>
    <phoneticPr fontId="20"/>
  </si>
  <si>
    <t>要件定義</t>
    <rPh sb="0" eb="2">
      <t>ヨウケン</t>
    </rPh>
    <rPh sb="2" eb="4">
      <t>テイギ</t>
    </rPh>
    <phoneticPr fontId="20"/>
  </si>
  <si>
    <t>UI</t>
    <phoneticPr fontId="20"/>
  </si>
  <si>
    <t>基本設計</t>
    <rPh sb="0" eb="2">
      <t>キホン</t>
    </rPh>
    <rPh sb="2" eb="4">
      <t>セッケイ</t>
    </rPh>
    <phoneticPr fontId="20"/>
  </si>
  <si>
    <t>SS</t>
    <phoneticPr fontId="20"/>
  </si>
  <si>
    <t>IT</t>
    <phoneticPr fontId="20"/>
  </si>
  <si>
    <t>ST</t>
    <phoneticPr fontId="20"/>
  </si>
  <si>
    <t>詳細設計</t>
    <rPh sb="0" eb="2">
      <t>ショウサイ</t>
    </rPh>
    <rPh sb="2" eb="4">
      <t>セッケイ</t>
    </rPh>
    <phoneticPr fontId="20"/>
  </si>
  <si>
    <t>結合テスト</t>
    <rPh sb="0" eb="2">
      <t>ケツゴウ</t>
    </rPh>
    <phoneticPr fontId="20"/>
  </si>
  <si>
    <t>システムテスト</t>
    <phoneticPr fontId="20"/>
  </si>
  <si>
    <t>【ランク別係数】</t>
    <rPh sb="4" eb="5">
      <t>ベツ</t>
    </rPh>
    <rPh sb="5" eb="7">
      <t>ケイスウ</t>
    </rPh>
    <phoneticPr fontId="20"/>
  </si>
  <si>
    <t>工程</t>
    <rPh sb="0" eb="2">
      <t>コウテイ</t>
    </rPh>
    <phoneticPr fontId="20"/>
  </si>
  <si>
    <t>工程名</t>
    <rPh sb="0" eb="2">
      <t>コウテイ</t>
    </rPh>
    <rPh sb="2" eb="3">
      <t>メイ</t>
    </rPh>
    <phoneticPr fontId="20"/>
  </si>
  <si>
    <t>工程概要</t>
    <rPh sb="0" eb="2">
      <t>コウテイ</t>
    </rPh>
    <rPh sb="2" eb="4">
      <t>ガイヨウ</t>
    </rPh>
    <phoneticPr fontId="20"/>
  </si>
  <si>
    <t>※標準</t>
    <rPh sb="1" eb="3">
      <t>ヒョウジュン</t>
    </rPh>
    <phoneticPr fontId="20"/>
  </si>
  <si>
    <t>管理工数</t>
    <rPh sb="0" eb="2">
      <t>カンリ</t>
    </rPh>
    <rPh sb="2" eb="4">
      <t>コウスウ</t>
    </rPh>
    <phoneticPr fontId="20"/>
  </si>
  <si>
    <t>工数算出</t>
    <rPh sb="0" eb="2">
      <t>コウスウ</t>
    </rPh>
    <rPh sb="2" eb="4">
      <t>サンシュツ</t>
    </rPh>
    <phoneticPr fontId="20"/>
  </si>
  <si>
    <t>SS～PGの工数×ランク別係数で算出</t>
    <rPh sb="6" eb="8">
      <t>コウスウ</t>
    </rPh>
    <rPh sb="12" eb="13">
      <t>ベツ</t>
    </rPh>
    <rPh sb="13" eb="15">
      <t>ケイスウ</t>
    </rPh>
    <rPh sb="16" eb="18">
      <t>サンシュツ</t>
    </rPh>
    <phoneticPr fontId="20"/>
  </si>
  <si>
    <t>手入力</t>
    <rPh sb="0" eb="1">
      <t>テ</t>
    </rPh>
    <rPh sb="1" eb="3">
      <t>ニュウリョク</t>
    </rPh>
    <phoneticPr fontId="20"/>
  </si>
  <si>
    <t>【管理係数】</t>
    <rPh sb="1" eb="3">
      <t>カンリ</t>
    </rPh>
    <rPh sb="3" eb="5">
      <t>ケイスウ</t>
    </rPh>
    <phoneticPr fontId="20"/>
  </si>
  <si>
    <t>仕様確認・提示資料作成・顧客打合せ等</t>
    <rPh sb="0" eb="2">
      <t>シヨウ</t>
    </rPh>
    <rPh sb="2" eb="4">
      <t>カクニン</t>
    </rPh>
    <rPh sb="5" eb="7">
      <t>テイジ</t>
    </rPh>
    <rPh sb="7" eb="9">
      <t>シリョウ</t>
    </rPh>
    <rPh sb="9" eb="11">
      <t>サクセイ</t>
    </rPh>
    <rPh sb="12" eb="14">
      <t>コキャク</t>
    </rPh>
    <rPh sb="14" eb="16">
      <t>ウチアワ</t>
    </rPh>
    <rPh sb="17" eb="18">
      <t>トウ</t>
    </rPh>
    <phoneticPr fontId="20"/>
  </si>
  <si>
    <t>SA～STの工数×一律の係数で算出</t>
    <rPh sb="6" eb="8">
      <t>コウスウ</t>
    </rPh>
    <rPh sb="9" eb="11">
      <t>イチリツ</t>
    </rPh>
    <rPh sb="12" eb="14">
      <t>ケイスウ</t>
    </rPh>
    <rPh sb="15" eb="17">
      <t>サンシュツ</t>
    </rPh>
    <phoneticPr fontId="20"/>
  </si>
  <si>
    <t>【各工程説明】</t>
    <rPh sb="1" eb="4">
      <t>カクコウテイ</t>
    </rPh>
    <rPh sb="4" eb="6">
      <t>セツメイ</t>
    </rPh>
    <phoneticPr fontId="20"/>
  </si>
  <si>
    <t>ランク
SA</t>
    <phoneticPr fontId="20"/>
  </si>
  <si>
    <t>ランク
UI</t>
    <phoneticPr fontId="20"/>
  </si>
  <si>
    <t>ランク
IT</t>
    <phoneticPr fontId="20"/>
  </si>
  <si>
    <t>ランク
ST</t>
    <phoneticPr fontId="20"/>
  </si>
  <si>
    <t>結合テスト</t>
    <rPh sb="0" eb="2">
      <t>ケツゴウ</t>
    </rPh>
    <phoneticPr fontId="20"/>
  </si>
  <si>
    <t>システムテスト</t>
    <phoneticPr fontId="20"/>
  </si>
  <si>
    <r>
      <t>プロジェクト管理・</t>
    </r>
    <r>
      <rPr>
        <sz val="11"/>
        <color rgb="FFFF0000"/>
        <rFont val="ＭＳ Ｐゴシック"/>
        <family val="3"/>
        <charset val="128"/>
      </rPr>
      <t>レビュー</t>
    </r>
    <r>
      <rPr>
        <sz val="11"/>
        <rFont val="ＭＳ Ｐゴシック"/>
        <family val="3"/>
        <charset val="128"/>
      </rPr>
      <t>等</t>
    </r>
    <rPh sb="6" eb="8">
      <t>カンリ</t>
    </rPh>
    <rPh sb="13" eb="14">
      <t>トウ</t>
    </rPh>
    <phoneticPr fontId="20"/>
  </si>
  <si>
    <t>作業者</t>
    <rPh sb="0" eb="3">
      <t>サギョウシャ</t>
    </rPh>
    <phoneticPr fontId="20"/>
  </si>
  <si>
    <t>FS</t>
    <phoneticPr fontId="20"/>
  </si>
  <si>
    <t>開発メンバー</t>
    <rPh sb="0" eb="2">
      <t>カイハツ</t>
    </rPh>
    <phoneticPr fontId="20"/>
  </si>
  <si>
    <t>詳細設計</t>
    <rPh sb="0" eb="2">
      <t>ショウサイ</t>
    </rPh>
    <rPh sb="2" eb="4">
      <t>セッケイ</t>
    </rPh>
    <phoneticPr fontId="20"/>
  </si>
  <si>
    <t>PG/PT</t>
    <phoneticPr fontId="20"/>
  </si>
  <si>
    <t>開発/単体テスト</t>
    <rPh sb="0" eb="2">
      <t>カイハツ</t>
    </rPh>
    <phoneticPr fontId="20"/>
  </si>
  <si>
    <t>開発/単体テスト</t>
    <rPh sb="0" eb="2">
      <t>カイハツ</t>
    </rPh>
    <rPh sb="3" eb="5">
      <t>タンタイ</t>
    </rPh>
    <phoneticPr fontId="20"/>
  </si>
  <si>
    <t>管理(FS)</t>
    <rPh sb="0" eb="2">
      <t>カンリ</t>
    </rPh>
    <phoneticPr fontId="20"/>
  </si>
  <si>
    <t>管理(BP)</t>
    <rPh sb="0" eb="2">
      <t>カンリ</t>
    </rPh>
    <phoneticPr fontId="20"/>
  </si>
  <si>
    <t>管理
(FS)</t>
    <rPh sb="0" eb="2">
      <t>カンリ</t>
    </rPh>
    <phoneticPr fontId="20"/>
  </si>
  <si>
    <t>管理
(BP)</t>
    <rPh sb="0" eb="2">
      <t>カンリ</t>
    </rPh>
    <phoneticPr fontId="20"/>
  </si>
  <si>
    <t>S</t>
    <phoneticPr fontId="20"/>
  </si>
  <si>
    <t>A</t>
    <phoneticPr fontId="20"/>
  </si>
  <si>
    <t>管理工数（FS）</t>
    <rPh sb="0" eb="2">
      <t>カンリ</t>
    </rPh>
    <rPh sb="2" eb="4">
      <t>コウスウ</t>
    </rPh>
    <phoneticPr fontId="20"/>
  </si>
  <si>
    <t>開発工数</t>
    <rPh sb="0" eb="2">
      <t>カイハツ</t>
    </rPh>
    <rPh sb="2" eb="4">
      <t>コウスウ</t>
    </rPh>
    <phoneticPr fontId="20"/>
  </si>
  <si>
    <r>
      <rPr>
        <sz val="11"/>
        <color rgb="FFFF0000"/>
        <rFont val="ＭＳ Ｐゴシック"/>
        <family val="3"/>
        <charset val="128"/>
      </rPr>
      <t>基本設計書(画面＋仕様)</t>
    </r>
    <r>
      <rPr>
        <sz val="11"/>
        <rFont val="ＭＳ Ｐゴシック"/>
        <family val="3"/>
        <charset val="128"/>
      </rPr>
      <t>・DB設計・ER図・画面遷移図・</t>
    </r>
    <r>
      <rPr>
        <sz val="11"/>
        <color rgb="FFFF0000"/>
        <rFont val="ＭＳ Ｐゴシック"/>
        <family val="3"/>
        <charset val="128"/>
      </rPr>
      <t>レビュー</t>
    </r>
    <r>
      <rPr>
        <sz val="11"/>
        <rFont val="ＭＳ Ｐゴシック"/>
        <family val="3"/>
        <charset val="128"/>
      </rPr>
      <t>等</t>
    </r>
    <rPh sb="0" eb="2">
      <t>キホン</t>
    </rPh>
    <rPh sb="2" eb="4">
      <t>セッケイ</t>
    </rPh>
    <rPh sb="4" eb="5">
      <t>ショ</t>
    </rPh>
    <rPh sb="6" eb="8">
      <t>ガメン</t>
    </rPh>
    <rPh sb="9" eb="11">
      <t>シヨウ</t>
    </rPh>
    <rPh sb="15" eb="17">
      <t>セッケイ</t>
    </rPh>
    <rPh sb="20" eb="21">
      <t>ズ</t>
    </rPh>
    <rPh sb="22" eb="24">
      <t>ガメン</t>
    </rPh>
    <rPh sb="24" eb="27">
      <t>センイズ</t>
    </rPh>
    <phoneticPr fontId="20"/>
  </si>
  <si>
    <r>
      <t>プロジェクト管理・</t>
    </r>
    <r>
      <rPr>
        <sz val="11"/>
        <color rgb="FFFF0000"/>
        <rFont val="ＭＳ Ｐゴシック"/>
        <family val="3"/>
        <charset val="128"/>
      </rPr>
      <t>レビュー・仕様確認・リリース準備</t>
    </r>
    <r>
      <rPr>
        <sz val="11"/>
        <rFont val="ＭＳ Ｐゴシック"/>
        <family val="3"/>
        <charset val="128"/>
      </rPr>
      <t>等</t>
    </r>
    <rPh sb="6" eb="8">
      <t>カンリ</t>
    </rPh>
    <rPh sb="14" eb="16">
      <t>シヨウ</t>
    </rPh>
    <rPh sb="16" eb="18">
      <t>カクニン</t>
    </rPh>
    <rPh sb="23" eb="25">
      <t>ジュンビ</t>
    </rPh>
    <rPh sb="25" eb="26">
      <t>トウ</t>
    </rPh>
    <phoneticPr fontId="20"/>
  </si>
  <si>
    <t>サブシステム</t>
    <phoneticPr fontId="20"/>
  </si>
  <si>
    <t>－</t>
    <phoneticPr fontId="20"/>
  </si>
  <si>
    <t>版数管理</t>
    <rPh sb="0" eb="2">
      <t>ハンスウ</t>
    </rPh>
    <rPh sb="2" eb="4">
      <t>カンリ</t>
    </rPh>
    <phoneticPr fontId="20"/>
  </si>
  <si>
    <t>版数</t>
    <rPh sb="0" eb="2">
      <t>ハンスウ</t>
    </rPh>
    <phoneticPr fontId="20"/>
  </si>
  <si>
    <t>日付</t>
    <rPh sb="0" eb="2">
      <t>ヒヅケ</t>
    </rPh>
    <phoneticPr fontId="20"/>
  </si>
  <si>
    <t>変　更　概　要</t>
    <rPh sb="0" eb="1">
      <t>ヘン</t>
    </rPh>
    <rPh sb="2" eb="3">
      <t>サラ</t>
    </rPh>
    <rPh sb="4" eb="5">
      <t>オオムネ</t>
    </rPh>
    <rPh sb="6" eb="7">
      <t>ヨウ</t>
    </rPh>
    <phoneticPr fontId="20"/>
  </si>
  <si>
    <t>第１版</t>
    <rPh sb="0" eb="1">
      <t>ダイ</t>
    </rPh>
    <rPh sb="2" eb="3">
      <t>ハン</t>
    </rPh>
    <phoneticPr fontId="20"/>
  </si>
  <si>
    <t>新規作成</t>
    <rPh sb="0" eb="2">
      <t>シンキ</t>
    </rPh>
    <rPh sb="2" eb="4">
      <t>サクセイ</t>
    </rPh>
    <phoneticPr fontId="20"/>
  </si>
  <si>
    <t>ETマニフェスト</t>
    <phoneticPr fontId="20"/>
  </si>
  <si>
    <t>パナソニックIS</t>
    <phoneticPr fontId="20"/>
  </si>
  <si>
    <t>※＋α工数はこの時点では含まれません</t>
    <rPh sb="3" eb="5">
      <t>コウスウ</t>
    </rPh>
    <rPh sb="8" eb="10">
      <t>ジテン</t>
    </rPh>
    <rPh sb="12" eb="13">
      <t>フク</t>
    </rPh>
    <phoneticPr fontId="20"/>
  </si>
  <si>
    <t>プロジェクト管理</t>
    <rPh sb="6" eb="8">
      <t>カンリ</t>
    </rPh>
    <phoneticPr fontId="20"/>
  </si>
  <si>
    <t>C</t>
    <phoneticPr fontId="20"/>
  </si>
  <si>
    <t>ETマニフェスト　行政報告不要対応</t>
    <phoneticPr fontId="20"/>
  </si>
  <si>
    <t>※有識者の場合の対応工数</t>
    <rPh sb="1" eb="4">
      <t>ユウシキシャ</t>
    </rPh>
    <rPh sb="5" eb="7">
      <t>バアイ</t>
    </rPh>
    <rPh sb="8" eb="10">
      <t>タイオウ</t>
    </rPh>
    <rPh sb="10" eb="12">
      <t>コウスウ</t>
    </rPh>
    <phoneticPr fontId="20"/>
  </si>
  <si>
    <t>C</t>
    <phoneticPr fontId="20"/>
  </si>
  <si>
    <r>
      <t>X</t>
    </r>
    <r>
      <rPr>
        <sz val="11"/>
        <rFont val="ＭＳ Ｐゴシック"/>
        <family val="3"/>
        <charset val="128"/>
      </rPr>
      <t>XXXXX</t>
    </r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</si>
</sst>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%"/>
    <numFmt numFmtId="178" formatCode="0.0_ ;[Red]\-0.0\ "/>
    <numFmt numFmtId="179" formatCode="0.0_ &quot;人月&quot;"/>
    <numFmt numFmtId="180" formatCode="0.0_ &quot;人&quot;&quot;月&quot;"/>
    <numFmt numFmtId="181" formatCode="&quot;計&quot;\ 0.0&quot;人&quot;&quot;日&quot;"/>
    <numFmt numFmtId="182" formatCode="&quot;計&quot;\ 0.0&quot;人&quot;&quot;月&quot;"/>
    <numFmt numFmtId="183" formatCode="0.0_ &quot;人&quot;&quot;日&quot;"/>
    <numFmt numFmtId="184" formatCode="yyyy&quot;年&quot;m&quot;月&quot;d&quot;日&quot;;@"/>
  </numFmts>
  <fonts count="37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u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9"/>
      <color indexed="81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0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6" fillId="0" borderId="0"/>
    <xf numFmtId="0" fontId="18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1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85">
    <xf numFmtId="0" fontId="0" fillId="0" borderId="0" xfId="0">
      <alignment vertical="center"/>
    </xf>
    <xf numFmtId="0" fontId="21" fillId="0" borderId="0" xfId="47" applyFont="1"/>
    <xf numFmtId="0" fontId="18" fillId="0" borderId="10" xfId="47" applyFont="1" applyFill="1" applyBorder="1" applyAlignment="1">
      <alignment vertical="center"/>
    </xf>
    <xf numFmtId="0" fontId="18" fillId="0" borderId="11" xfId="47" applyFont="1" applyFill="1" applyBorder="1" applyAlignment="1">
      <alignment vertical="center"/>
    </xf>
    <xf numFmtId="0" fontId="22" fillId="0" borderId="11" xfId="47" applyFont="1" applyFill="1" applyBorder="1" applyAlignment="1">
      <alignment vertical="center"/>
    </xf>
    <xf numFmtId="0" fontId="18" fillId="0" borderId="11" xfId="47" applyFont="1" applyFill="1" applyBorder="1" applyAlignment="1">
      <alignment horizontal="left" vertical="center"/>
    </xf>
    <xf numFmtId="0" fontId="18" fillId="0" borderId="11" xfId="47" quotePrefix="1" applyFont="1" applyFill="1" applyBorder="1" applyAlignment="1">
      <alignment vertical="center"/>
    </xf>
    <xf numFmtId="0" fontId="18" fillId="0" borderId="12" xfId="47" applyFont="1" applyFill="1" applyBorder="1" applyAlignment="1">
      <alignment vertical="center"/>
    </xf>
    <xf numFmtId="0" fontId="18" fillId="0" borderId="0" xfId="47" applyFont="1" applyFill="1" applyAlignment="1">
      <alignment horizontal="left" vertical="center"/>
    </xf>
    <xf numFmtId="0" fontId="18" fillId="0" borderId="13" xfId="47" applyFont="1" applyFill="1" applyBorder="1" applyAlignment="1">
      <alignment vertical="center"/>
    </xf>
    <xf numFmtId="176" fontId="18" fillId="0" borderId="0" xfId="47" applyNumberFormat="1" applyFont="1" applyFill="1" applyBorder="1" applyAlignment="1">
      <alignment horizontal="center" vertical="center"/>
    </xf>
    <xf numFmtId="176" fontId="18" fillId="0" borderId="0" xfId="46" applyNumberFormat="1" applyFont="1" applyFill="1" applyBorder="1" applyAlignment="1">
      <alignment horizontal="center" vertical="center"/>
    </xf>
    <xf numFmtId="0" fontId="18" fillId="0" borderId="0" xfId="47" quotePrefix="1" applyNumberFormat="1" applyFont="1" applyFill="1" applyBorder="1" applyAlignment="1">
      <alignment vertical="center"/>
    </xf>
    <xf numFmtId="0" fontId="18" fillId="0" borderId="0" xfId="47" applyNumberFormat="1" applyFont="1" applyFill="1" applyBorder="1" applyAlignment="1">
      <alignment vertical="center"/>
    </xf>
    <xf numFmtId="0" fontId="18" fillId="0" borderId="14" xfId="47" applyFont="1" applyFill="1" applyBorder="1" applyAlignment="1">
      <alignment vertical="center"/>
    </xf>
    <xf numFmtId="0" fontId="18" fillId="0" borderId="0" xfId="47" applyFont="1" applyFill="1" applyBorder="1" applyAlignment="1">
      <alignment vertical="center"/>
    </xf>
    <xf numFmtId="0" fontId="18" fillId="0" borderId="0" xfId="47" applyFont="1" applyFill="1" applyBorder="1" applyAlignment="1">
      <alignment horizontal="left" vertical="center"/>
    </xf>
    <xf numFmtId="0" fontId="18" fillId="0" borderId="14" xfId="47" applyFont="1" applyFill="1" applyBorder="1" applyAlignment="1">
      <alignment horizontal="left" vertical="center"/>
    </xf>
    <xf numFmtId="176" fontId="18" fillId="0" borderId="0" xfId="48" applyNumberFormat="1" applyFill="1" applyBorder="1" applyAlignment="1">
      <alignment horizontal="center" vertical="center"/>
    </xf>
    <xf numFmtId="176" fontId="23" fillId="0" borderId="0" xfId="48" applyNumberFormat="1" applyFont="1" applyFill="1" applyBorder="1" applyAlignment="1">
      <alignment vertical="center"/>
    </xf>
    <xf numFmtId="0" fontId="21" fillId="0" borderId="15" xfId="47" applyFont="1" applyBorder="1"/>
    <xf numFmtId="0" fontId="21" fillId="0" borderId="16" xfId="47" applyFont="1" applyBorder="1"/>
    <xf numFmtId="0" fontId="21" fillId="0" borderId="17" xfId="47" applyFont="1" applyBorder="1"/>
    <xf numFmtId="0" fontId="29" fillId="0" borderId="0" xfId="44">
      <alignment vertical="center"/>
    </xf>
    <xf numFmtId="0" fontId="24" fillId="0" borderId="0" xfId="44" applyFont="1">
      <alignment vertical="center"/>
    </xf>
    <xf numFmtId="0" fontId="24" fillId="0" borderId="0" xfId="44" applyFont="1" applyAlignment="1">
      <alignment horizontal="right" vertical="center"/>
    </xf>
    <xf numFmtId="176" fontId="18" fillId="0" borderId="0" xfId="48" applyNumberFormat="1" applyFont="1" applyFill="1" applyBorder="1" applyAlignment="1">
      <alignment horizontal="right" vertical="center"/>
    </xf>
    <xf numFmtId="0" fontId="27" fillId="0" borderId="0" xfId="44" applyFont="1">
      <alignment vertical="center"/>
    </xf>
    <xf numFmtId="176" fontId="23" fillId="0" borderId="0" xfId="48" applyNumberFormat="1" applyFont="1" applyFill="1" applyBorder="1" applyAlignment="1">
      <alignment horizontal="center" vertical="center"/>
    </xf>
    <xf numFmtId="179" fontId="23" fillId="0" borderId="0" xfId="48" applyNumberFormat="1" applyFont="1" applyFill="1" applyBorder="1" applyAlignment="1">
      <alignment horizontal="center" vertical="center"/>
    </xf>
    <xf numFmtId="0" fontId="25" fillId="0" borderId="0" xfId="44" applyFont="1">
      <alignment vertical="center"/>
    </xf>
    <xf numFmtId="176" fontId="23" fillId="0" borderId="18" xfId="48" applyNumberFormat="1" applyFont="1" applyFill="1" applyBorder="1" applyAlignment="1">
      <alignment vertical="center"/>
    </xf>
    <xf numFmtId="176" fontId="18" fillId="0" borderId="0" xfId="48" applyNumberFormat="1" applyFill="1" applyBorder="1" applyAlignment="1">
      <alignment vertical="center"/>
    </xf>
    <xf numFmtId="178" fontId="18" fillId="0" borderId="0" xfId="48" applyNumberFormat="1" applyFill="1" applyBorder="1" applyAlignment="1">
      <alignment vertical="center"/>
    </xf>
    <xf numFmtId="178" fontId="23" fillId="0" borderId="0" xfId="48" applyNumberFormat="1" applyFont="1" applyFill="1" applyBorder="1" applyAlignment="1">
      <alignment vertical="center"/>
    </xf>
    <xf numFmtId="0" fontId="6" fillId="0" borderId="0" xfId="48" applyFont="1" applyFill="1" applyBorder="1" applyAlignment="1">
      <alignment vertical="center"/>
    </xf>
    <xf numFmtId="0" fontId="18" fillId="0" borderId="19" xfId="44" applyFont="1" applyFill="1" applyBorder="1" applyAlignment="1" applyProtection="1">
      <alignment horizontal="center" vertical="center"/>
      <protection locked="0"/>
    </xf>
    <xf numFmtId="0" fontId="18" fillId="0" borderId="19" xfId="44" applyFont="1" applyFill="1" applyBorder="1" applyAlignment="1" applyProtection="1">
      <alignment horizontal="right" vertical="center"/>
      <protection locked="0"/>
    </xf>
    <xf numFmtId="178" fontId="18" fillId="0" borderId="19" xfId="44" applyNumberFormat="1" applyFont="1" applyFill="1" applyBorder="1" applyAlignment="1" applyProtection="1">
      <alignment horizontal="right" vertical="center"/>
      <protection locked="0"/>
    </xf>
    <xf numFmtId="0" fontId="18" fillId="0" borderId="19" xfId="44" applyFont="1" applyFill="1" applyBorder="1" applyAlignment="1" applyProtection="1">
      <alignment vertical="center" wrapText="1" shrinkToFit="1"/>
      <protection locked="0"/>
    </xf>
    <xf numFmtId="178" fontId="23" fillId="0" borderId="23" xfId="44" applyNumberFormat="1" applyFont="1" applyFill="1" applyBorder="1" applyAlignment="1" applyProtection="1">
      <alignment horizontal="right" vertical="center"/>
      <protection locked="0"/>
    </xf>
    <xf numFmtId="0" fontId="26" fillId="26" borderId="16" xfId="48" applyFont="1" applyFill="1" applyBorder="1" applyAlignment="1">
      <alignment vertical="top"/>
    </xf>
    <xf numFmtId="0" fontId="6" fillId="26" borderId="16" xfId="48" applyFont="1" applyFill="1" applyBorder="1" applyAlignment="1">
      <alignment vertical="center"/>
    </xf>
    <xf numFmtId="0" fontId="6" fillId="26" borderId="16" xfId="47" applyNumberFormat="1" applyFont="1" applyFill="1" applyBorder="1" applyAlignment="1">
      <alignment vertical="center"/>
    </xf>
    <xf numFmtId="0" fontId="26" fillId="0" borderId="0" xfId="48" applyFont="1" applyFill="1" applyBorder="1" applyAlignment="1">
      <alignment vertical="top"/>
    </xf>
    <xf numFmtId="0" fontId="6" fillId="0" borderId="0" xfId="47" applyNumberFormat="1" applyFont="1" applyFill="1" applyBorder="1" applyAlignment="1">
      <alignment vertical="center"/>
    </xf>
    <xf numFmtId="0" fontId="26" fillId="29" borderId="26" xfId="48" applyFont="1" applyFill="1" applyBorder="1" applyAlignment="1">
      <alignment vertical="top"/>
    </xf>
    <xf numFmtId="0" fontId="6" fillId="29" borderId="26" xfId="48" applyFont="1" applyFill="1" applyBorder="1" applyAlignment="1">
      <alignment vertical="center"/>
    </xf>
    <xf numFmtId="0" fontId="6" fillId="29" borderId="26" xfId="47" applyNumberFormat="1" applyFont="1" applyFill="1" applyBorder="1" applyAlignment="1">
      <alignment vertical="center"/>
    </xf>
    <xf numFmtId="0" fontId="6" fillId="29" borderId="27" xfId="48" applyFont="1" applyFill="1" applyBorder="1" applyAlignment="1">
      <alignment vertical="center"/>
    </xf>
    <xf numFmtId="0" fontId="26" fillId="29" borderId="28" xfId="48" applyFont="1" applyFill="1" applyBorder="1" applyAlignment="1">
      <alignment vertical="top"/>
    </xf>
    <xf numFmtId="0" fontId="6" fillId="29" borderId="28" xfId="48" applyFont="1" applyFill="1" applyBorder="1" applyAlignment="1">
      <alignment vertical="center"/>
    </xf>
    <xf numFmtId="0" fontId="6" fillId="29" borderId="28" xfId="47" applyNumberFormat="1" applyFont="1" applyFill="1" applyBorder="1" applyAlignment="1">
      <alignment vertical="center"/>
    </xf>
    <xf numFmtId="0" fontId="6" fillId="29" borderId="28" xfId="48" applyFont="1" applyFill="1" applyBorder="1" applyAlignment="1">
      <alignment vertical="top"/>
    </xf>
    <xf numFmtId="0" fontId="6" fillId="29" borderId="29" xfId="48" applyFont="1" applyFill="1" applyBorder="1" applyAlignment="1">
      <alignment vertical="center"/>
    </xf>
    <xf numFmtId="0" fontId="18" fillId="29" borderId="19" xfId="44" applyFont="1" applyFill="1" applyBorder="1" applyAlignment="1" applyProtection="1">
      <alignment horizontal="right" vertical="center"/>
    </xf>
    <xf numFmtId="0" fontId="23" fillId="29" borderId="24" xfId="44" applyFont="1" applyFill="1" applyBorder="1" applyAlignment="1">
      <alignment horizontal="right" vertical="center"/>
    </xf>
    <xf numFmtId="0" fontId="23" fillId="29" borderId="24" xfId="44" applyFont="1" applyFill="1" applyBorder="1" applyAlignment="1">
      <alignment horizontal="left" vertical="center"/>
    </xf>
    <xf numFmtId="178" fontId="23" fillId="29" borderId="19" xfId="44" applyNumberFormat="1" applyFont="1" applyFill="1" applyBorder="1" applyAlignment="1">
      <alignment horizontal="right" vertical="center"/>
    </xf>
    <xf numFmtId="177" fontId="23" fillId="29" borderId="24" xfId="44" applyNumberFormat="1" applyFont="1" applyFill="1" applyBorder="1" applyAlignment="1">
      <alignment horizontal="right" vertical="center"/>
    </xf>
    <xf numFmtId="0" fontId="18" fillId="29" borderId="19" xfId="44" applyFont="1" applyFill="1" applyBorder="1" applyAlignment="1" applyProtection="1">
      <alignment horizontal="left" vertical="center" shrinkToFit="1"/>
    </xf>
    <xf numFmtId="0" fontId="6" fillId="0" borderId="19" xfId="44" applyFont="1" applyFill="1" applyBorder="1" applyProtection="1">
      <alignment vertical="center"/>
      <protection locked="0"/>
    </xf>
    <xf numFmtId="0" fontId="6" fillId="0" borderId="0" xfId="44" applyFont="1">
      <alignment vertical="center"/>
    </xf>
    <xf numFmtId="0" fontId="30" fillId="0" borderId="0" xfId="44" applyFont="1">
      <alignment vertical="center"/>
    </xf>
    <xf numFmtId="0" fontId="18" fillId="0" borderId="0" xfId="48" applyFont="1" applyFill="1" applyBorder="1" applyAlignment="1">
      <alignment vertical="center" shrinkToFit="1"/>
    </xf>
    <xf numFmtId="0" fontId="18" fillId="0" borderId="0" xfId="44" applyFont="1">
      <alignment vertical="center"/>
    </xf>
    <xf numFmtId="0" fontId="23" fillId="0" borderId="0" xfId="44" applyFont="1">
      <alignment vertical="center"/>
    </xf>
    <xf numFmtId="0" fontId="26" fillId="24" borderId="0" xfId="48" applyFont="1" applyFill="1" applyBorder="1">
      <alignment vertical="center"/>
    </xf>
    <xf numFmtId="0" fontId="23" fillId="29" borderId="33" xfId="44" applyFont="1" applyFill="1" applyBorder="1" applyAlignment="1">
      <alignment horizontal="right" vertical="center"/>
    </xf>
    <xf numFmtId="0" fontId="18" fillId="29" borderId="33" xfId="44" applyFont="1" applyFill="1" applyBorder="1" applyAlignment="1" applyProtection="1">
      <alignment horizontal="right" vertical="center"/>
    </xf>
    <xf numFmtId="0" fontId="23" fillId="29" borderId="33" xfId="44" applyFont="1" applyFill="1" applyBorder="1" applyAlignment="1" applyProtection="1">
      <alignment horizontal="right" vertical="center"/>
    </xf>
    <xf numFmtId="0" fontId="23" fillId="29" borderId="34" xfId="44" applyFont="1" applyFill="1" applyBorder="1" applyAlignment="1" applyProtection="1">
      <alignment horizontal="right" vertical="center"/>
    </xf>
    <xf numFmtId="0" fontId="23" fillId="29" borderId="34" xfId="44" quotePrefix="1" applyFont="1" applyFill="1" applyBorder="1" applyAlignment="1" applyProtection="1">
      <alignment horizontal="left" vertical="center" shrinkToFit="1"/>
    </xf>
    <xf numFmtId="0" fontId="23" fillId="29" borderId="33" xfId="44" quotePrefix="1" applyFont="1" applyFill="1" applyBorder="1" applyAlignment="1" applyProtection="1">
      <alignment vertical="center" shrinkToFit="1"/>
    </xf>
    <xf numFmtId="0" fontId="23" fillId="29" borderId="33" xfId="44" applyFont="1" applyFill="1" applyBorder="1" applyAlignment="1" applyProtection="1">
      <alignment horizontal="right" vertical="center" shrinkToFit="1"/>
    </xf>
    <xf numFmtId="178" fontId="23" fillId="29" borderId="35" xfId="44" applyNumberFormat="1" applyFont="1" applyFill="1" applyBorder="1" applyAlignment="1" applyProtection="1">
      <alignment horizontal="right" vertical="center"/>
    </xf>
    <xf numFmtId="178" fontId="23" fillId="29" borderId="33" xfId="44" applyNumberFormat="1" applyFont="1" applyFill="1" applyBorder="1" applyAlignment="1" applyProtection="1">
      <alignment horizontal="right" vertical="center"/>
    </xf>
    <xf numFmtId="9" fontId="23" fillId="29" borderId="33" xfId="44" applyNumberFormat="1" applyFont="1" applyFill="1" applyBorder="1" applyAlignment="1" applyProtection="1">
      <alignment horizontal="right" vertical="center"/>
    </xf>
    <xf numFmtId="0" fontId="18" fillId="30" borderId="19" xfId="44" applyFont="1" applyFill="1" applyBorder="1" applyAlignment="1" applyProtection="1">
      <alignment horizontal="center" vertical="center"/>
      <protection locked="0"/>
    </xf>
    <xf numFmtId="0" fontId="18" fillId="30" borderId="32" xfId="44" applyFont="1" applyFill="1" applyBorder="1" applyAlignment="1" applyProtection="1">
      <alignment horizontal="right" vertical="center"/>
    </xf>
    <xf numFmtId="0" fontId="18" fillId="30" borderId="32" xfId="44" applyFont="1" applyFill="1" applyBorder="1" applyAlignment="1" applyProtection="1">
      <alignment horizontal="right" vertical="center"/>
      <protection locked="0"/>
    </xf>
    <xf numFmtId="0" fontId="18" fillId="30" borderId="32" xfId="44" applyFont="1" applyFill="1" applyBorder="1" applyAlignment="1" applyProtection="1">
      <alignment horizontal="left" vertical="center" shrinkToFit="1"/>
    </xf>
    <xf numFmtId="0" fontId="18" fillId="30" borderId="32" xfId="44" applyFont="1" applyFill="1" applyBorder="1" applyAlignment="1" applyProtection="1">
      <alignment vertical="center" shrinkToFit="1"/>
      <protection locked="0"/>
    </xf>
    <xf numFmtId="178" fontId="23" fillId="30" borderId="19" xfId="44" applyNumberFormat="1" applyFont="1" applyFill="1" applyBorder="1" applyAlignment="1">
      <alignment horizontal="right" vertical="center"/>
    </xf>
    <xf numFmtId="178" fontId="18" fillId="30" borderId="32" xfId="44" applyNumberFormat="1" applyFont="1" applyFill="1" applyBorder="1" applyAlignment="1" applyProtection="1">
      <alignment horizontal="right" vertical="center"/>
      <protection locked="0"/>
    </xf>
    <xf numFmtId="9" fontId="18" fillId="30" borderId="32" xfId="44" applyNumberFormat="1" applyFont="1" applyFill="1" applyBorder="1" applyAlignment="1" applyProtection="1">
      <alignment horizontal="right" vertical="center"/>
      <protection locked="0"/>
    </xf>
    <xf numFmtId="178" fontId="23" fillId="30" borderId="32" xfId="44" applyNumberFormat="1" applyFont="1" applyFill="1" applyBorder="1" applyAlignment="1">
      <alignment horizontal="right" vertical="center"/>
    </xf>
    <xf numFmtId="0" fontId="6" fillId="30" borderId="19" xfId="44" applyFont="1" applyFill="1" applyBorder="1" applyProtection="1">
      <alignment vertical="center"/>
      <protection locked="0"/>
    </xf>
    <xf numFmtId="0" fontId="26" fillId="29" borderId="37" xfId="48" applyFont="1" applyFill="1" applyBorder="1" applyAlignment="1">
      <alignment vertical="top"/>
    </xf>
    <xf numFmtId="0" fontId="26" fillId="29" borderId="38" xfId="48" applyFont="1" applyFill="1" applyBorder="1" applyAlignment="1">
      <alignment vertical="top"/>
    </xf>
    <xf numFmtId="0" fontId="26" fillId="26" borderId="15" xfId="48" applyFont="1" applyFill="1" applyBorder="1" applyAlignment="1">
      <alignment vertical="top"/>
    </xf>
    <xf numFmtId="0" fontId="6" fillId="0" borderId="39" xfId="48" applyFont="1" applyFill="1" applyBorder="1" applyAlignment="1">
      <alignment vertical="top"/>
    </xf>
    <xf numFmtId="0" fontId="26" fillId="0" borderId="40" xfId="48" applyFont="1" applyFill="1" applyBorder="1" applyAlignment="1">
      <alignment vertical="top"/>
    </xf>
    <xf numFmtId="0" fontId="6" fillId="0" borderId="40" xfId="48" applyFont="1" applyFill="1" applyBorder="1" applyAlignment="1">
      <alignment vertical="center"/>
    </xf>
    <xf numFmtId="0" fontId="6" fillId="0" borderId="40" xfId="47" applyNumberFormat="1" applyFont="1" applyFill="1" applyBorder="1" applyAlignment="1">
      <alignment vertical="center"/>
    </xf>
    <xf numFmtId="0" fontId="6" fillId="0" borderId="41" xfId="48" applyFont="1" applyFill="1" applyBorder="1" applyAlignment="1">
      <alignment vertical="center"/>
    </xf>
    <xf numFmtId="0" fontId="18" fillId="0" borderId="40" xfId="48" applyFont="1" applyFill="1" applyBorder="1" applyAlignment="1">
      <alignment vertical="top"/>
    </xf>
    <xf numFmtId="0" fontId="0" fillId="0" borderId="24" xfId="0" applyBorder="1">
      <alignment vertical="center"/>
    </xf>
    <xf numFmtId="0" fontId="26" fillId="31" borderId="24" xfId="0" applyFont="1" applyFill="1" applyBorder="1">
      <alignment vertical="center"/>
    </xf>
    <xf numFmtId="178" fontId="23" fillId="29" borderId="58" xfId="44" applyNumberFormat="1" applyFont="1" applyFill="1" applyBorder="1" applyAlignment="1" applyProtection="1">
      <alignment horizontal="right" vertical="center"/>
    </xf>
    <xf numFmtId="0" fontId="23" fillId="0" borderId="18" xfId="44" applyFont="1" applyBorder="1">
      <alignment vertical="center"/>
    </xf>
    <xf numFmtId="0" fontId="26" fillId="0" borderId="0" xfId="0" applyFont="1">
      <alignment vertical="center"/>
    </xf>
    <xf numFmtId="0" fontId="0" fillId="0" borderId="0" xfId="0" applyFill="1">
      <alignment vertical="center"/>
    </xf>
    <xf numFmtId="0" fontId="26" fillId="0" borderId="0" xfId="0" applyFont="1" applyFill="1" applyBorder="1">
      <alignment vertical="center"/>
    </xf>
    <xf numFmtId="9" fontId="0" fillId="0" borderId="0" xfId="0" applyNumberFormat="1" applyFill="1" applyBorder="1">
      <alignment vertical="center"/>
    </xf>
    <xf numFmtId="0" fontId="0" fillId="32" borderId="24" xfId="0" applyFill="1" applyBorder="1" applyAlignment="1">
      <alignment horizontal="center" vertical="center"/>
    </xf>
    <xf numFmtId="0" fontId="0" fillId="32" borderId="24" xfId="0" applyFont="1" applyFill="1" applyBorder="1">
      <alignment vertical="center"/>
    </xf>
    <xf numFmtId="0" fontId="0" fillId="32" borderId="24" xfId="0" applyFill="1" applyBorder="1">
      <alignment vertical="center"/>
    </xf>
    <xf numFmtId="0" fontId="0" fillId="0" borderId="24" xfId="0" applyFont="1" applyFill="1" applyBorder="1">
      <alignment vertical="center"/>
    </xf>
    <xf numFmtId="0" fontId="0" fillId="33" borderId="24" xfId="0" applyFill="1" applyBorder="1">
      <alignment vertical="center"/>
    </xf>
    <xf numFmtId="0" fontId="0" fillId="34" borderId="24" xfId="0" applyFill="1" applyBorder="1">
      <alignment vertical="center"/>
    </xf>
    <xf numFmtId="0" fontId="0" fillId="35" borderId="24" xfId="0" applyFill="1" applyBorder="1">
      <alignment vertical="center"/>
    </xf>
    <xf numFmtId="9" fontId="0" fillId="35" borderId="24" xfId="0" applyNumberFormat="1" applyFill="1" applyBorder="1">
      <alignment vertical="center"/>
    </xf>
    <xf numFmtId="9" fontId="0" fillId="33" borderId="24" xfId="0" applyNumberFormat="1" applyFill="1" applyBorder="1">
      <alignment vertical="center"/>
    </xf>
    <xf numFmtId="0" fontId="18" fillId="0" borderId="19" xfId="44" applyNumberFormat="1" applyFont="1" applyFill="1" applyBorder="1" applyAlignment="1" applyProtection="1">
      <alignment vertical="center" wrapText="1" shrinkToFit="1"/>
      <protection locked="0"/>
    </xf>
    <xf numFmtId="0" fontId="0" fillId="0" borderId="24" xfId="0" applyFill="1" applyBorder="1">
      <alignment vertical="center"/>
    </xf>
    <xf numFmtId="176" fontId="18" fillId="0" borderId="19" xfId="44" applyNumberFormat="1" applyFont="1" applyFill="1" applyBorder="1" applyAlignment="1" applyProtection="1">
      <alignment horizontal="center" vertical="center"/>
      <protection locked="0"/>
    </xf>
    <xf numFmtId="0" fontId="21" fillId="0" borderId="13" xfId="47" applyFont="1" applyBorder="1"/>
    <xf numFmtId="0" fontId="21" fillId="0" borderId="0" xfId="47" applyFont="1" applyBorder="1"/>
    <xf numFmtId="0" fontId="21" fillId="0" borderId="14" xfId="47" applyFont="1" applyBorder="1"/>
    <xf numFmtId="0" fontId="23" fillId="30" borderId="32" xfId="44" applyFont="1" applyFill="1" applyBorder="1" applyAlignment="1" applyProtection="1">
      <alignment vertical="center" shrinkToFit="1"/>
      <protection locked="0"/>
    </xf>
    <xf numFmtId="0" fontId="18" fillId="24" borderId="0" xfId="48" applyFont="1" applyFill="1" applyBorder="1">
      <alignment vertical="center"/>
    </xf>
    <xf numFmtId="0" fontId="0" fillId="0" borderId="24" xfId="0" applyBorder="1" applyAlignment="1">
      <alignment vertical="center" shrinkToFit="1"/>
    </xf>
    <xf numFmtId="0" fontId="26" fillId="36" borderId="53" xfId="48" applyFont="1" applyFill="1" applyBorder="1" applyAlignment="1">
      <alignment vertical="top"/>
    </xf>
    <xf numFmtId="0" fontId="21" fillId="36" borderId="28" xfId="47" applyFont="1" applyFill="1" applyBorder="1"/>
    <xf numFmtId="0" fontId="21" fillId="36" borderId="54" xfId="47" applyFont="1" applyFill="1" applyBorder="1"/>
    <xf numFmtId="0" fontId="26" fillId="36" borderId="61" xfId="48" applyFont="1" applyFill="1" applyBorder="1" applyAlignment="1">
      <alignment vertical="top"/>
    </xf>
    <xf numFmtId="0" fontId="21" fillId="36" borderId="51" xfId="47" applyFont="1" applyFill="1" applyBorder="1"/>
    <xf numFmtId="0" fontId="21" fillId="36" borderId="60" xfId="47" applyFont="1" applyFill="1" applyBorder="1"/>
    <xf numFmtId="0" fontId="0" fillId="0" borderId="0" xfId="100" applyFont="1"/>
    <xf numFmtId="0" fontId="18" fillId="0" borderId="13" xfId="100" applyFont="1" applyFill="1" applyBorder="1" applyAlignment="1">
      <alignment vertical="center"/>
    </xf>
    <xf numFmtId="0" fontId="18" fillId="0" borderId="0" xfId="100" applyFont="1" applyFill="1" applyBorder="1" applyAlignment="1">
      <alignment vertical="center"/>
    </xf>
    <xf numFmtId="0" fontId="22" fillId="0" borderId="0" xfId="100" applyFont="1" applyFill="1" applyBorder="1" applyAlignment="1">
      <alignment vertical="center"/>
    </xf>
    <xf numFmtId="0" fontId="18" fillId="0" borderId="0" xfId="100" applyFont="1" applyFill="1" applyBorder="1" applyAlignment="1">
      <alignment horizontal="left" vertical="center"/>
    </xf>
    <xf numFmtId="0" fontId="18" fillId="0" borderId="0" xfId="100" quotePrefix="1" applyFont="1" applyFill="1" applyBorder="1" applyAlignment="1">
      <alignment vertical="center"/>
    </xf>
    <xf numFmtId="0" fontId="18" fillId="0" borderId="14" xfId="100" applyFont="1" applyFill="1" applyBorder="1" applyAlignment="1">
      <alignment vertical="center"/>
    </xf>
    <xf numFmtId="0" fontId="18" fillId="0" borderId="0" xfId="100" applyFont="1" applyFill="1" applyAlignment="1">
      <alignment horizontal="left" vertical="center"/>
    </xf>
    <xf numFmtId="49" fontId="33" fillId="24" borderId="0" xfId="101" applyNumberFormat="1" applyFont="1" applyFill="1" applyBorder="1" applyAlignment="1">
      <alignment vertical="center"/>
    </xf>
    <xf numFmtId="49" fontId="34" fillId="24" borderId="0" xfId="101" applyNumberFormat="1" applyFont="1" applyFill="1" applyBorder="1" applyAlignment="1">
      <alignment vertical="center"/>
    </xf>
    <xf numFmtId="49" fontId="33" fillId="0" borderId="14" xfId="102" applyNumberFormat="1" applyFont="1" applyFill="1" applyBorder="1" applyAlignment="1">
      <alignment vertical="center"/>
    </xf>
    <xf numFmtId="49" fontId="33" fillId="0" borderId="0" xfId="102" applyNumberFormat="1" applyFont="1" applyFill="1" applyBorder="1" applyAlignment="1">
      <alignment vertical="center"/>
    </xf>
    <xf numFmtId="49" fontId="33" fillId="24" borderId="64" xfId="101" applyNumberFormat="1" applyFont="1" applyFill="1" applyBorder="1" applyAlignment="1">
      <alignment vertical="center"/>
    </xf>
    <xf numFmtId="49" fontId="33" fillId="24" borderId="64" xfId="101" applyNumberFormat="1" applyFont="1" applyFill="1" applyBorder="1" applyAlignment="1">
      <alignment vertical="center" wrapText="1"/>
    </xf>
    <xf numFmtId="49" fontId="33" fillId="24" borderId="0" xfId="101" applyNumberFormat="1" applyFont="1" applyFill="1" applyBorder="1" applyAlignment="1">
      <alignment vertical="center" wrapText="1"/>
    </xf>
    <xf numFmtId="0" fontId="6" fillId="24" borderId="0" xfId="48" applyFont="1" applyFill="1" applyBorder="1">
      <alignment vertical="center"/>
    </xf>
    <xf numFmtId="0" fontId="31" fillId="0" borderId="0" xfId="47" applyFont="1" applyFill="1" applyBorder="1" applyAlignment="1">
      <alignment horizontal="left" vertical="center"/>
    </xf>
    <xf numFmtId="0" fontId="6" fillId="0" borderId="0" xfId="47" applyFont="1" applyFill="1" applyBorder="1" applyAlignment="1">
      <alignment horizontal="left" vertical="center"/>
    </xf>
    <xf numFmtId="0" fontId="0" fillId="0" borderId="15" xfId="100" applyFont="1" applyBorder="1"/>
    <xf numFmtId="0" fontId="0" fillId="0" borderId="16" xfId="100" applyFont="1" applyBorder="1"/>
    <xf numFmtId="0" fontId="0" fillId="0" borderId="17" xfId="100" applyFont="1" applyBorder="1"/>
    <xf numFmtId="0" fontId="6" fillId="0" borderId="36" xfId="48" applyFont="1" applyFill="1" applyBorder="1" applyAlignment="1">
      <alignment horizontal="right" vertical="center"/>
    </xf>
    <xf numFmtId="0" fontId="26" fillId="0" borderId="25" xfId="44" applyFont="1" applyFill="1" applyBorder="1" applyAlignment="1">
      <alignment horizontal="right" vertical="center"/>
    </xf>
    <xf numFmtId="0" fontId="26" fillId="0" borderId="74" xfId="44" applyFont="1" applyFill="1" applyBorder="1" applyProtection="1">
      <alignment vertical="center"/>
      <protection locked="0"/>
    </xf>
    <xf numFmtId="181" fontId="26" fillId="26" borderId="23" xfId="44" applyNumberFormat="1" applyFont="1" applyFill="1" applyBorder="1" applyAlignment="1">
      <alignment horizontal="right" vertical="center"/>
    </xf>
    <xf numFmtId="178" fontId="23" fillId="29" borderId="53" xfId="44" applyNumberFormat="1" applyFont="1" applyFill="1" applyBorder="1" applyAlignment="1">
      <alignment horizontal="right" vertical="center"/>
    </xf>
    <xf numFmtId="178" fontId="23" fillId="29" borderId="75" xfId="44" applyNumberFormat="1" applyFont="1" applyFill="1" applyBorder="1" applyAlignment="1" applyProtection="1">
      <alignment horizontal="right" vertical="center"/>
    </xf>
    <xf numFmtId="181" fontId="26" fillId="26" borderId="76" xfId="44" applyNumberFormat="1" applyFont="1" applyFill="1" applyBorder="1" applyAlignment="1">
      <alignment horizontal="right" vertical="center"/>
    </xf>
    <xf numFmtId="182" fontId="26" fillId="26" borderId="77" xfId="44" applyNumberFormat="1" applyFont="1" applyFill="1" applyBorder="1" applyAlignment="1">
      <alignment horizontal="right" vertical="center"/>
    </xf>
    <xf numFmtId="0" fontId="23" fillId="29" borderId="33" xfId="44" applyFont="1" applyFill="1" applyBorder="1" applyAlignment="1">
      <alignment horizontal="left" vertical="center"/>
    </xf>
    <xf numFmtId="178" fontId="23" fillId="29" borderId="33" xfId="44" applyNumberFormat="1" applyFont="1" applyFill="1" applyBorder="1" applyAlignment="1">
      <alignment horizontal="right" vertical="center"/>
    </xf>
    <xf numFmtId="0" fontId="23" fillId="29" borderId="78" xfId="44" applyFont="1" applyFill="1" applyBorder="1" applyAlignment="1">
      <alignment horizontal="right" vertical="center"/>
    </xf>
    <xf numFmtId="0" fontId="23" fillId="29" borderId="78" xfId="44" applyFont="1" applyFill="1" applyBorder="1" applyAlignment="1">
      <alignment horizontal="left" vertical="center"/>
    </xf>
    <xf numFmtId="178" fontId="23" fillId="29" borderId="78" xfId="44" applyNumberFormat="1" applyFont="1" applyFill="1" applyBorder="1" applyAlignment="1">
      <alignment horizontal="right" vertical="center"/>
    </xf>
    <xf numFmtId="0" fontId="6" fillId="24" borderId="0" xfId="47" applyFont="1" applyFill="1" applyBorder="1"/>
    <xf numFmtId="176" fontId="18" fillId="24" borderId="0" xfId="48" applyNumberFormat="1" applyFont="1" applyFill="1" applyBorder="1" applyAlignment="1">
      <alignment horizontal="center" vertical="center"/>
    </xf>
    <xf numFmtId="0" fontId="6" fillId="0" borderId="0" xfId="47" applyFont="1" applyBorder="1"/>
    <xf numFmtId="0" fontId="6" fillId="29" borderId="26" xfId="48" applyFont="1" applyFill="1" applyBorder="1" applyAlignment="1">
      <alignment vertical="top"/>
    </xf>
    <xf numFmtId="0" fontId="6" fillId="0" borderId="0" xfId="0" applyFont="1" applyBorder="1">
      <alignment vertical="center"/>
    </xf>
    <xf numFmtId="0" fontId="6" fillId="0" borderId="85" xfId="48" applyFont="1" applyFill="1" applyBorder="1" applyAlignment="1">
      <alignment horizontal="right" vertical="center"/>
    </xf>
    <xf numFmtId="0" fontId="26" fillId="0" borderId="83" xfId="48" applyFont="1" applyFill="1" applyBorder="1" applyAlignment="1">
      <alignment vertical="top"/>
    </xf>
    <xf numFmtId="0" fontId="6" fillId="0" borderId="83" xfId="48" applyFont="1" applyFill="1" applyBorder="1" applyAlignment="1">
      <alignment vertical="center"/>
    </xf>
    <xf numFmtId="0" fontId="6" fillId="0" borderId="83" xfId="47" applyNumberFormat="1" applyFont="1" applyFill="1" applyBorder="1" applyAlignment="1">
      <alignment vertical="center"/>
    </xf>
    <xf numFmtId="0" fontId="6" fillId="0" borderId="84" xfId="48" applyFont="1" applyFill="1" applyBorder="1" applyAlignment="1">
      <alignment vertical="center"/>
    </xf>
    <xf numFmtId="0" fontId="18" fillId="0" borderId="83" xfId="48" applyFont="1" applyFill="1" applyBorder="1" applyAlignment="1">
      <alignment vertical="top"/>
    </xf>
    <xf numFmtId="0" fontId="18" fillId="0" borderId="0" xfId="48" applyFont="1" applyFill="1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31" fillId="24" borderId="0" xfId="47" applyFont="1" applyFill="1" applyBorder="1"/>
    <xf numFmtId="0" fontId="28" fillId="0" borderId="10" xfId="100" applyFont="1" applyBorder="1" applyAlignment="1">
      <alignment horizontal="center" vertical="center"/>
    </xf>
    <xf numFmtId="0" fontId="28" fillId="0" borderId="11" xfId="100" applyFont="1" applyBorder="1" applyAlignment="1">
      <alignment horizontal="center" vertical="center"/>
    </xf>
    <xf numFmtId="0" fontId="28" fillId="0" borderId="12" xfId="100" applyFont="1" applyBorder="1" applyAlignment="1">
      <alignment horizontal="center" vertical="center"/>
    </xf>
    <xf numFmtId="0" fontId="28" fillId="0" borderId="50" xfId="100" applyFont="1" applyBorder="1" applyAlignment="1">
      <alignment horizontal="center" vertical="center"/>
    </xf>
    <xf numFmtId="0" fontId="28" fillId="0" borderId="51" xfId="100" applyFont="1" applyBorder="1" applyAlignment="1">
      <alignment horizontal="center" vertical="center"/>
    </xf>
    <xf numFmtId="0" fontId="28" fillId="0" borderId="52" xfId="100" applyFont="1" applyBorder="1" applyAlignment="1">
      <alignment horizontal="center" vertical="center"/>
    </xf>
    <xf numFmtId="0" fontId="0" fillId="27" borderId="26" xfId="100" applyFont="1" applyFill="1" applyBorder="1" applyAlignment="1">
      <alignment horizontal="center" vertical="center"/>
    </xf>
    <xf numFmtId="0" fontId="0" fillId="0" borderId="48" xfId="100" applyFont="1" applyBorder="1" applyAlignment="1">
      <alignment horizontal="center" vertical="center"/>
    </xf>
    <xf numFmtId="0" fontId="0" fillId="0" borderId="26" xfId="100" applyFont="1" applyBorder="1" applyAlignment="1">
      <alignment horizontal="center" vertical="center"/>
    </xf>
    <xf numFmtId="0" fontId="0" fillId="0" borderId="49" xfId="100" applyFont="1" applyBorder="1" applyAlignment="1">
      <alignment horizontal="center" vertical="center"/>
    </xf>
    <xf numFmtId="0" fontId="0" fillId="27" borderId="48" xfId="100" applyFont="1" applyFill="1" applyBorder="1" applyAlignment="1">
      <alignment horizontal="center" vertical="center"/>
    </xf>
    <xf numFmtId="0" fontId="0" fillId="27" borderId="49" xfId="100" applyFont="1" applyFill="1" applyBorder="1" applyAlignment="1">
      <alignment horizontal="center" vertical="center"/>
    </xf>
    <xf numFmtId="0" fontId="0" fillId="27" borderId="27" xfId="100" applyFont="1" applyFill="1" applyBorder="1" applyAlignment="1">
      <alignment horizontal="center" vertical="center"/>
    </xf>
    <xf numFmtId="0" fontId="0" fillId="27" borderId="28" xfId="100" applyFont="1" applyFill="1" applyBorder="1" applyAlignment="1">
      <alignment horizontal="center" vertical="center"/>
    </xf>
    <xf numFmtId="0" fontId="0" fillId="0" borderId="53" xfId="100" applyFont="1" applyBorder="1" applyAlignment="1">
      <alignment horizontal="center" vertical="center"/>
    </xf>
    <xf numFmtId="0" fontId="0" fillId="0" borderId="28" xfId="100" applyFont="1" applyBorder="1" applyAlignment="1">
      <alignment horizontal="center" vertical="center"/>
    </xf>
    <xf numFmtId="0" fontId="0" fillId="0" borderId="54" xfId="100" applyFont="1" applyBorder="1" applyAlignment="1">
      <alignment horizontal="center" vertical="center"/>
    </xf>
    <xf numFmtId="14" fontId="0" fillId="0" borderId="25" xfId="100" applyNumberFormat="1" applyFont="1" applyBorder="1" applyAlignment="1">
      <alignment horizontal="center" vertical="center"/>
    </xf>
    <xf numFmtId="14" fontId="0" fillId="0" borderId="18" xfId="100" applyNumberFormat="1" applyFont="1" applyBorder="1" applyAlignment="1">
      <alignment horizontal="center" vertical="center"/>
    </xf>
    <xf numFmtId="14" fontId="0" fillId="0" borderId="55" xfId="100" applyNumberFormat="1" applyFont="1" applyBorder="1" applyAlignment="1">
      <alignment horizontal="center" vertical="center"/>
    </xf>
    <xf numFmtId="14" fontId="0" fillId="0" borderId="47" xfId="100" applyNumberFormat="1" applyFont="1" applyBorder="1" applyAlignment="1">
      <alignment horizontal="center" vertical="center"/>
    </xf>
    <xf numFmtId="14" fontId="0" fillId="0" borderId="16" xfId="100" applyNumberFormat="1" applyFont="1" applyBorder="1" applyAlignment="1">
      <alignment horizontal="center" vertical="center"/>
    </xf>
    <xf numFmtId="14" fontId="0" fillId="0" borderId="43" xfId="100" applyNumberFormat="1" applyFont="1" applyBorder="1" applyAlignment="1">
      <alignment horizontal="center" vertical="center"/>
    </xf>
    <xf numFmtId="0" fontId="0" fillId="0" borderId="25" xfId="100" applyFont="1" applyBorder="1" applyAlignment="1">
      <alignment horizontal="center" vertical="center"/>
    </xf>
    <xf numFmtId="0" fontId="0" fillId="0" borderId="18" xfId="100" applyFont="1" applyBorder="1" applyAlignment="1">
      <alignment horizontal="center" vertical="center"/>
    </xf>
    <xf numFmtId="0" fontId="0" fillId="0" borderId="55" xfId="100" applyFont="1" applyBorder="1" applyAlignment="1">
      <alignment horizontal="center" vertical="center"/>
    </xf>
    <xf numFmtId="0" fontId="0" fillId="0" borderId="47" xfId="100" applyFont="1" applyBorder="1" applyAlignment="1">
      <alignment horizontal="center" vertical="center"/>
    </xf>
    <xf numFmtId="0" fontId="0" fillId="0" borderId="16" xfId="100" applyFont="1" applyBorder="1" applyAlignment="1">
      <alignment horizontal="center" vertical="center"/>
    </xf>
    <xf numFmtId="0" fontId="0" fillId="0" borderId="43" xfId="100" applyFont="1" applyBorder="1" applyAlignment="1">
      <alignment horizontal="center" vertical="center"/>
    </xf>
    <xf numFmtId="0" fontId="18" fillId="0" borderId="18" xfId="100" applyFont="1" applyBorder="1" applyAlignment="1">
      <alignment horizontal="center" vertical="center"/>
    </xf>
    <xf numFmtId="0" fontId="18" fillId="0" borderId="46" xfId="100" applyFont="1" applyBorder="1" applyAlignment="1">
      <alignment horizontal="center" vertical="center"/>
    </xf>
    <xf numFmtId="0" fontId="18" fillId="0" borderId="16" xfId="100" applyFont="1" applyBorder="1" applyAlignment="1">
      <alignment horizontal="center" vertical="center"/>
    </xf>
    <xf numFmtId="0" fontId="18" fillId="0" borderId="17" xfId="100" applyFont="1" applyBorder="1" applyAlignment="1">
      <alignment horizontal="center" vertical="center"/>
    </xf>
    <xf numFmtId="0" fontId="0" fillId="27" borderId="15" xfId="100" applyFont="1" applyFill="1" applyBorder="1" applyAlignment="1">
      <alignment horizontal="center" vertical="center"/>
    </xf>
    <xf numFmtId="0" fontId="0" fillId="27" borderId="16" xfId="100" applyFont="1" applyFill="1" applyBorder="1" applyAlignment="1">
      <alignment horizontal="center" vertical="center"/>
    </xf>
    <xf numFmtId="0" fontId="0" fillId="27" borderId="43" xfId="100" applyFont="1" applyFill="1" applyBorder="1" applyAlignment="1">
      <alignment horizontal="center" vertical="center"/>
    </xf>
    <xf numFmtId="0" fontId="0" fillId="0" borderId="44" xfId="100" applyFont="1" applyBorder="1" applyAlignment="1">
      <alignment horizontal="center" vertical="center"/>
    </xf>
    <xf numFmtId="0" fontId="0" fillId="0" borderId="30" xfId="100" applyFont="1" applyBorder="1" applyAlignment="1">
      <alignment horizontal="center" vertical="center"/>
    </xf>
    <xf numFmtId="0" fontId="0" fillId="0" borderId="31" xfId="100" applyFont="1" applyBorder="1" applyAlignment="1">
      <alignment horizontal="center" vertical="center"/>
    </xf>
    <xf numFmtId="0" fontId="0" fillId="27" borderId="30" xfId="100" applyFont="1" applyFill="1" applyBorder="1" applyAlignment="1">
      <alignment horizontal="center" vertical="center"/>
    </xf>
    <xf numFmtId="0" fontId="0" fillId="0" borderId="45" xfId="100" applyFont="1" applyBorder="1" applyAlignment="1">
      <alignment horizontal="center" vertical="center"/>
    </xf>
    <xf numFmtId="49" fontId="33" fillId="24" borderId="10" xfId="101" applyNumberFormat="1" applyFont="1" applyFill="1" applyBorder="1" applyAlignment="1">
      <alignment horizontal="center" vertical="center"/>
    </xf>
    <xf numFmtId="49" fontId="33" fillId="24" borderId="11" xfId="101" applyNumberFormat="1" applyFont="1" applyFill="1" applyBorder="1" applyAlignment="1">
      <alignment horizontal="center" vertical="center"/>
    </xf>
    <xf numFmtId="49" fontId="33" fillId="24" borderId="62" xfId="101" applyNumberFormat="1" applyFont="1" applyFill="1" applyBorder="1" applyAlignment="1">
      <alignment horizontal="center" vertical="center"/>
    </xf>
    <xf numFmtId="49" fontId="33" fillId="24" borderId="13" xfId="101" applyNumberFormat="1" applyFont="1" applyFill="1" applyBorder="1" applyAlignment="1">
      <alignment horizontal="center" vertical="center"/>
    </xf>
    <xf numFmtId="49" fontId="33" fillId="24" borderId="0" xfId="101" applyNumberFormat="1" applyFont="1" applyFill="1" applyBorder="1" applyAlignment="1">
      <alignment horizontal="center" vertical="center"/>
    </xf>
    <xf numFmtId="49" fontId="33" fillId="24" borderId="57" xfId="101" applyNumberFormat="1" applyFont="1" applyFill="1" applyBorder="1" applyAlignment="1">
      <alignment horizontal="center" vertical="center"/>
    </xf>
    <xf numFmtId="49" fontId="33" fillId="24" borderId="65" xfId="101" applyNumberFormat="1" applyFont="1" applyFill="1" applyBorder="1" applyAlignment="1">
      <alignment horizontal="center" vertical="center"/>
    </xf>
    <xf numFmtId="49" fontId="33" fillId="24" borderId="66" xfId="101" applyNumberFormat="1" applyFont="1" applyFill="1" applyBorder="1" applyAlignment="1">
      <alignment horizontal="center" vertical="center"/>
    </xf>
    <xf numFmtId="49" fontId="33" fillId="24" borderId="67" xfId="101" applyNumberFormat="1" applyFont="1" applyFill="1" applyBorder="1" applyAlignment="1">
      <alignment horizontal="center" vertical="center"/>
    </xf>
    <xf numFmtId="184" fontId="33" fillId="24" borderId="63" xfId="101" applyNumberFormat="1" applyFont="1" applyFill="1" applyBorder="1" applyAlignment="1">
      <alignment horizontal="center" vertical="center"/>
    </xf>
    <xf numFmtId="184" fontId="33" fillId="24" borderId="11" xfId="101" applyNumberFormat="1" applyFont="1" applyFill="1" applyBorder="1" applyAlignment="1">
      <alignment horizontal="center" vertical="center"/>
    </xf>
    <xf numFmtId="184" fontId="33" fillId="24" borderId="56" xfId="101" applyNumberFormat="1" applyFont="1" applyFill="1" applyBorder="1" applyAlignment="1">
      <alignment horizontal="center" vertical="center"/>
    </xf>
    <xf numFmtId="184" fontId="33" fillId="24" borderId="0" xfId="101" applyNumberFormat="1" applyFont="1" applyFill="1" applyBorder="1" applyAlignment="1">
      <alignment horizontal="center" vertical="center"/>
    </xf>
    <xf numFmtId="184" fontId="33" fillId="24" borderId="68" xfId="101" applyNumberFormat="1" applyFont="1" applyFill="1" applyBorder="1" applyAlignment="1">
      <alignment horizontal="center" vertical="center"/>
    </xf>
    <xf numFmtId="184" fontId="33" fillId="24" borderId="66" xfId="101" applyNumberFormat="1" applyFont="1" applyFill="1" applyBorder="1" applyAlignment="1">
      <alignment horizontal="center" vertical="center"/>
    </xf>
    <xf numFmtId="49" fontId="33" fillId="24" borderId="63" xfId="101" applyNumberFormat="1" applyFont="1" applyFill="1" applyBorder="1" applyAlignment="1">
      <alignment horizontal="center" vertical="center"/>
    </xf>
    <xf numFmtId="49" fontId="33" fillId="24" borderId="12" xfId="101" applyNumberFormat="1" applyFont="1" applyFill="1" applyBorder="1" applyAlignment="1">
      <alignment horizontal="center" vertical="center"/>
    </xf>
    <xf numFmtId="49" fontId="33" fillId="24" borderId="56" xfId="101" applyNumberFormat="1" applyFont="1" applyFill="1" applyBorder="1" applyAlignment="1">
      <alignment horizontal="center" vertical="center"/>
    </xf>
    <xf numFmtId="49" fontId="33" fillId="24" borderId="14" xfId="101" applyNumberFormat="1" applyFont="1" applyFill="1" applyBorder="1" applyAlignment="1">
      <alignment horizontal="center" vertical="center"/>
    </xf>
    <xf numFmtId="49" fontId="33" fillId="24" borderId="68" xfId="101" applyNumberFormat="1" applyFont="1" applyFill="1" applyBorder="1" applyAlignment="1">
      <alignment horizontal="center" vertical="center"/>
    </xf>
    <xf numFmtId="49" fontId="33" fillId="24" borderId="69" xfId="101" applyNumberFormat="1" applyFont="1" applyFill="1" applyBorder="1" applyAlignment="1">
      <alignment horizontal="center" vertical="center"/>
    </xf>
    <xf numFmtId="49" fontId="33" fillId="24" borderId="50" xfId="101" applyNumberFormat="1" applyFont="1" applyFill="1" applyBorder="1" applyAlignment="1">
      <alignment horizontal="center" vertical="center"/>
    </xf>
    <xf numFmtId="49" fontId="33" fillId="24" borderId="51" xfId="101" applyNumberFormat="1" applyFont="1" applyFill="1" applyBorder="1" applyAlignment="1">
      <alignment horizontal="center" vertical="center"/>
    </xf>
    <xf numFmtId="49" fontId="33" fillId="24" borderId="60" xfId="101" applyNumberFormat="1" applyFont="1" applyFill="1" applyBorder="1" applyAlignment="1">
      <alignment horizontal="center" vertical="center"/>
    </xf>
    <xf numFmtId="184" fontId="33" fillId="24" borderId="57" xfId="101" applyNumberFormat="1" applyFont="1" applyFill="1" applyBorder="1" applyAlignment="1">
      <alignment horizontal="center" vertical="center"/>
    </xf>
    <xf numFmtId="184" fontId="33" fillId="24" borderId="61" xfId="101" applyNumberFormat="1" applyFont="1" applyFill="1" applyBorder="1" applyAlignment="1">
      <alignment horizontal="center" vertical="center"/>
    </xf>
    <xf numFmtId="184" fontId="33" fillId="24" borderId="51" xfId="101" applyNumberFormat="1" applyFont="1" applyFill="1" applyBorder="1" applyAlignment="1">
      <alignment horizontal="center" vertical="center"/>
    </xf>
    <xf numFmtId="184" fontId="33" fillId="24" borderId="60" xfId="101" applyNumberFormat="1" applyFont="1" applyFill="1" applyBorder="1" applyAlignment="1">
      <alignment horizontal="center" vertical="center"/>
    </xf>
    <xf numFmtId="49" fontId="33" fillId="24" borderId="70" xfId="101" applyNumberFormat="1" applyFont="1" applyFill="1" applyBorder="1" applyAlignment="1">
      <alignment horizontal="left" vertical="center" wrapText="1"/>
    </xf>
    <xf numFmtId="49" fontId="33" fillId="24" borderId="71" xfId="101" applyNumberFormat="1" applyFont="1" applyFill="1" applyBorder="1" applyAlignment="1">
      <alignment horizontal="left" vertical="center" wrapText="1"/>
    </xf>
    <xf numFmtId="49" fontId="33" fillId="24" borderId="72" xfId="101" applyNumberFormat="1" applyFont="1" applyFill="1" applyBorder="1" applyAlignment="1">
      <alignment horizontal="left" vertical="center" wrapText="1"/>
    </xf>
    <xf numFmtId="49" fontId="33" fillId="24" borderId="53" xfId="101" applyNumberFormat="1" applyFont="1" applyFill="1" applyBorder="1" applyAlignment="1">
      <alignment horizontal="left" vertical="center" wrapText="1"/>
    </xf>
    <xf numFmtId="49" fontId="33" fillId="24" borderId="28" xfId="101" applyNumberFormat="1" applyFont="1" applyFill="1" applyBorder="1" applyAlignment="1">
      <alignment horizontal="left" vertical="center" wrapText="1"/>
    </xf>
    <xf numFmtId="49" fontId="33" fillId="24" borderId="29" xfId="101" applyNumberFormat="1" applyFont="1" applyFill="1" applyBorder="1" applyAlignment="1">
      <alignment horizontal="left" vertical="center" wrapText="1"/>
    </xf>
    <xf numFmtId="184" fontId="33" fillId="24" borderId="25" xfId="101" applyNumberFormat="1" applyFont="1" applyFill="1" applyBorder="1" applyAlignment="1">
      <alignment horizontal="center" vertical="center"/>
    </xf>
    <xf numFmtId="184" fontId="33" fillId="24" borderId="18" xfId="101" applyNumberFormat="1" applyFont="1" applyFill="1" applyBorder="1" applyAlignment="1">
      <alignment horizontal="center" vertical="center"/>
    </xf>
    <xf numFmtId="184" fontId="33" fillId="24" borderId="55" xfId="101" applyNumberFormat="1" applyFont="1" applyFill="1" applyBorder="1" applyAlignment="1">
      <alignment horizontal="center" vertical="center"/>
    </xf>
    <xf numFmtId="49" fontId="33" fillId="24" borderId="25" xfId="101" applyNumberFormat="1" applyFont="1" applyFill="1" applyBorder="1" applyAlignment="1">
      <alignment horizontal="left" vertical="center" wrapText="1"/>
    </xf>
    <xf numFmtId="49" fontId="33" fillId="24" borderId="18" xfId="101" applyNumberFormat="1" applyFont="1" applyFill="1" applyBorder="1" applyAlignment="1">
      <alignment horizontal="left" vertical="center" wrapText="1"/>
    </xf>
    <xf numFmtId="49" fontId="33" fillId="24" borderId="46" xfId="101" applyNumberFormat="1" applyFont="1" applyFill="1" applyBorder="1" applyAlignment="1">
      <alignment horizontal="left" vertical="center" wrapText="1"/>
    </xf>
    <xf numFmtId="49" fontId="33" fillId="24" borderId="56" xfId="101" applyNumberFormat="1" applyFont="1" applyFill="1" applyBorder="1" applyAlignment="1">
      <alignment horizontal="left" vertical="center" wrapText="1"/>
    </xf>
    <xf numFmtId="49" fontId="33" fillId="24" borderId="0" xfId="101" applyNumberFormat="1" applyFont="1" applyFill="1" applyBorder="1" applyAlignment="1">
      <alignment horizontal="left" vertical="center" wrapText="1"/>
    </xf>
    <xf numFmtId="49" fontId="33" fillId="24" borderId="14" xfId="101" applyNumberFormat="1" applyFont="1" applyFill="1" applyBorder="1" applyAlignment="1">
      <alignment horizontal="left" vertical="center" wrapText="1"/>
    </xf>
    <xf numFmtId="49" fontId="33" fillId="24" borderId="61" xfId="101" applyNumberFormat="1" applyFont="1" applyFill="1" applyBorder="1" applyAlignment="1">
      <alignment horizontal="left" vertical="center" wrapText="1"/>
    </xf>
    <xf numFmtId="49" fontId="33" fillId="24" borderId="51" xfId="101" applyNumberFormat="1" applyFont="1" applyFill="1" applyBorder="1" applyAlignment="1">
      <alignment horizontal="left" vertical="center" wrapText="1"/>
    </xf>
    <xf numFmtId="49" fontId="33" fillId="24" borderId="52" xfId="101" applyNumberFormat="1" applyFont="1" applyFill="1" applyBorder="1" applyAlignment="1">
      <alignment horizontal="left" vertical="center" wrapText="1"/>
    </xf>
    <xf numFmtId="49" fontId="33" fillId="24" borderId="73" xfId="101" applyNumberFormat="1" applyFont="1" applyFill="1" applyBorder="1" applyAlignment="1">
      <alignment horizontal="center" vertical="center"/>
    </xf>
    <xf numFmtId="49" fontId="33" fillId="24" borderId="18" xfId="101" applyNumberFormat="1" applyFont="1" applyFill="1" applyBorder="1" applyAlignment="1">
      <alignment horizontal="center" vertical="center"/>
    </xf>
    <xf numFmtId="49" fontId="33" fillId="24" borderId="55" xfId="101" applyNumberFormat="1" applyFont="1" applyFill="1" applyBorder="1" applyAlignment="1">
      <alignment horizontal="center" vertical="center"/>
    </xf>
    <xf numFmtId="49" fontId="35" fillId="24" borderId="25" xfId="101" applyNumberFormat="1" applyFont="1" applyFill="1" applyBorder="1" applyAlignment="1">
      <alignment horizontal="left" vertical="center" wrapText="1"/>
    </xf>
    <xf numFmtId="49" fontId="35" fillId="24" borderId="18" xfId="101" applyNumberFormat="1" applyFont="1" applyFill="1" applyBorder="1" applyAlignment="1">
      <alignment horizontal="left" vertical="center" wrapText="1"/>
    </xf>
    <xf numFmtId="49" fontId="35" fillId="24" borderId="46" xfId="101" applyNumberFormat="1" applyFont="1" applyFill="1" applyBorder="1" applyAlignment="1">
      <alignment horizontal="left" vertical="center" wrapText="1"/>
    </xf>
    <xf numFmtId="49" fontId="35" fillId="24" borderId="56" xfId="101" applyNumberFormat="1" applyFont="1" applyFill="1" applyBorder="1" applyAlignment="1">
      <alignment horizontal="left" vertical="center" wrapText="1"/>
    </xf>
    <xf numFmtId="49" fontId="35" fillId="24" borderId="0" xfId="101" applyNumberFormat="1" applyFont="1" applyFill="1" applyBorder="1" applyAlignment="1">
      <alignment horizontal="left" vertical="center" wrapText="1"/>
    </xf>
    <xf numFmtId="49" fontId="35" fillId="24" borderId="14" xfId="101" applyNumberFormat="1" applyFont="1" applyFill="1" applyBorder="1" applyAlignment="1">
      <alignment horizontal="left" vertical="center" wrapText="1"/>
    </xf>
    <xf numFmtId="49" fontId="35" fillId="24" borderId="61" xfId="101" applyNumberFormat="1" applyFont="1" applyFill="1" applyBorder="1" applyAlignment="1">
      <alignment horizontal="left" vertical="center" wrapText="1"/>
    </xf>
    <xf numFmtId="49" fontId="35" fillId="24" borderId="51" xfId="101" applyNumberFormat="1" applyFont="1" applyFill="1" applyBorder="1" applyAlignment="1">
      <alignment horizontal="left" vertical="center" wrapText="1"/>
    </xf>
    <xf numFmtId="49" fontId="35" fillId="24" borderId="52" xfId="101" applyNumberFormat="1" applyFont="1" applyFill="1" applyBorder="1" applyAlignment="1">
      <alignment horizontal="left" vertical="center" wrapText="1"/>
    </xf>
    <xf numFmtId="180" fontId="32" fillId="0" borderId="53" xfId="47" applyNumberFormat="1" applyFont="1" applyBorder="1" applyAlignment="1">
      <alignment horizontal="right"/>
    </xf>
    <xf numFmtId="180" fontId="32" fillId="0" borderId="28" xfId="47" applyNumberFormat="1" applyFont="1" applyBorder="1" applyAlignment="1">
      <alignment horizontal="right"/>
    </xf>
    <xf numFmtId="180" fontId="32" fillId="0" borderId="54" xfId="47" applyNumberFormat="1" applyFont="1" applyBorder="1" applyAlignment="1">
      <alignment horizontal="right"/>
    </xf>
    <xf numFmtId="183" fontId="6" fillId="0" borderId="79" xfId="48" applyNumberFormat="1" applyFont="1" applyFill="1" applyBorder="1" applyAlignment="1">
      <alignment horizontal="right" vertical="center"/>
    </xf>
    <xf numFmtId="183" fontId="6" fillId="0" borderId="80" xfId="48" applyNumberFormat="1" applyFont="1" applyFill="1" applyBorder="1" applyAlignment="1">
      <alignment horizontal="right" vertical="center"/>
    </xf>
    <xf numFmtId="183" fontId="6" fillId="0" borderId="81" xfId="48" applyNumberFormat="1" applyFont="1" applyFill="1" applyBorder="1" applyAlignment="1">
      <alignment horizontal="right" vertical="center"/>
    </xf>
    <xf numFmtId="179" fontId="6" fillId="0" borderId="79" xfId="48" applyNumberFormat="1" applyFont="1" applyFill="1" applyBorder="1" applyAlignment="1">
      <alignment horizontal="right" vertical="center"/>
    </xf>
    <xf numFmtId="179" fontId="6" fillId="0" borderId="80" xfId="48" applyNumberFormat="1" applyFont="1" applyFill="1" applyBorder="1" applyAlignment="1">
      <alignment horizontal="right" vertical="center"/>
    </xf>
    <xf numFmtId="179" fontId="6" fillId="0" borderId="81" xfId="48" applyNumberFormat="1" applyFont="1" applyFill="1" applyBorder="1" applyAlignment="1">
      <alignment horizontal="right" vertical="center"/>
    </xf>
    <xf numFmtId="183" fontId="26" fillId="29" borderId="38" xfId="48" applyNumberFormat="1" applyFont="1" applyFill="1" applyBorder="1" applyAlignment="1">
      <alignment horizontal="right" vertical="center"/>
    </xf>
    <xf numFmtId="183" fontId="26" fillId="29" borderId="28" xfId="48" applyNumberFormat="1" applyFont="1" applyFill="1" applyBorder="1" applyAlignment="1">
      <alignment horizontal="right" vertical="center"/>
    </xf>
    <xf numFmtId="183" fontId="26" fillId="29" borderId="29" xfId="48" applyNumberFormat="1" applyFont="1" applyFill="1" applyBorder="1" applyAlignment="1">
      <alignment horizontal="right" vertical="center"/>
    </xf>
    <xf numFmtId="179" fontId="26" fillId="29" borderId="38" xfId="48" applyNumberFormat="1" applyFont="1" applyFill="1" applyBorder="1" applyAlignment="1">
      <alignment horizontal="right" vertical="center"/>
    </xf>
    <xf numFmtId="179" fontId="26" fillId="29" borderId="28" xfId="48" applyNumberFormat="1" applyFont="1" applyFill="1" applyBorder="1" applyAlignment="1">
      <alignment horizontal="right" vertical="center"/>
    </xf>
    <xf numFmtId="179" fontId="26" fillId="29" borderId="29" xfId="48" applyNumberFormat="1" applyFont="1" applyFill="1" applyBorder="1" applyAlignment="1">
      <alignment horizontal="right" vertical="center"/>
    </xf>
    <xf numFmtId="183" fontId="26" fillId="26" borderId="15" xfId="48" applyNumberFormat="1" applyFont="1" applyFill="1" applyBorder="1" applyAlignment="1">
      <alignment horizontal="right" vertical="center"/>
    </xf>
    <xf numFmtId="183" fontId="26" fillId="26" borderId="16" xfId="48" applyNumberFormat="1" applyFont="1" applyFill="1" applyBorder="1" applyAlignment="1">
      <alignment horizontal="right" vertical="center"/>
    </xf>
    <xf numFmtId="183" fontId="26" fillId="26" borderId="17" xfId="48" applyNumberFormat="1" applyFont="1" applyFill="1" applyBorder="1" applyAlignment="1">
      <alignment horizontal="right" vertical="center"/>
    </xf>
    <xf numFmtId="180" fontId="26" fillId="26" borderId="15" xfId="48" applyNumberFormat="1" applyFont="1" applyFill="1" applyBorder="1" applyAlignment="1">
      <alignment horizontal="right" vertical="center"/>
    </xf>
    <xf numFmtId="180" fontId="26" fillId="26" borderId="16" xfId="48" applyNumberFormat="1" applyFont="1" applyFill="1" applyBorder="1" applyAlignment="1">
      <alignment horizontal="right" vertical="center"/>
    </xf>
    <xf numFmtId="180" fontId="26" fillId="26" borderId="17" xfId="48" applyNumberFormat="1" applyFont="1" applyFill="1" applyBorder="1" applyAlignment="1">
      <alignment horizontal="right" vertical="center"/>
    </xf>
    <xf numFmtId="183" fontId="6" fillId="0" borderId="42" xfId="48" applyNumberFormat="1" applyFont="1" applyFill="1" applyBorder="1" applyAlignment="1">
      <alignment horizontal="right" vertical="center"/>
    </xf>
    <xf numFmtId="183" fontId="6" fillId="0" borderId="40" xfId="48" applyNumberFormat="1" applyFont="1" applyFill="1" applyBorder="1" applyAlignment="1">
      <alignment horizontal="right" vertical="center"/>
    </xf>
    <xf numFmtId="183" fontId="6" fillId="0" borderId="41" xfId="48" applyNumberFormat="1" applyFont="1" applyFill="1" applyBorder="1" applyAlignment="1">
      <alignment horizontal="right" vertical="center"/>
    </xf>
    <xf numFmtId="179" fontId="6" fillId="0" borderId="42" xfId="48" applyNumberFormat="1" applyFont="1" applyFill="1" applyBorder="1" applyAlignment="1">
      <alignment horizontal="right" vertical="center"/>
    </xf>
    <xf numFmtId="179" fontId="6" fillId="0" borderId="40" xfId="48" applyNumberFormat="1" applyFont="1" applyFill="1" applyBorder="1" applyAlignment="1">
      <alignment horizontal="right" vertical="center"/>
    </xf>
    <xf numFmtId="179" fontId="6" fillId="0" borderId="41" xfId="48" applyNumberFormat="1" applyFont="1" applyFill="1" applyBorder="1" applyAlignment="1">
      <alignment horizontal="right" vertical="center"/>
    </xf>
    <xf numFmtId="183" fontId="6" fillId="0" borderId="82" xfId="48" applyNumberFormat="1" applyFont="1" applyFill="1" applyBorder="1" applyAlignment="1">
      <alignment horizontal="right" vertical="center"/>
    </xf>
    <xf numFmtId="183" fontId="6" fillId="0" borderId="83" xfId="48" applyNumberFormat="1" applyFont="1" applyFill="1" applyBorder="1" applyAlignment="1">
      <alignment horizontal="right" vertical="center"/>
    </xf>
    <xf numFmtId="183" fontId="6" fillId="0" borderId="84" xfId="48" applyNumberFormat="1" applyFont="1" applyFill="1" applyBorder="1" applyAlignment="1">
      <alignment horizontal="right" vertical="center"/>
    </xf>
    <xf numFmtId="179" fontId="6" fillId="0" borderId="82" xfId="48" applyNumberFormat="1" applyFont="1" applyFill="1" applyBorder="1" applyAlignment="1">
      <alignment horizontal="right" vertical="center"/>
    </xf>
    <xf numFmtId="179" fontId="6" fillId="0" borderId="83" xfId="48" applyNumberFormat="1" applyFont="1" applyFill="1" applyBorder="1" applyAlignment="1">
      <alignment horizontal="right" vertical="center"/>
    </xf>
    <xf numFmtId="179" fontId="6" fillId="0" borderId="84" xfId="48" applyNumberFormat="1" applyFont="1" applyFill="1" applyBorder="1" applyAlignment="1">
      <alignment horizontal="right" vertical="center"/>
    </xf>
    <xf numFmtId="0" fontId="26" fillId="25" borderId="20" xfId="48" applyFont="1" applyFill="1" applyBorder="1" applyAlignment="1">
      <alignment horizontal="left" vertical="center"/>
    </xf>
    <xf numFmtId="0" fontId="26" fillId="25" borderId="21" xfId="48" applyFont="1" applyFill="1" applyBorder="1" applyAlignment="1">
      <alignment horizontal="left" vertical="center"/>
    </xf>
    <xf numFmtId="0" fontId="26" fillId="25" borderId="22" xfId="48" applyFont="1" applyFill="1" applyBorder="1" applyAlignment="1">
      <alignment horizontal="left" vertical="center"/>
    </xf>
    <xf numFmtId="176" fontId="26" fillId="25" borderId="20" xfId="48" applyNumberFormat="1" applyFont="1" applyFill="1" applyBorder="1" applyAlignment="1">
      <alignment horizontal="center" vertical="center"/>
    </xf>
    <xf numFmtId="176" fontId="26" fillId="25" borderId="21" xfId="48" applyNumberFormat="1" applyFont="1" applyFill="1" applyBorder="1" applyAlignment="1">
      <alignment horizontal="center" vertical="center"/>
    </xf>
    <xf numFmtId="176" fontId="26" fillId="25" borderId="22" xfId="48" applyNumberFormat="1" applyFont="1" applyFill="1" applyBorder="1" applyAlignment="1">
      <alignment horizontal="center" vertical="center"/>
    </xf>
    <xf numFmtId="183" fontId="26" fillId="29" borderId="37" xfId="48" applyNumberFormat="1" applyFont="1" applyFill="1" applyBorder="1" applyAlignment="1">
      <alignment horizontal="right" vertical="center"/>
    </xf>
    <xf numFmtId="183" fontId="26" fillId="29" borderId="26" xfId="48" applyNumberFormat="1" applyFont="1" applyFill="1" applyBorder="1" applyAlignment="1">
      <alignment horizontal="right" vertical="center"/>
    </xf>
    <xf numFmtId="183" fontId="26" fillId="29" borderId="27" xfId="48" applyNumberFormat="1" applyFont="1" applyFill="1" applyBorder="1" applyAlignment="1">
      <alignment horizontal="right" vertical="center"/>
    </xf>
    <xf numFmtId="179" fontId="26" fillId="29" borderId="37" xfId="48" applyNumberFormat="1" applyFont="1" applyFill="1" applyBorder="1" applyAlignment="1">
      <alignment horizontal="right" vertical="center"/>
    </xf>
    <xf numFmtId="179" fontId="26" fillId="29" borderId="26" xfId="48" applyNumberFormat="1" applyFont="1" applyFill="1" applyBorder="1" applyAlignment="1">
      <alignment horizontal="right" vertical="center"/>
    </xf>
    <xf numFmtId="179" fontId="26" fillId="29" borderId="27" xfId="48" applyNumberFormat="1" applyFont="1" applyFill="1" applyBorder="1" applyAlignment="1">
      <alignment horizontal="right" vertical="center"/>
    </xf>
    <xf numFmtId="0" fontId="6" fillId="0" borderId="25" xfId="47" applyFont="1" applyFill="1" applyBorder="1" applyAlignment="1">
      <alignment horizontal="center" vertical="center"/>
    </xf>
    <xf numFmtId="0" fontId="6" fillId="0" borderId="18" xfId="47" applyFont="1" applyFill="1" applyBorder="1" applyAlignment="1">
      <alignment horizontal="center" vertical="center"/>
    </xf>
    <xf numFmtId="0" fontId="6" fillId="0" borderId="46" xfId="47" applyFont="1" applyFill="1" applyBorder="1" applyAlignment="1">
      <alignment horizontal="center" vertical="center"/>
    </xf>
    <xf numFmtId="0" fontId="6" fillId="0" borderId="47" xfId="47" applyFont="1" applyFill="1" applyBorder="1" applyAlignment="1">
      <alignment horizontal="center" vertical="center"/>
    </xf>
    <xf numFmtId="0" fontId="6" fillId="0" borderId="16" xfId="47" applyFont="1" applyFill="1" applyBorder="1" applyAlignment="1">
      <alignment horizontal="center" vertical="center"/>
    </xf>
    <xf numFmtId="0" fontId="6" fillId="0" borderId="17" xfId="47" applyFont="1" applyFill="1" applyBorder="1" applyAlignment="1">
      <alignment horizontal="center" vertical="center"/>
    </xf>
    <xf numFmtId="0" fontId="28" fillId="0" borderId="10" xfId="47" applyFont="1" applyBorder="1" applyAlignment="1">
      <alignment horizontal="center" vertical="center"/>
    </xf>
    <xf numFmtId="0" fontId="28" fillId="0" borderId="11" xfId="47" applyFont="1" applyBorder="1" applyAlignment="1">
      <alignment horizontal="center" vertical="center"/>
    </xf>
    <xf numFmtId="0" fontId="28" fillId="0" borderId="12" xfId="47" applyFont="1" applyBorder="1" applyAlignment="1">
      <alignment horizontal="center" vertical="center"/>
    </xf>
    <xf numFmtId="0" fontId="28" fillId="0" borderId="50" xfId="47" applyFont="1" applyBorder="1" applyAlignment="1">
      <alignment horizontal="center" vertical="center"/>
    </xf>
    <xf numFmtId="0" fontId="28" fillId="0" borderId="51" xfId="47" applyFont="1" applyBorder="1" applyAlignment="1">
      <alignment horizontal="center" vertical="center"/>
    </xf>
    <xf numFmtId="0" fontId="28" fillId="0" borderId="52" xfId="47" applyFont="1" applyBorder="1" applyAlignment="1">
      <alignment horizontal="center" vertical="center"/>
    </xf>
    <xf numFmtId="0" fontId="6" fillId="27" borderId="26" xfId="47" applyFont="1" applyFill="1" applyBorder="1" applyAlignment="1">
      <alignment horizontal="center" vertical="center"/>
    </xf>
    <xf numFmtId="0" fontId="6" fillId="0" borderId="48" xfId="47" applyFont="1" applyBorder="1" applyAlignment="1">
      <alignment horizontal="center" vertical="center"/>
    </xf>
    <xf numFmtId="0" fontId="6" fillId="0" borderId="26" xfId="47" applyFont="1" applyBorder="1" applyAlignment="1">
      <alignment horizontal="center" vertical="center"/>
    </xf>
    <xf numFmtId="0" fontId="6" fillId="0" borderId="49" xfId="47" applyFont="1" applyBorder="1" applyAlignment="1">
      <alignment horizontal="center" vertical="center"/>
    </xf>
    <xf numFmtId="0" fontId="6" fillId="27" borderId="48" xfId="47" applyFont="1" applyFill="1" applyBorder="1" applyAlignment="1">
      <alignment horizontal="center" vertical="center"/>
    </xf>
    <xf numFmtId="0" fontId="6" fillId="27" borderId="27" xfId="47" applyFont="1" applyFill="1" applyBorder="1" applyAlignment="1">
      <alignment horizontal="center" vertical="center"/>
    </xf>
    <xf numFmtId="0" fontId="6" fillId="27" borderId="28" xfId="47" applyFont="1" applyFill="1" applyBorder="1" applyAlignment="1">
      <alignment horizontal="center" vertical="center"/>
    </xf>
    <xf numFmtId="0" fontId="6" fillId="0" borderId="53" xfId="47" applyFont="1" applyBorder="1" applyAlignment="1">
      <alignment horizontal="center" vertical="center"/>
    </xf>
    <xf numFmtId="0" fontId="6" fillId="0" borderId="28" xfId="47" applyFont="1" applyBorder="1" applyAlignment="1">
      <alignment horizontal="center" vertical="center"/>
    </xf>
    <xf numFmtId="0" fontId="6" fillId="0" borderId="54" xfId="47" applyFont="1" applyBorder="1" applyAlignment="1">
      <alignment horizontal="center" vertical="center"/>
    </xf>
    <xf numFmtId="0" fontId="6" fillId="0" borderId="25" xfId="47" applyFont="1" applyBorder="1" applyAlignment="1">
      <alignment horizontal="center" vertical="center"/>
    </xf>
    <xf numFmtId="0" fontId="6" fillId="0" borderId="18" xfId="47" applyFont="1" applyBorder="1" applyAlignment="1">
      <alignment horizontal="center" vertical="center"/>
    </xf>
    <xf numFmtId="0" fontId="6" fillId="0" borderId="55" xfId="47" applyFont="1" applyBorder="1" applyAlignment="1">
      <alignment horizontal="center" vertical="center"/>
    </xf>
    <xf numFmtId="0" fontId="6" fillId="0" borderId="47" xfId="47" applyFont="1" applyBorder="1" applyAlignment="1">
      <alignment horizontal="center" vertical="center"/>
    </xf>
    <xf numFmtId="0" fontId="6" fillId="0" borderId="16" xfId="47" applyFont="1" applyBorder="1" applyAlignment="1">
      <alignment horizontal="center" vertical="center"/>
    </xf>
    <xf numFmtId="0" fontId="6" fillId="0" borderId="43" xfId="47" applyFont="1" applyBorder="1" applyAlignment="1">
      <alignment horizontal="center" vertical="center"/>
    </xf>
    <xf numFmtId="0" fontId="18" fillId="0" borderId="25" xfId="47" applyFont="1" applyBorder="1" applyAlignment="1">
      <alignment horizontal="center" vertical="center"/>
    </xf>
    <xf numFmtId="0" fontId="18" fillId="0" borderId="18" xfId="47" applyFont="1" applyBorder="1" applyAlignment="1">
      <alignment horizontal="center" vertical="center"/>
    </xf>
    <xf numFmtId="0" fontId="18" fillId="0" borderId="55" xfId="47" applyFont="1" applyBorder="1" applyAlignment="1">
      <alignment horizontal="center" vertical="center"/>
    </xf>
    <xf numFmtId="0" fontId="18" fillId="0" borderId="47" xfId="47" applyFont="1" applyBorder="1" applyAlignment="1">
      <alignment horizontal="center" vertical="center"/>
    </xf>
    <xf numFmtId="0" fontId="18" fillId="0" borderId="16" xfId="47" applyFont="1" applyBorder="1" applyAlignment="1">
      <alignment horizontal="center" vertical="center"/>
    </xf>
    <xf numFmtId="0" fontId="18" fillId="0" borderId="43" xfId="47" applyFont="1" applyBorder="1" applyAlignment="1">
      <alignment horizontal="center" vertical="center"/>
    </xf>
    <xf numFmtId="0" fontId="6" fillId="27" borderId="49" xfId="47" applyFont="1" applyFill="1" applyBorder="1" applyAlignment="1">
      <alignment horizontal="center" vertical="center"/>
    </xf>
    <xf numFmtId="14" fontId="0" fillId="0" borderId="25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55" xfId="0" applyNumberFormat="1" applyFont="1" applyBorder="1" applyAlignment="1">
      <alignment horizontal="center" vertical="center"/>
    </xf>
    <xf numFmtId="14" fontId="6" fillId="0" borderId="47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43" xfId="0" applyNumberFormat="1" applyFont="1" applyBorder="1" applyAlignment="1">
      <alignment horizontal="center" vertical="center"/>
    </xf>
    <xf numFmtId="0" fontId="6" fillId="27" borderId="15" xfId="47" applyFont="1" applyFill="1" applyBorder="1" applyAlignment="1">
      <alignment horizontal="center" vertical="center"/>
    </xf>
    <xf numFmtId="0" fontId="6" fillId="27" borderId="16" xfId="47" applyFont="1" applyFill="1" applyBorder="1" applyAlignment="1">
      <alignment horizontal="center" vertical="center"/>
    </xf>
    <xf numFmtId="0" fontId="6" fillId="27" borderId="43" xfId="47" applyFont="1" applyFill="1" applyBorder="1" applyAlignment="1">
      <alignment horizontal="center" vertical="center"/>
    </xf>
    <xf numFmtId="0" fontId="6" fillId="0" borderId="44" xfId="47" applyFont="1" applyBorder="1" applyAlignment="1">
      <alignment horizontal="center" vertical="center"/>
    </xf>
    <xf numFmtId="0" fontId="6" fillId="0" borderId="30" xfId="47" applyFont="1" applyBorder="1" applyAlignment="1">
      <alignment horizontal="center" vertical="center"/>
    </xf>
    <xf numFmtId="0" fontId="6" fillId="0" borderId="31" xfId="47" applyFont="1" applyBorder="1" applyAlignment="1">
      <alignment horizontal="center" vertical="center"/>
    </xf>
    <xf numFmtId="0" fontId="6" fillId="27" borderId="30" xfId="47" applyFont="1" applyFill="1" applyBorder="1" applyAlignment="1">
      <alignment horizontal="center" vertical="center"/>
    </xf>
    <xf numFmtId="0" fontId="0" fillId="0" borderId="44" xfId="47" applyFont="1" applyBorder="1" applyAlignment="1">
      <alignment horizontal="center" vertical="center"/>
    </xf>
    <xf numFmtId="0" fontId="6" fillId="0" borderId="45" xfId="47" applyFont="1" applyBorder="1" applyAlignment="1">
      <alignment horizontal="center" vertical="center"/>
    </xf>
    <xf numFmtId="0" fontId="23" fillId="28" borderId="24" xfId="44" applyFont="1" applyFill="1" applyBorder="1" applyAlignment="1">
      <alignment horizontal="left" vertical="center" wrapText="1"/>
    </xf>
    <xf numFmtId="0" fontId="23" fillId="28" borderId="24" xfId="44" applyFont="1" applyFill="1" applyBorder="1" applyAlignment="1">
      <alignment horizontal="left" vertical="center"/>
    </xf>
    <xf numFmtId="0" fontId="23" fillId="28" borderId="58" xfId="44" applyFont="1" applyFill="1" applyBorder="1" applyAlignment="1">
      <alignment horizontal="left" vertical="center"/>
    </xf>
    <xf numFmtId="0" fontId="23" fillId="28" borderId="58" xfId="44" applyFont="1" applyFill="1" applyBorder="1" applyAlignment="1">
      <alignment horizontal="left" vertical="center" wrapText="1"/>
    </xf>
    <xf numFmtId="0" fontId="23" fillId="28" borderId="59" xfId="44" applyFont="1" applyFill="1" applyBorder="1" applyAlignment="1">
      <alignment horizontal="left" vertical="center" wrapText="1"/>
    </xf>
    <xf numFmtId="0" fontId="26" fillId="28" borderId="24" xfId="44" applyFont="1" applyFill="1" applyBorder="1" applyAlignment="1">
      <alignment horizontal="left" vertical="center"/>
    </xf>
    <xf numFmtId="0" fontId="23" fillId="28" borderId="58" xfId="44" applyFont="1" applyFill="1" applyBorder="1" applyAlignment="1">
      <alignment horizontal="left" vertical="center" shrinkToFit="1"/>
    </xf>
    <xf numFmtId="0" fontId="23" fillId="28" borderId="59" xfId="44" applyFont="1" applyFill="1" applyBorder="1" applyAlignment="1">
      <alignment horizontal="left" vertical="center" shrinkToFit="1"/>
    </xf>
    <xf numFmtId="0" fontId="23" fillId="28" borderId="58" xfId="44" applyFont="1" applyFill="1" applyBorder="1" applyAlignment="1">
      <alignment horizontal="center" vertical="center" wrapText="1"/>
    </xf>
    <xf numFmtId="0" fontId="23" fillId="28" borderId="59" xfId="44" applyFont="1" applyFill="1" applyBorder="1" applyAlignment="1">
      <alignment horizontal="center" vertical="center"/>
    </xf>
    <xf numFmtId="0" fontId="23" fillId="28" borderId="24" xfId="44" applyFont="1" applyFill="1" applyBorder="1" applyAlignment="1">
      <alignment horizontal="center" vertical="center"/>
    </xf>
    <xf numFmtId="0" fontId="0" fillId="0" borderId="86" xfId="48" applyFont="1" applyFill="1" applyBorder="1" applyAlignment="1">
      <alignment vertical="top"/>
    </xf>
  </cellXfs>
  <cellStyles count="103">
    <cellStyle name="20% - アクセント 1" xfId="1" builtinId="30" customBuiltin="1"/>
    <cellStyle name="20% - アクセント 1 2" xfId="53"/>
    <cellStyle name="20% - アクセント 2" xfId="2" builtinId="34" customBuiltin="1"/>
    <cellStyle name="20% - アクセント 2 2" xfId="54"/>
    <cellStyle name="20% - アクセント 3" xfId="3" builtinId="38" customBuiltin="1"/>
    <cellStyle name="20% - アクセント 3 2" xfId="55"/>
    <cellStyle name="20% - アクセント 4" xfId="4" builtinId="42" customBuiltin="1"/>
    <cellStyle name="20% - アクセント 4 2" xfId="56"/>
    <cellStyle name="20% - アクセント 5" xfId="5" builtinId="46" customBuiltin="1"/>
    <cellStyle name="20% - アクセント 5 2" xfId="57"/>
    <cellStyle name="20% - アクセント 6" xfId="6" builtinId="50" customBuiltin="1"/>
    <cellStyle name="20% - アクセント 6 2" xfId="58"/>
    <cellStyle name="40% - アクセント 1" xfId="7" builtinId="31" customBuiltin="1"/>
    <cellStyle name="40% - アクセント 1 2" xfId="59"/>
    <cellStyle name="40% - アクセント 2" xfId="8" builtinId="35" customBuiltin="1"/>
    <cellStyle name="40% - アクセント 2 2" xfId="60"/>
    <cellStyle name="40% - アクセント 3" xfId="9" builtinId="39" customBuiltin="1"/>
    <cellStyle name="40% - アクセント 3 2" xfId="61"/>
    <cellStyle name="40% - アクセント 4" xfId="10" builtinId="43" customBuiltin="1"/>
    <cellStyle name="40% - アクセント 4 2" xfId="62"/>
    <cellStyle name="40% - アクセント 5" xfId="11" builtinId="47" customBuiltin="1"/>
    <cellStyle name="40% - アクセント 5 2" xfId="63"/>
    <cellStyle name="40% - アクセント 6" xfId="12" builtinId="51" customBuiltin="1"/>
    <cellStyle name="40% - アクセント 6 2" xfId="64"/>
    <cellStyle name="60% - アクセント 1" xfId="13" builtinId="32" customBuiltin="1"/>
    <cellStyle name="60% - アクセント 1 2" xfId="65"/>
    <cellStyle name="60% - アクセント 2" xfId="14" builtinId="36" customBuiltin="1"/>
    <cellStyle name="60% - アクセント 2 2" xfId="66"/>
    <cellStyle name="60% - アクセント 3" xfId="15" builtinId="40" customBuiltin="1"/>
    <cellStyle name="60% - アクセント 3 2" xfId="67"/>
    <cellStyle name="60% - アクセント 4" xfId="16" builtinId="44" customBuiltin="1"/>
    <cellStyle name="60% - アクセント 4 2" xfId="68"/>
    <cellStyle name="60% - アクセント 5" xfId="17" builtinId="48" customBuiltin="1"/>
    <cellStyle name="60% - アクセント 5 2" xfId="69"/>
    <cellStyle name="60% - アクセント 6" xfId="18" builtinId="52" customBuiltin="1"/>
    <cellStyle name="60% - アクセント 6 2" xfId="70"/>
    <cellStyle name="アクセント 1" xfId="19" builtinId="29" customBuiltin="1"/>
    <cellStyle name="アクセント 1 2" xfId="71"/>
    <cellStyle name="アクセント 2" xfId="20" builtinId="33" customBuiltin="1"/>
    <cellStyle name="アクセント 2 2" xfId="72"/>
    <cellStyle name="アクセント 3" xfId="21" builtinId="37" customBuiltin="1"/>
    <cellStyle name="アクセント 3 2" xfId="73"/>
    <cellStyle name="アクセント 4" xfId="22" builtinId="41" customBuiltin="1"/>
    <cellStyle name="アクセント 4 2" xfId="74"/>
    <cellStyle name="アクセント 5" xfId="23" builtinId="45" customBuiltin="1"/>
    <cellStyle name="アクセント 5 2" xfId="75"/>
    <cellStyle name="アクセント 6" xfId="24" builtinId="49" customBuiltin="1"/>
    <cellStyle name="アクセント 6 2" xfId="76"/>
    <cellStyle name="タイトル" xfId="25" builtinId="15" customBuiltin="1"/>
    <cellStyle name="タイトル 2" xfId="77"/>
    <cellStyle name="チェック セル" xfId="26" builtinId="23" customBuiltin="1"/>
    <cellStyle name="チェック セル 2" xfId="78"/>
    <cellStyle name="どちらでもない" xfId="27" builtinId="28" customBuiltin="1"/>
    <cellStyle name="どちらでもない 2" xfId="79"/>
    <cellStyle name="メモ" xfId="28" builtinId="10" customBuiltin="1"/>
    <cellStyle name="メモ 2" xfId="80"/>
    <cellStyle name="リンク セル" xfId="29" builtinId="24" customBuiltin="1"/>
    <cellStyle name="リンク セル 2" xfId="81"/>
    <cellStyle name="悪い" xfId="30" builtinId="27" customBuiltin="1"/>
    <cellStyle name="悪い 2" xfId="82"/>
    <cellStyle name="計算" xfId="31" builtinId="22" customBuiltin="1"/>
    <cellStyle name="計算 2" xfId="83"/>
    <cellStyle name="警告文" xfId="32" builtinId="11" customBuiltin="1"/>
    <cellStyle name="警告文 2" xfId="84"/>
    <cellStyle name="見出し 1" xfId="33" builtinId="16" customBuiltin="1"/>
    <cellStyle name="見出し 1 2" xfId="85"/>
    <cellStyle name="見出し 2" xfId="34" builtinId="17" customBuiltin="1"/>
    <cellStyle name="見出し 2 2" xfId="86"/>
    <cellStyle name="見出し 3" xfId="35" builtinId="18" customBuiltin="1"/>
    <cellStyle name="見出し 3 2" xfId="87"/>
    <cellStyle name="見出し 4" xfId="36" builtinId="19" customBuiltin="1"/>
    <cellStyle name="見出し 4 2" xfId="88"/>
    <cellStyle name="集計" xfId="37" builtinId="25" customBuiltin="1"/>
    <cellStyle name="集計 2" xfId="89"/>
    <cellStyle name="出力" xfId="38" builtinId="21" customBuiltin="1"/>
    <cellStyle name="出力 2" xfId="90"/>
    <cellStyle name="説明文" xfId="39" builtinId="53" customBuiltin="1"/>
    <cellStyle name="説明文 2" xfId="91"/>
    <cellStyle name="入力" xfId="40" builtinId="20" customBuiltin="1"/>
    <cellStyle name="入力 2" xfId="92"/>
    <cellStyle name="標準" xfId="0" builtinId="0"/>
    <cellStyle name="標準 10" xfId="98"/>
    <cellStyle name="標準 11" xfId="99"/>
    <cellStyle name="標準 12" xfId="100"/>
    <cellStyle name="標準 2" xfId="41"/>
    <cellStyle name="標準 2 2" xfId="42"/>
    <cellStyle name="標準 2 3" xfId="94"/>
    <cellStyle name="標準 2 4" xfId="97"/>
    <cellStyle name="標準 3" xfId="43"/>
    <cellStyle name="標準 4" xfId="44"/>
    <cellStyle name="標準 5" xfId="45"/>
    <cellStyle name="標準 6" xfId="52"/>
    <cellStyle name="標準 7" xfId="50"/>
    <cellStyle name="標準 7 2" xfId="96"/>
    <cellStyle name="標準 8" xfId="51"/>
    <cellStyle name="標準 9" xfId="95"/>
    <cellStyle name="標準_episode2" xfId="102"/>
    <cellStyle name="標準_Sheet1" xfId="46"/>
    <cellStyle name="標準_ｻﾝﾌﾟﾙ（画面）_共通命名規約" xfId="101"/>
    <cellStyle name="標準_概要" xfId="47"/>
    <cellStyle name="標準_工数表_詳細_機能別" xfId="48"/>
    <cellStyle name="良い" xfId="49" builtinId="26" customBuiltin="1"/>
    <cellStyle name="良い 2" xfId="93"/>
  </cellStyles>
  <dxfs count="1"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33616</xdr:colOff>
          <xdr:row>17</xdr:row>
          <xdr:rowOff>67227</xdr:rowOff>
        </xdr:from>
        <xdr:to>
          <xdr:col>14</xdr:col>
          <xdr:colOff>145114</xdr:colOff>
          <xdr:row>34</xdr:row>
          <xdr:rowOff>67227</xdr:rowOff>
        </xdr:to>
        <xdr:pic>
          <xdr:nvPicPr>
            <xdr:cNvPr id="5396" name="図 2"/>
            <xdr:cNvPicPr>
              <a:picLocks noChangeAspect="1" noChangeArrowheads="1"/>
              <a:extLst>
                <a:ext uri="{84589F7E-364E-4C9E-8A38-B11213B215E9}">
                  <a14:cameraTool cellRange="対応別工数表!$B$5:$AY$19" spid="_x0000_s142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41292" y="5289168"/>
              <a:ext cx="12449175" cy="2857500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C54"/>
  <sheetViews>
    <sheetView showGridLines="0" tabSelected="1" view="pageBreakPreview" zoomScale="85" zoomScaleNormal="85" zoomScaleSheetLayoutView="85" workbookViewId="0">
      <selection activeCell="AH2" sqref="AH2:AL3"/>
    </sheetView>
  </sheetViews>
  <sheetFormatPr defaultColWidth="3.25" defaultRowHeight="13.5" x14ac:dyDescent="0.15"/>
  <cols>
    <col min="1" max="54" width="3.375" style="129" customWidth="1"/>
    <col min="55" max="16384" width="3.25" style="129"/>
  </cols>
  <sheetData>
    <row r="1" spans="1:55" ht="14.25" customHeight="1" x14ac:dyDescent="0.15">
      <c r="A1" s="179" t="str">
        <f ca="1">RIGHT(CELL("filename",A1),LEN(CELL("filename",A1))-FIND("]",CELL("filename",A1)))</f>
        <v>改訂履歴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1"/>
      <c r="N1" s="185" t="s">
        <v>0</v>
      </c>
      <c r="O1" s="185"/>
      <c r="P1" s="185"/>
      <c r="Q1" s="185"/>
      <c r="R1" s="185"/>
      <c r="S1" s="186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8"/>
      <c r="AH1" s="189" t="s">
        <v>1</v>
      </c>
      <c r="AI1" s="185"/>
      <c r="AJ1" s="185"/>
      <c r="AK1" s="185"/>
      <c r="AL1" s="190"/>
      <c r="AM1" s="189" t="s">
        <v>2</v>
      </c>
      <c r="AN1" s="185"/>
      <c r="AO1" s="185"/>
      <c r="AP1" s="185"/>
      <c r="AQ1" s="185"/>
      <c r="AR1" s="190"/>
      <c r="AS1" s="189" t="s">
        <v>5</v>
      </c>
      <c r="AT1" s="185"/>
      <c r="AU1" s="185"/>
      <c r="AV1" s="185"/>
      <c r="AW1" s="185"/>
      <c r="AX1" s="190"/>
      <c r="AY1" s="185" t="s">
        <v>3</v>
      </c>
      <c r="AZ1" s="185"/>
      <c r="BA1" s="185"/>
      <c r="BB1" s="191"/>
    </row>
    <row r="2" spans="1:55" ht="14.25" customHeight="1" x14ac:dyDescent="0.15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4"/>
      <c r="N2" s="192" t="s">
        <v>4</v>
      </c>
      <c r="O2" s="192"/>
      <c r="P2" s="192"/>
      <c r="Q2" s="192"/>
      <c r="R2" s="192"/>
      <c r="S2" s="193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5"/>
      <c r="AH2" s="196">
        <v>42384</v>
      </c>
      <c r="AI2" s="197"/>
      <c r="AJ2" s="197"/>
      <c r="AK2" s="197"/>
      <c r="AL2" s="198"/>
      <c r="AM2" s="202"/>
      <c r="AN2" s="203"/>
      <c r="AO2" s="203"/>
      <c r="AP2" s="203"/>
      <c r="AQ2" s="203"/>
      <c r="AR2" s="204"/>
      <c r="AS2" s="202"/>
      <c r="AT2" s="203"/>
      <c r="AU2" s="203"/>
      <c r="AV2" s="203"/>
      <c r="AW2" s="203"/>
      <c r="AX2" s="204"/>
      <c r="AY2" s="208"/>
      <c r="AZ2" s="208"/>
      <c r="BA2" s="208"/>
      <c r="BB2" s="209"/>
    </row>
    <row r="3" spans="1:55" ht="14.25" customHeight="1" thickBot="1" x14ac:dyDescent="0.2">
      <c r="A3" s="212" t="s">
        <v>101</v>
      </c>
      <c r="B3" s="213"/>
      <c r="C3" s="213"/>
      <c r="D3" s="213"/>
      <c r="E3" s="214"/>
      <c r="F3" s="215" t="s">
        <v>102</v>
      </c>
      <c r="G3" s="216"/>
      <c r="H3" s="216"/>
      <c r="I3" s="216"/>
      <c r="J3" s="216"/>
      <c r="K3" s="216"/>
      <c r="L3" s="216"/>
      <c r="M3" s="217"/>
      <c r="N3" s="218" t="s">
        <v>6</v>
      </c>
      <c r="O3" s="218"/>
      <c r="P3" s="218"/>
      <c r="Q3" s="218"/>
      <c r="R3" s="218"/>
      <c r="S3" s="215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9"/>
      <c r="AH3" s="199"/>
      <c r="AI3" s="200"/>
      <c r="AJ3" s="200"/>
      <c r="AK3" s="200"/>
      <c r="AL3" s="201"/>
      <c r="AM3" s="205"/>
      <c r="AN3" s="206"/>
      <c r="AO3" s="206"/>
      <c r="AP3" s="206"/>
      <c r="AQ3" s="206"/>
      <c r="AR3" s="207"/>
      <c r="AS3" s="205"/>
      <c r="AT3" s="206"/>
      <c r="AU3" s="206"/>
      <c r="AV3" s="206"/>
      <c r="AW3" s="206"/>
      <c r="AX3" s="207"/>
      <c r="AY3" s="210"/>
      <c r="AZ3" s="210"/>
      <c r="BA3" s="210"/>
      <c r="BB3" s="211"/>
    </row>
    <row r="4" spans="1:55" s="136" customFormat="1" ht="14.25" customHeight="1" x14ac:dyDescent="0.15">
      <c r="A4" s="130"/>
      <c r="B4" s="131"/>
      <c r="C4" s="131"/>
      <c r="D4" s="131"/>
      <c r="E4" s="131"/>
      <c r="F4" s="132"/>
      <c r="G4" s="133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4"/>
      <c r="V4" s="134"/>
      <c r="W4" s="134"/>
      <c r="X4" s="134"/>
      <c r="Y4" s="134"/>
      <c r="Z4" s="134"/>
      <c r="AA4" s="131"/>
      <c r="AB4" s="133"/>
      <c r="AC4" s="131"/>
      <c r="AD4" s="131"/>
      <c r="AE4" s="131"/>
      <c r="AF4" s="131"/>
      <c r="AG4" s="131"/>
      <c r="AH4" s="131"/>
      <c r="AI4" s="131"/>
      <c r="AJ4" s="131"/>
      <c r="AK4" s="133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5"/>
    </row>
    <row r="5" spans="1:55" s="136" customFormat="1" ht="14.25" customHeight="1" x14ac:dyDescent="0.15">
      <c r="A5" s="130"/>
      <c r="B5" s="137" t="s">
        <v>103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9"/>
      <c r="BC5" s="140"/>
    </row>
    <row r="6" spans="1:55" s="136" customFormat="1" ht="14.25" customHeight="1" thickBot="1" x14ac:dyDescent="0.2">
      <c r="A6" s="130"/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9"/>
      <c r="BC6" s="140"/>
    </row>
    <row r="7" spans="1:55" s="136" customFormat="1" ht="14.25" customHeight="1" x14ac:dyDescent="0.15">
      <c r="A7" s="130"/>
      <c r="B7" s="220" t="s">
        <v>104</v>
      </c>
      <c r="C7" s="221"/>
      <c r="D7" s="222"/>
      <c r="E7" s="229" t="s">
        <v>105</v>
      </c>
      <c r="F7" s="230"/>
      <c r="G7" s="230"/>
      <c r="H7" s="230"/>
      <c r="I7" s="230"/>
      <c r="J7" s="230"/>
      <c r="K7" s="235" t="s">
        <v>106</v>
      </c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36"/>
      <c r="BB7" s="141"/>
      <c r="BC7" s="137"/>
    </row>
    <row r="8" spans="1:55" s="136" customFormat="1" ht="14.25" customHeight="1" x14ac:dyDescent="0.15">
      <c r="A8" s="130"/>
      <c r="B8" s="223"/>
      <c r="C8" s="224"/>
      <c r="D8" s="225"/>
      <c r="E8" s="231"/>
      <c r="F8" s="232"/>
      <c r="G8" s="232"/>
      <c r="H8" s="232"/>
      <c r="I8" s="232"/>
      <c r="J8" s="232"/>
      <c r="K8" s="237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38"/>
      <c r="BB8" s="141"/>
      <c r="BC8" s="137"/>
    </row>
    <row r="9" spans="1:55" s="136" customFormat="1" ht="14.25" customHeight="1" thickBot="1" x14ac:dyDescent="0.2">
      <c r="A9" s="130"/>
      <c r="B9" s="226"/>
      <c r="C9" s="227"/>
      <c r="D9" s="228"/>
      <c r="E9" s="233"/>
      <c r="F9" s="234"/>
      <c r="G9" s="234"/>
      <c r="H9" s="234"/>
      <c r="I9" s="234"/>
      <c r="J9" s="234"/>
      <c r="K9" s="239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40"/>
      <c r="BB9" s="141"/>
      <c r="BC9" s="137"/>
    </row>
    <row r="10" spans="1:55" s="136" customFormat="1" ht="14.25" customHeight="1" thickTop="1" x14ac:dyDescent="0.15">
      <c r="A10" s="130"/>
      <c r="B10" s="223" t="s">
        <v>107</v>
      </c>
      <c r="C10" s="224"/>
      <c r="D10" s="225"/>
      <c r="E10" s="231">
        <v>42390</v>
      </c>
      <c r="F10" s="232"/>
      <c r="G10" s="232"/>
      <c r="H10" s="232"/>
      <c r="I10" s="232"/>
      <c r="J10" s="244"/>
      <c r="K10" s="248" t="s">
        <v>108</v>
      </c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50"/>
      <c r="BB10" s="142"/>
      <c r="BC10" s="143"/>
    </row>
    <row r="11" spans="1:55" s="136" customFormat="1" ht="14.25" customHeight="1" x14ac:dyDescent="0.15">
      <c r="A11" s="130"/>
      <c r="B11" s="223"/>
      <c r="C11" s="224"/>
      <c r="D11" s="225"/>
      <c r="E11" s="231"/>
      <c r="F11" s="232"/>
      <c r="G11" s="232"/>
      <c r="H11" s="232"/>
      <c r="I11" s="232"/>
      <c r="J11" s="244"/>
      <c r="K11" s="251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F11" s="252"/>
      <c r="AG11" s="252"/>
      <c r="AH11" s="252"/>
      <c r="AI11" s="252"/>
      <c r="AJ11" s="252"/>
      <c r="AK11" s="252"/>
      <c r="AL11" s="252"/>
      <c r="AM11" s="252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  <c r="AX11" s="252"/>
      <c r="AY11" s="252"/>
      <c r="AZ11" s="252"/>
      <c r="BA11" s="253"/>
      <c r="BB11" s="142"/>
      <c r="BC11" s="143"/>
    </row>
    <row r="12" spans="1:55" s="136" customFormat="1" ht="14.25" customHeight="1" x14ac:dyDescent="0.15">
      <c r="A12" s="130"/>
      <c r="B12" s="241"/>
      <c r="C12" s="242"/>
      <c r="D12" s="243"/>
      <c r="E12" s="245"/>
      <c r="F12" s="246"/>
      <c r="G12" s="246"/>
      <c r="H12" s="246"/>
      <c r="I12" s="246"/>
      <c r="J12" s="247"/>
      <c r="K12" s="251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2"/>
      <c r="AI12" s="252"/>
      <c r="AJ12" s="252"/>
      <c r="AK12" s="252"/>
      <c r="AL12" s="252"/>
      <c r="AM12" s="252"/>
      <c r="AN12" s="252"/>
      <c r="AO12" s="252"/>
      <c r="AP12" s="252"/>
      <c r="AQ12" s="252"/>
      <c r="AR12" s="252"/>
      <c r="AS12" s="252"/>
      <c r="AT12" s="252"/>
      <c r="AU12" s="252"/>
      <c r="AV12" s="252"/>
      <c r="AW12" s="252"/>
      <c r="AX12" s="252"/>
      <c r="AY12" s="252"/>
      <c r="AZ12" s="252"/>
      <c r="BA12" s="253"/>
      <c r="BB12" s="142"/>
      <c r="BC12" s="143"/>
    </row>
    <row r="13" spans="1:55" s="136" customFormat="1" ht="14.25" customHeight="1" x14ac:dyDescent="0.15">
      <c r="A13" s="130"/>
      <c r="B13" s="223"/>
      <c r="C13" s="224"/>
      <c r="D13" s="225"/>
      <c r="E13" s="231"/>
      <c r="F13" s="232"/>
      <c r="G13" s="232"/>
      <c r="H13" s="232"/>
      <c r="I13" s="232"/>
      <c r="J13" s="244"/>
      <c r="K13" s="251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52"/>
      <c r="AE13" s="252"/>
      <c r="AF13" s="252"/>
      <c r="AG13" s="252"/>
      <c r="AH13" s="252"/>
      <c r="AI13" s="252"/>
      <c r="AJ13" s="252"/>
      <c r="AK13" s="252"/>
      <c r="AL13" s="252"/>
      <c r="AM13" s="252"/>
      <c r="AN13" s="252"/>
      <c r="AO13" s="252"/>
      <c r="AP13" s="252"/>
      <c r="AQ13" s="252"/>
      <c r="AR13" s="252"/>
      <c r="AS13" s="252"/>
      <c r="AT13" s="252"/>
      <c r="AU13" s="252"/>
      <c r="AV13" s="252"/>
      <c r="AW13" s="252"/>
      <c r="AX13" s="252"/>
      <c r="AY13" s="252"/>
      <c r="AZ13" s="252"/>
      <c r="BA13" s="253"/>
      <c r="BB13" s="142"/>
      <c r="BC13" s="143"/>
    </row>
    <row r="14" spans="1:55" s="136" customFormat="1" ht="14.25" customHeight="1" x14ac:dyDescent="0.15">
      <c r="A14" s="130"/>
      <c r="B14" s="223"/>
      <c r="C14" s="224"/>
      <c r="D14" s="225"/>
      <c r="E14" s="231"/>
      <c r="F14" s="232"/>
      <c r="G14" s="232"/>
      <c r="H14" s="232"/>
      <c r="I14" s="232"/>
      <c r="J14" s="244"/>
      <c r="K14" s="251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  <c r="AP14" s="252"/>
      <c r="AQ14" s="252"/>
      <c r="AR14" s="252"/>
      <c r="AS14" s="252"/>
      <c r="AT14" s="252"/>
      <c r="AU14" s="252"/>
      <c r="AV14" s="252"/>
      <c r="AW14" s="252"/>
      <c r="AX14" s="252"/>
      <c r="AY14" s="252"/>
      <c r="AZ14" s="252"/>
      <c r="BA14" s="253"/>
      <c r="BB14" s="142"/>
      <c r="BC14" s="143"/>
    </row>
    <row r="15" spans="1:55" s="136" customFormat="1" ht="14.25" customHeight="1" x14ac:dyDescent="0.15">
      <c r="A15" s="130"/>
      <c r="B15" s="241"/>
      <c r="C15" s="242"/>
      <c r="D15" s="243"/>
      <c r="E15" s="245"/>
      <c r="F15" s="246"/>
      <c r="G15" s="246"/>
      <c r="H15" s="246"/>
      <c r="I15" s="246"/>
      <c r="J15" s="247"/>
      <c r="K15" s="251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2"/>
      <c r="AV15" s="252"/>
      <c r="AW15" s="252"/>
      <c r="AX15" s="252"/>
      <c r="AY15" s="252"/>
      <c r="AZ15" s="252"/>
      <c r="BA15" s="253"/>
      <c r="BB15" s="142"/>
      <c r="BC15" s="143"/>
    </row>
    <row r="16" spans="1:55" s="136" customFormat="1" ht="14.25" customHeight="1" x14ac:dyDescent="0.15">
      <c r="A16" s="130"/>
      <c r="B16" s="223"/>
      <c r="C16" s="224"/>
      <c r="D16" s="225"/>
      <c r="E16" s="231"/>
      <c r="F16" s="232"/>
      <c r="G16" s="232"/>
      <c r="H16" s="232"/>
      <c r="I16" s="232"/>
      <c r="J16" s="244"/>
      <c r="K16" s="251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52"/>
      <c r="AE16" s="252"/>
      <c r="AF16" s="252"/>
      <c r="AG16" s="252"/>
      <c r="AH16" s="252"/>
      <c r="AI16" s="252"/>
      <c r="AJ16" s="252"/>
      <c r="AK16" s="25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2"/>
      <c r="AX16" s="252"/>
      <c r="AY16" s="252"/>
      <c r="AZ16" s="252"/>
      <c r="BA16" s="253"/>
      <c r="BB16" s="142"/>
      <c r="BC16" s="143"/>
    </row>
    <row r="17" spans="1:55" s="136" customFormat="1" ht="14.25" customHeight="1" x14ac:dyDescent="0.15">
      <c r="A17" s="130"/>
      <c r="B17" s="223"/>
      <c r="C17" s="224"/>
      <c r="D17" s="225"/>
      <c r="E17" s="231"/>
      <c r="F17" s="232"/>
      <c r="G17" s="232"/>
      <c r="H17" s="232"/>
      <c r="I17" s="232"/>
      <c r="J17" s="244"/>
      <c r="K17" s="251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2"/>
      <c r="AJ17" s="252"/>
      <c r="AK17" s="252"/>
      <c r="AL17" s="252"/>
      <c r="AM17" s="252"/>
      <c r="AN17" s="252"/>
      <c r="AO17" s="252"/>
      <c r="AP17" s="252"/>
      <c r="AQ17" s="252"/>
      <c r="AR17" s="252"/>
      <c r="AS17" s="252"/>
      <c r="AT17" s="252"/>
      <c r="AU17" s="252"/>
      <c r="AV17" s="252"/>
      <c r="AW17" s="252"/>
      <c r="AX17" s="252"/>
      <c r="AY17" s="252"/>
      <c r="AZ17" s="252"/>
      <c r="BA17" s="253"/>
      <c r="BB17" s="142"/>
      <c r="BC17" s="143"/>
    </row>
    <row r="18" spans="1:55" s="136" customFormat="1" ht="14.25" customHeight="1" x14ac:dyDescent="0.15">
      <c r="A18" s="130"/>
      <c r="B18" s="241"/>
      <c r="C18" s="242"/>
      <c r="D18" s="243"/>
      <c r="E18" s="245"/>
      <c r="F18" s="246"/>
      <c r="G18" s="246"/>
      <c r="H18" s="246"/>
      <c r="I18" s="246"/>
      <c r="J18" s="247"/>
      <c r="K18" s="251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2"/>
      <c r="AJ18" s="252"/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3"/>
      <c r="BB18" s="142"/>
      <c r="BC18" s="143"/>
    </row>
    <row r="19" spans="1:55" s="136" customFormat="1" ht="14.25" customHeight="1" x14ac:dyDescent="0.15">
      <c r="A19" s="130"/>
      <c r="B19" s="223"/>
      <c r="C19" s="224"/>
      <c r="D19" s="225"/>
      <c r="E19" s="231"/>
      <c r="F19" s="232"/>
      <c r="G19" s="232"/>
      <c r="H19" s="232"/>
      <c r="I19" s="232"/>
      <c r="J19" s="244"/>
      <c r="K19" s="251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2"/>
      <c r="AJ19" s="252"/>
      <c r="AK19" s="252"/>
      <c r="AL19" s="252"/>
      <c r="AM19" s="252"/>
      <c r="AN19" s="252"/>
      <c r="AO19" s="252"/>
      <c r="AP19" s="252"/>
      <c r="AQ19" s="252"/>
      <c r="AR19" s="252"/>
      <c r="AS19" s="252"/>
      <c r="AT19" s="252"/>
      <c r="AU19" s="252"/>
      <c r="AV19" s="252"/>
      <c r="AW19" s="252"/>
      <c r="AX19" s="252"/>
      <c r="AY19" s="252"/>
      <c r="AZ19" s="252"/>
      <c r="BA19" s="253"/>
      <c r="BB19" s="142"/>
      <c r="BC19" s="143"/>
    </row>
    <row r="20" spans="1:55" s="136" customFormat="1" ht="14.25" customHeight="1" x14ac:dyDescent="0.15">
      <c r="A20" s="130"/>
      <c r="B20" s="223"/>
      <c r="C20" s="224"/>
      <c r="D20" s="225"/>
      <c r="E20" s="231"/>
      <c r="F20" s="232"/>
      <c r="G20" s="232"/>
      <c r="H20" s="232"/>
      <c r="I20" s="232"/>
      <c r="J20" s="244"/>
      <c r="K20" s="251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3"/>
      <c r="BB20" s="142"/>
      <c r="BC20" s="143"/>
    </row>
    <row r="21" spans="1:55" s="136" customFormat="1" ht="14.25" customHeight="1" x14ac:dyDescent="0.15">
      <c r="A21" s="130"/>
      <c r="B21" s="241"/>
      <c r="C21" s="242"/>
      <c r="D21" s="243"/>
      <c r="E21" s="245"/>
      <c r="F21" s="246"/>
      <c r="G21" s="246"/>
      <c r="H21" s="246"/>
      <c r="I21" s="246"/>
      <c r="J21" s="247"/>
      <c r="K21" s="251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52"/>
      <c r="AE21" s="252"/>
      <c r="AF21" s="252"/>
      <c r="AG21" s="252"/>
      <c r="AH21" s="252"/>
      <c r="AI21" s="252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252"/>
      <c r="AV21" s="252"/>
      <c r="AW21" s="252"/>
      <c r="AX21" s="252"/>
      <c r="AY21" s="252"/>
      <c r="AZ21" s="252"/>
      <c r="BA21" s="253"/>
      <c r="BB21" s="142"/>
      <c r="BC21" s="143"/>
    </row>
    <row r="22" spans="1:55" s="136" customFormat="1" ht="14.25" customHeight="1" x14ac:dyDescent="0.15">
      <c r="A22" s="130"/>
      <c r="B22" s="223"/>
      <c r="C22" s="224"/>
      <c r="D22" s="225"/>
      <c r="E22" s="231"/>
      <c r="F22" s="232"/>
      <c r="G22" s="232"/>
      <c r="H22" s="232"/>
      <c r="I22" s="232"/>
      <c r="J22" s="244"/>
      <c r="K22" s="251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2"/>
      <c r="AX22" s="252"/>
      <c r="AY22" s="252"/>
      <c r="AZ22" s="252"/>
      <c r="BA22" s="253"/>
      <c r="BB22" s="142"/>
      <c r="BC22" s="143"/>
    </row>
    <row r="23" spans="1:55" s="136" customFormat="1" ht="14.25" customHeight="1" x14ac:dyDescent="0.15">
      <c r="A23" s="130"/>
      <c r="B23" s="223"/>
      <c r="C23" s="224"/>
      <c r="D23" s="225"/>
      <c r="E23" s="231"/>
      <c r="F23" s="232"/>
      <c r="G23" s="232"/>
      <c r="H23" s="232"/>
      <c r="I23" s="232"/>
      <c r="J23" s="244"/>
      <c r="K23" s="251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52"/>
      <c r="AE23" s="252"/>
      <c r="AF23" s="252"/>
      <c r="AG23" s="252"/>
      <c r="AH23" s="252"/>
      <c r="AI23" s="252"/>
      <c r="AJ23" s="252"/>
      <c r="AK23" s="252"/>
      <c r="AL23" s="252"/>
      <c r="AM23" s="252"/>
      <c r="AN23" s="252"/>
      <c r="AO23" s="252"/>
      <c r="AP23" s="252"/>
      <c r="AQ23" s="252"/>
      <c r="AR23" s="252"/>
      <c r="AS23" s="252"/>
      <c r="AT23" s="252"/>
      <c r="AU23" s="252"/>
      <c r="AV23" s="252"/>
      <c r="AW23" s="252"/>
      <c r="AX23" s="252"/>
      <c r="AY23" s="252"/>
      <c r="AZ23" s="252"/>
      <c r="BA23" s="253"/>
      <c r="BB23" s="142"/>
      <c r="BC23" s="143"/>
    </row>
    <row r="24" spans="1:55" s="136" customFormat="1" ht="14.25" customHeight="1" x14ac:dyDescent="0.15">
      <c r="A24" s="130"/>
      <c r="B24" s="241"/>
      <c r="C24" s="242"/>
      <c r="D24" s="243"/>
      <c r="E24" s="245"/>
      <c r="F24" s="246"/>
      <c r="G24" s="246"/>
      <c r="H24" s="246"/>
      <c r="I24" s="246"/>
      <c r="J24" s="247"/>
      <c r="K24" s="251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3"/>
      <c r="BB24" s="142"/>
      <c r="BC24" s="143"/>
    </row>
    <row r="25" spans="1:55" s="136" customFormat="1" ht="14.25" customHeight="1" x14ac:dyDescent="0.15">
      <c r="A25" s="130"/>
      <c r="B25" s="223"/>
      <c r="C25" s="224"/>
      <c r="D25" s="225"/>
      <c r="E25" s="254"/>
      <c r="F25" s="255"/>
      <c r="G25" s="255"/>
      <c r="H25" s="255"/>
      <c r="I25" s="255"/>
      <c r="J25" s="256"/>
      <c r="K25" s="257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9"/>
      <c r="BB25" s="142"/>
      <c r="BC25" s="143"/>
    </row>
    <row r="26" spans="1:55" s="136" customFormat="1" ht="14.25" customHeight="1" x14ac:dyDescent="0.15">
      <c r="A26" s="130"/>
      <c r="B26" s="223"/>
      <c r="C26" s="224"/>
      <c r="D26" s="225"/>
      <c r="E26" s="231"/>
      <c r="F26" s="232"/>
      <c r="G26" s="232"/>
      <c r="H26" s="232"/>
      <c r="I26" s="232"/>
      <c r="J26" s="244"/>
      <c r="K26" s="260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2"/>
      <c r="BB26" s="142"/>
      <c r="BC26" s="143"/>
    </row>
    <row r="27" spans="1:55" s="136" customFormat="1" ht="14.25" customHeight="1" x14ac:dyDescent="0.15">
      <c r="A27" s="130"/>
      <c r="B27" s="241"/>
      <c r="C27" s="242"/>
      <c r="D27" s="243"/>
      <c r="E27" s="245"/>
      <c r="F27" s="246"/>
      <c r="G27" s="246"/>
      <c r="H27" s="246"/>
      <c r="I27" s="246"/>
      <c r="J27" s="247"/>
      <c r="K27" s="263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64"/>
      <c r="BA27" s="265"/>
      <c r="BB27" s="142"/>
      <c r="BC27" s="143"/>
    </row>
    <row r="28" spans="1:55" s="136" customFormat="1" ht="14.25" customHeight="1" x14ac:dyDescent="0.15">
      <c r="A28" s="130"/>
      <c r="B28" s="223"/>
      <c r="C28" s="224"/>
      <c r="D28" s="225"/>
      <c r="E28" s="254"/>
      <c r="F28" s="255"/>
      <c r="G28" s="255"/>
      <c r="H28" s="255"/>
      <c r="I28" s="255"/>
      <c r="J28" s="256"/>
      <c r="K28" s="257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9"/>
      <c r="BB28" s="142"/>
      <c r="BC28" s="143"/>
    </row>
    <row r="29" spans="1:55" s="136" customFormat="1" ht="14.25" customHeight="1" x14ac:dyDescent="0.15">
      <c r="A29" s="130"/>
      <c r="B29" s="223"/>
      <c r="C29" s="224"/>
      <c r="D29" s="225"/>
      <c r="E29" s="231"/>
      <c r="F29" s="232"/>
      <c r="G29" s="232"/>
      <c r="H29" s="232"/>
      <c r="I29" s="232"/>
      <c r="J29" s="244"/>
      <c r="K29" s="260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2"/>
      <c r="BB29" s="142"/>
      <c r="BC29" s="143"/>
    </row>
    <row r="30" spans="1:55" s="136" customFormat="1" ht="14.25" customHeight="1" x14ac:dyDescent="0.15">
      <c r="A30" s="130"/>
      <c r="B30" s="241"/>
      <c r="C30" s="242"/>
      <c r="D30" s="243"/>
      <c r="E30" s="245"/>
      <c r="F30" s="246"/>
      <c r="G30" s="246"/>
      <c r="H30" s="246"/>
      <c r="I30" s="246"/>
      <c r="J30" s="247"/>
      <c r="K30" s="263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5"/>
      <c r="BB30" s="142"/>
      <c r="BC30" s="143"/>
    </row>
    <row r="31" spans="1:55" s="136" customFormat="1" ht="14.25" customHeight="1" x14ac:dyDescent="0.15">
      <c r="A31" s="130"/>
      <c r="B31" s="223"/>
      <c r="C31" s="224"/>
      <c r="D31" s="225"/>
      <c r="E31" s="254"/>
      <c r="F31" s="255"/>
      <c r="G31" s="255"/>
      <c r="H31" s="255"/>
      <c r="I31" s="255"/>
      <c r="J31" s="256"/>
      <c r="K31" s="257"/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9"/>
      <c r="BB31" s="142"/>
      <c r="BC31" s="143"/>
    </row>
    <row r="32" spans="1:55" s="136" customFormat="1" ht="14.25" customHeight="1" x14ac:dyDescent="0.15">
      <c r="A32" s="130"/>
      <c r="B32" s="223"/>
      <c r="C32" s="224"/>
      <c r="D32" s="225"/>
      <c r="E32" s="231"/>
      <c r="F32" s="232"/>
      <c r="G32" s="232"/>
      <c r="H32" s="232"/>
      <c r="I32" s="232"/>
      <c r="J32" s="244"/>
      <c r="K32" s="260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2"/>
      <c r="BB32" s="142"/>
      <c r="BC32" s="143"/>
    </row>
    <row r="33" spans="1:55" s="136" customFormat="1" ht="14.25" customHeight="1" x14ac:dyDescent="0.15">
      <c r="A33" s="130"/>
      <c r="B33" s="241"/>
      <c r="C33" s="242"/>
      <c r="D33" s="243"/>
      <c r="E33" s="245"/>
      <c r="F33" s="246"/>
      <c r="G33" s="246"/>
      <c r="H33" s="246"/>
      <c r="I33" s="246"/>
      <c r="J33" s="247"/>
      <c r="K33" s="263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64"/>
      <c r="BA33" s="265"/>
      <c r="BB33" s="142"/>
      <c r="BC33" s="143"/>
    </row>
    <row r="34" spans="1:55" s="136" customFormat="1" ht="14.25" customHeight="1" x14ac:dyDescent="0.15">
      <c r="A34" s="130"/>
      <c r="B34" s="223"/>
      <c r="C34" s="224"/>
      <c r="D34" s="225"/>
      <c r="E34" s="254"/>
      <c r="F34" s="255"/>
      <c r="G34" s="255"/>
      <c r="H34" s="255"/>
      <c r="I34" s="255"/>
      <c r="J34" s="256"/>
      <c r="K34" s="257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9"/>
      <c r="BB34" s="142"/>
      <c r="BC34" s="143"/>
    </row>
    <row r="35" spans="1:55" s="136" customFormat="1" ht="14.25" customHeight="1" x14ac:dyDescent="0.15">
      <c r="A35" s="130"/>
      <c r="B35" s="223"/>
      <c r="C35" s="224"/>
      <c r="D35" s="225"/>
      <c r="E35" s="231"/>
      <c r="F35" s="232"/>
      <c r="G35" s="232"/>
      <c r="H35" s="232"/>
      <c r="I35" s="232"/>
      <c r="J35" s="244"/>
      <c r="K35" s="260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2"/>
      <c r="BB35" s="142"/>
      <c r="BC35" s="143"/>
    </row>
    <row r="36" spans="1:55" s="136" customFormat="1" ht="14.25" customHeight="1" x14ac:dyDescent="0.15">
      <c r="A36" s="130"/>
      <c r="B36" s="241"/>
      <c r="C36" s="242"/>
      <c r="D36" s="243"/>
      <c r="E36" s="245"/>
      <c r="F36" s="246"/>
      <c r="G36" s="246"/>
      <c r="H36" s="246"/>
      <c r="I36" s="246"/>
      <c r="J36" s="247"/>
      <c r="K36" s="263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4"/>
      <c r="AX36" s="264"/>
      <c r="AY36" s="264"/>
      <c r="AZ36" s="264"/>
      <c r="BA36" s="265"/>
      <c r="BB36" s="142"/>
      <c r="BC36" s="143"/>
    </row>
    <row r="37" spans="1:55" s="136" customFormat="1" ht="14.25" customHeight="1" x14ac:dyDescent="0.15">
      <c r="A37" s="130"/>
      <c r="B37" s="223"/>
      <c r="C37" s="224"/>
      <c r="D37" s="225"/>
      <c r="E37" s="254"/>
      <c r="F37" s="255"/>
      <c r="G37" s="255"/>
      <c r="H37" s="255"/>
      <c r="I37" s="255"/>
      <c r="J37" s="256"/>
      <c r="K37" s="257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9"/>
      <c r="BB37" s="142"/>
      <c r="BC37" s="143"/>
    </row>
    <row r="38" spans="1:55" s="136" customFormat="1" ht="14.25" customHeight="1" x14ac:dyDescent="0.15">
      <c r="A38" s="130"/>
      <c r="B38" s="223"/>
      <c r="C38" s="224"/>
      <c r="D38" s="225"/>
      <c r="E38" s="231"/>
      <c r="F38" s="232"/>
      <c r="G38" s="232"/>
      <c r="H38" s="232"/>
      <c r="I38" s="232"/>
      <c r="J38" s="244"/>
      <c r="K38" s="260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2"/>
      <c r="BB38" s="142"/>
      <c r="BC38" s="143"/>
    </row>
    <row r="39" spans="1:55" s="136" customFormat="1" ht="14.25" customHeight="1" x14ac:dyDescent="0.15">
      <c r="A39" s="130"/>
      <c r="B39" s="241"/>
      <c r="C39" s="242"/>
      <c r="D39" s="243"/>
      <c r="E39" s="245"/>
      <c r="F39" s="246"/>
      <c r="G39" s="246"/>
      <c r="H39" s="246"/>
      <c r="I39" s="246"/>
      <c r="J39" s="247"/>
      <c r="K39" s="263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/>
      <c r="AM39" s="264"/>
      <c r="AN39" s="264"/>
      <c r="AO39" s="264"/>
      <c r="AP39" s="264"/>
      <c r="AQ39" s="264"/>
      <c r="AR39" s="264"/>
      <c r="AS39" s="264"/>
      <c r="AT39" s="264"/>
      <c r="AU39" s="264"/>
      <c r="AV39" s="264"/>
      <c r="AW39" s="264"/>
      <c r="AX39" s="264"/>
      <c r="AY39" s="264"/>
      <c r="AZ39" s="264"/>
      <c r="BA39" s="265"/>
      <c r="BB39" s="142"/>
      <c r="BC39" s="143"/>
    </row>
    <row r="40" spans="1:55" s="136" customFormat="1" ht="14.25" customHeight="1" x14ac:dyDescent="0.15">
      <c r="A40" s="130"/>
      <c r="B40" s="266"/>
      <c r="C40" s="267"/>
      <c r="D40" s="268"/>
      <c r="E40" s="254"/>
      <c r="F40" s="255"/>
      <c r="G40" s="255"/>
      <c r="H40" s="255"/>
      <c r="I40" s="255"/>
      <c r="J40" s="256"/>
      <c r="K40" s="269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/>
      <c r="AE40" s="270"/>
      <c r="AF40" s="270"/>
      <c r="AG40" s="270"/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71"/>
      <c r="BB40" s="135"/>
    </row>
    <row r="41" spans="1:55" s="136" customFormat="1" ht="14.25" customHeight="1" x14ac:dyDescent="0.15">
      <c r="A41" s="130"/>
      <c r="B41" s="223"/>
      <c r="C41" s="224"/>
      <c r="D41" s="225"/>
      <c r="E41" s="231"/>
      <c r="F41" s="232"/>
      <c r="G41" s="232"/>
      <c r="H41" s="232"/>
      <c r="I41" s="232"/>
      <c r="J41" s="244"/>
      <c r="K41" s="272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3"/>
      <c r="AX41" s="273"/>
      <c r="AY41" s="273"/>
      <c r="AZ41" s="273"/>
      <c r="BA41" s="274"/>
      <c r="BB41" s="135"/>
    </row>
    <row r="42" spans="1:55" s="136" customFormat="1" ht="14.25" customHeight="1" x14ac:dyDescent="0.15">
      <c r="A42" s="130"/>
      <c r="B42" s="241"/>
      <c r="C42" s="242"/>
      <c r="D42" s="243"/>
      <c r="E42" s="245"/>
      <c r="F42" s="246"/>
      <c r="G42" s="246"/>
      <c r="H42" s="246"/>
      <c r="I42" s="246"/>
      <c r="J42" s="247"/>
      <c r="K42" s="275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7"/>
      <c r="BB42" s="135"/>
    </row>
    <row r="43" spans="1:55" s="136" customFormat="1" ht="14.25" customHeight="1" x14ac:dyDescent="0.15">
      <c r="A43" s="130"/>
      <c r="B43" s="266"/>
      <c r="C43" s="267"/>
      <c r="D43" s="268"/>
      <c r="E43" s="254"/>
      <c r="F43" s="255"/>
      <c r="G43" s="255"/>
      <c r="H43" s="255"/>
      <c r="I43" s="255"/>
      <c r="J43" s="256"/>
      <c r="K43" s="257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9"/>
      <c r="BB43" s="135"/>
    </row>
    <row r="44" spans="1:55" s="136" customFormat="1" ht="14.25" customHeight="1" x14ac:dyDescent="0.15">
      <c r="A44" s="130"/>
      <c r="B44" s="223"/>
      <c r="C44" s="224"/>
      <c r="D44" s="225"/>
      <c r="E44" s="231"/>
      <c r="F44" s="232"/>
      <c r="G44" s="232"/>
      <c r="H44" s="232"/>
      <c r="I44" s="232"/>
      <c r="J44" s="244"/>
      <c r="K44" s="260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2"/>
      <c r="BB44" s="135"/>
    </row>
    <row r="45" spans="1:55" s="136" customFormat="1" ht="14.25" customHeight="1" x14ac:dyDescent="0.15">
      <c r="A45" s="130"/>
      <c r="B45" s="241"/>
      <c r="C45" s="242"/>
      <c r="D45" s="243"/>
      <c r="E45" s="245"/>
      <c r="F45" s="246"/>
      <c r="G45" s="246"/>
      <c r="H45" s="246"/>
      <c r="I45" s="246"/>
      <c r="J45" s="247"/>
      <c r="K45" s="263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5"/>
      <c r="BB45" s="135"/>
    </row>
    <row r="46" spans="1:55" s="136" customFormat="1" ht="14.25" customHeight="1" x14ac:dyDescent="0.15">
      <c r="A46" s="130"/>
      <c r="B46" s="266"/>
      <c r="C46" s="267"/>
      <c r="D46" s="268"/>
      <c r="E46" s="254"/>
      <c r="F46" s="255"/>
      <c r="G46" s="255"/>
      <c r="H46" s="255"/>
      <c r="I46" s="255"/>
      <c r="J46" s="256"/>
      <c r="K46" s="257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9"/>
      <c r="BB46" s="135"/>
    </row>
    <row r="47" spans="1:55" s="136" customFormat="1" ht="14.25" customHeight="1" x14ac:dyDescent="0.15">
      <c r="A47" s="130"/>
      <c r="B47" s="223"/>
      <c r="C47" s="224"/>
      <c r="D47" s="225"/>
      <c r="E47" s="231"/>
      <c r="F47" s="232"/>
      <c r="G47" s="232"/>
      <c r="H47" s="232"/>
      <c r="I47" s="232"/>
      <c r="J47" s="244"/>
      <c r="K47" s="260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2"/>
      <c r="BB47" s="135"/>
    </row>
    <row r="48" spans="1:55" s="136" customFormat="1" ht="14.25" customHeight="1" x14ac:dyDescent="0.15">
      <c r="A48" s="130"/>
      <c r="B48" s="241"/>
      <c r="C48" s="242"/>
      <c r="D48" s="243"/>
      <c r="E48" s="245"/>
      <c r="F48" s="246"/>
      <c r="G48" s="246"/>
      <c r="H48" s="246"/>
      <c r="I48" s="246"/>
      <c r="J48" s="247"/>
      <c r="K48" s="263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  <c r="AQ48" s="264"/>
      <c r="AR48" s="264"/>
      <c r="AS48" s="264"/>
      <c r="AT48" s="264"/>
      <c r="AU48" s="264"/>
      <c r="AV48" s="264"/>
      <c r="AW48" s="264"/>
      <c r="AX48" s="264"/>
      <c r="AY48" s="264"/>
      <c r="AZ48" s="264"/>
      <c r="BA48" s="265"/>
      <c r="BB48" s="135"/>
    </row>
    <row r="49" spans="1:54" s="136" customFormat="1" ht="14.25" customHeight="1" x14ac:dyDescent="0.15">
      <c r="A49" s="130"/>
      <c r="B49" s="266"/>
      <c r="C49" s="267"/>
      <c r="D49" s="268"/>
      <c r="E49" s="254"/>
      <c r="F49" s="255"/>
      <c r="G49" s="255"/>
      <c r="H49" s="255"/>
      <c r="I49" s="255"/>
      <c r="J49" s="256"/>
      <c r="K49" s="257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9"/>
      <c r="BB49" s="135"/>
    </row>
    <row r="50" spans="1:54" s="136" customFormat="1" ht="14.25" customHeight="1" x14ac:dyDescent="0.15">
      <c r="A50" s="130"/>
      <c r="B50" s="223"/>
      <c r="C50" s="224"/>
      <c r="D50" s="225"/>
      <c r="E50" s="231"/>
      <c r="F50" s="232"/>
      <c r="G50" s="232"/>
      <c r="H50" s="232"/>
      <c r="I50" s="232"/>
      <c r="J50" s="244"/>
      <c r="K50" s="260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2"/>
      <c r="BB50" s="135"/>
    </row>
    <row r="51" spans="1:54" s="136" customFormat="1" ht="14.25" customHeight="1" x14ac:dyDescent="0.15">
      <c r="A51" s="130"/>
      <c r="B51" s="241"/>
      <c r="C51" s="242"/>
      <c r="D51" s="243"/>
      <c r="E51" s="245"/>
      <c r="F51" s="246"/>
      <c r="G51" s="246"/>
      <c r="H51" s="246"/>
      <c r="I51" s="246"/>
      <c r="J51" s="247"/>
      <c r="K51" s="263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64"/>
      <c r="AX51" s="264"/>
      <c r="AY51" s="264"/>
      <c r="AZ51" s="264"/>
      <c r="BA51" s="265"/>
      <c r="BB51" s="135"/>
    </row>
    <row r="52" spans="1:54" s="136" customFormat="1" ht="14.25" customHeight="1" x14ac:dyDescent="0.15">
      <c r="A52" s="130"/>
      <c r="B52" s="144"/>
      <c r="C52" s="145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1"/>
      <c r="AY52" s="131"/>
      <c r="AZ52" s="131"/>
      <c r="BA52" s="131"/>
      <c r="BB52" s="135"/>
    </row>
    <row r="53" spans="1:54" s="136" customFormat="1" ht="14.25" customHeight="1" x14ac:dyDescent="0.15">
      <c r="A53" s="130"/>
      <c r="B53" s="144"/>
      <c r="C53" s="145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1"/>
      <c r="AY53" s="131"/>
      <c r="AZ53" s="131"/>
      <c r="BA53" s="131"/>
      <c r="BB53" s="135"/>
    </row>
    <row r="54" spans="1:54" ht="14.25" customHeight="1" thickBot="1" x14ac:dyDescent="0.2">
      <c r="A54" s="147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9"/>
    </row>
  </sheetData>
  <mergeCells count="62">
    <mergeCell ref="B46:D48"/>
    <mergeCell ref="E46:J48"/>
    <mergeCell ref="K46:BA48"/>
    <mergeCell ref="B49:D51"/>
    <mergeCell ref="E49:J51"/>
    <mergeCell ref="K49:BA51"/>
    <mergeCell ref="B40:D42"/>
    <mergeCell ref="E40:J42"/>
    <mergeCell ref="K40:BA42"/>
    <mergeCell ref="B43:D45"/>
    <mergeCell ref="E43:J45"/>
    <mergeCell ref="K43:BA45"/>
    <mergeCell ref="B34:D36"/>
    <mergeCell ref="E34:J36"/>
    <mergeCell ref="K34:BA36"/>
    <mergeCell ref="B37:D39"/>
    <mergeCell ref="E37:J39"/>
    <mergeCell ref="K37:BA39"/>
    <mergeCell ref="B28:D30"/>
    <mergeCell ref="E28:J30"/>
    <mergeCell ref="K28:BA30"/>
    <mergeCell ref="B31:D33"/>
    <mergeCell ref="E31:J33"/>
    <mergeCell ref="K31:BA33"/>
    <mergeCell ref="B22:D24"/>
    <mergeCell ref="E22:J24"/>
    <mergeCell ref="K22:BA24"/>
    <mergeCell ref="B25:D27"/>
    <mergeCell ref="E25:J27"/>
    <mergeCell ref="K25:BA27"/>
    <mergeCell ref="B16:D18"/>
    <mergeCell ref="E16:J18"/>
    <mergeCell ref="K16:BA18"/>
    <mergeCell ref="B19:D21"/>
    <mergeCell ref="E19:J21"/>
    <mergeCell ref="K19:BA21"/>
    <mergeCell ref="B10:D12"/>
    <mergeCell ref="E10:J12"/>
    <mergeCell ref="K10:BA12"/>
    <mergeCell ref="B13:D15"/>
    <mergeCell ref="E13:J15"/>
    <mergeCell ref="K13:BA15"/>
    <mergeCell ref="A3:E3"/>
    <mergeCell ref="F3:M3"/>
    <mergeCell ref="N3:R3"/>
    <mergeCell ref="S3:AG3"/>
    <mergeCell ref="B7:D9"/>
    <mergeCell ref="E7:J9"/>
    <mergeCell ref="K7:BA9"/>
    <mergeCell ref="AY1:BB1"/>
    <mergeCell ref="N2:R2"/>
    <mergeCell ref="S2:AG2"/>
    <mergeCell ref="AH2:AL3"/>
    <mergeCell ref="AM2:AR3"/>
    <mergeCell ref="AS2:AX3"/>
    <mergeCell ref="AY2:BB3"/>
    <mergeCell ref="AS1:AX1"/>
    <mergeCell ref="A1:M2"/>
    <mergeCell ref="N1:R1"/>
    <mergeCell ref="S1:AG1"/>
    <mergeCell ref="AH1:AL1"/>
    <mergeCell ref="AM1:AR1"/>
  </mergeCells>
  <phoneticPr fontId="20"/>
  <pageMargins left="0.19685039370078741" right="0.19685039370078741" top="0.19685039370078741" bottom="0.27559055118110237" header="0.19685039370078741" footer="0.19685039370078741"/>
  <pageSetup paperSize="9" scale="80" orientation="landscape" cellComments="asDisplayed" r:id="rId1"/>
  <headerFooter alignWithMargins="0">
    <oddHeader>&amp;R
&amp;P/&amp;N</oddHeader>
    <oddFooter>&amp;RAll Rights Reserved, Copyright　© パナソニック インフォメーションシステムズ株式会社 2015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BB43"/>
  <sheetViews>
    <sheetView showGridLines="0" view="pageBreakPreview" zoomScaleNormal="85" zoomScaleSheetLayoutView="100" workbookViewId="0">
      <selection activeCell="D22" sqref="D22"/>
    </sheetView>
  </sheetViews>
  <sheetFormatPr defaultColWidth="3.25" defaultRowHeight="13.5" x14ac:dyDescent="0.15"/>
  <cols>
    <col min="1" max="2" width="3.25" style="1" customWidth="1"/>
    <col min="3" max="3" width="4.125" style="1" customWidth="1"/>
    <col min="4" max="53" width="3.25" style="1" customWidth="1"/>
    <col min="54" max="16384" width="3.25" style="1"/>
  </cols>
  <sheetData>
    <row r="1" spans="1:54" ht="13.5" customHeight="1" x14ac:dyDescent="0.15">
      <c r="A1" s="329" t="s">
        <v>53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1"/>
      <c r="N1" s="335" t="s">
        <v>0</v>
      </c>
      <c r="O1" s="335"/>
      <c r="P1" s="335"/>
      <c r="Q1" s="335"/>
      <c r="R1" s="335"/>
      <c r="S1" s="336" t="s">
        <v>109</v>
      </c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8"/>
      <c r="AG1" s="339" t="s">
        <v>1</v>
      </c>
      <c r="AH1" s="335"/>
      <c r="AI1" s="335"/>
      <c r="AJ1" s="335"/>
      <c r="AK1" s="357"/>
      <c r="AL1" s="339" t="s">
        <v>2</v>
      </c>
      <c r="AM1" s="335"/>
      <c r="AN1" s="335"/>
      <c r="AO1" s="335"/>
      <c r="AP1" s="335"/>
      <c r="AQ1" s="357"/>
      <c r="AR1" s="339" t="s">
        <v>5</v>
      </c>
      <c r="AS1" s="335"/>
      <c r="AT1" s="335"/>
      <c r="AU1" s="335"/>
      <c r="AV1" s="335"/>
      <c r="AW1" s="335"/>
      <c r="AX1" s="357"/>
      <c r="AY1" s="339" t="s">
        <v>3</v>
      </c>
      <c r="AZ1" s="335"/>
      <c r="BA1" s="340"/>
    </row>
    <row r="2" spans="1:54" ht="13.5" customHeight="1" x14ac:dyDescent="0.15">
      <c r="A2" s="332"/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41" t="s">
        <v>4</v>
      </c>
      <c r="O2" s="341"/>
      <c r="P2" s="341"/>
      <c r="Q2" s="341"/>
      <c r="R2" s="341"/>
      <c r="S2" s="342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4"/>
      <c r="AG2" s="358">
        <v>42384</v>
      </c>
      <c r="AH2" s="359"/>
      <c r="AI2" s="359"/>
      <c r="AJ2" s="359"/>
      <c r="AK2" s="360"/>
      <c r="AL2" s="345" t="s">
        <v>110</v>
      </c>
      <c r="AM2" s="346"/>
      <c r="AN2" s="346"/>
      <c r="AO2" s="346"/>
      <c r="AP2" s="346"/>
      <c r="AQ2" s="347"/>
      <c r="AR2" s="351"/>
      <c r="AS2" s="352"/>
      <c r="AT2" s="352"/>
      <c r="AU2" s="352"/>
      <c r="AV2" s="352"/>
      <c r="AW2" s="352"/>
      <c r="AX2" s="353"/>
      <c r="AY2" s="323"/>
      <c r="AZ2" s="324"/>
      <c r="BA2" s="325"/>
    </row>
    <row r="3" spans="1:54" ht="13.5" customHeight="1" thickBot="1" x14ac:dyDescent="0.2">
      <c r="A3" s="364" t="s">
        <v>26</v>
      </c>
      <c r="B3" s="365"/>
      <c r="C3" s="365"/>
      <c r="D3" s="365"/>
      <c r="E3" s="366"/>
      <c r="F3" s="367" t="s">
        <v>27</v>
      </c>
      <c r="G3" s="368"/>
      <c r="H3" s="368"/>
      <c r="I3" s="368"/>
      <c r="J3" s="368"/>
      <c r="K3" s="368"/>
      <c r="L3" s="368"/>
      <c r="M3" s="369"/>
      <c r="N3" s="370" t="s">
        <v>6</v>
      </c>
      <c r="O3" s="370"/>
      <c r="P3" s="370"/>
      <c r="Q3" s="370"/>
      <c r="R3" s="370"/>
      <c r="S3" s="371" t="s">
        <v>114</v>
      </c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72"/>
      <c r="AG3" s="361"/>
      <c r="AH3" s="362"/>
      <c r="AI3" s="362"/>
      <c r="AJ3" s="362"/>
      <c r="AK3" s="363"/>
      <c r="AL3" s="348"/>
      <c r="AM3" s="349"/>
      <c r="AN3" s="349"/>
      <c r="AO3" s="349"/>
      <c r="AP3" s="349"/>
      <c r="AQ3" s="350"/>
      <c r="AR3" s="354"/>
      <c r="AS3" s="355"/>
      <c r="AT3" s="355"/>
      <c r="AU3" s="355"/>
      <c r="AV3" s="355"/>
      <c r="AW3" s="355"/>
      <c r="AX3" s="356"/>
      <c r="AY3" s="326"/>
      <c r="AZ3" s="327"/>
      <c r="BA3" s="328"/>
    </row>
    <row r="4" spans="1:54" s="8" customFormat="1" ht="1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  <c r="U4" s="6"/>
      <c r="V4" s="6"/>
      <c r="W4" s="6"/>
      <c r="X4" s="6"/>
      <c r="Y4" s="6"/>
      <c r="Z4" s="3"/>
      <c r="AA4" s="5"/>
      <c r="AB4" s="3"/>
      <c r="AC4" s="3"/>
      <c r="AD4" s="3"/>
      <c r="AE4" s="3"/>
      <c r="AF4" s="3"/>
      <c r="AG4" s="3"/>
      <c r="AH4" s="3"/>
      <c r="AI4" s="3"/>
      <c r="AJ4" s="5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7"/>
    </row>
    <row r="5" spans="1:54" s="8" customFormat="1" ht="15" customHeight="1" thickBot="1" x14ac:dyDescent="0.2">
      <c r="A5" s="9"/>
      <c r="B5" s="67" t="s">
        <v>7</v>
      </c>
      <c r="C5" s="121"/>
      <c r="D5" s="121"/>
      <c r="E5" s="163"/>
      <c r="F5" s="178" t="s">
        <v>115</v>
      </c>
      <c r="G5" s="163"/>
      <c r="H5" s="163"/>
      <c r="I5" s="163"/>
      <c r="J5" s="163"/>
      <c r="K5" s="164"/>
      <c r="L5" s="164"/>
      <c r="M5" s="164"/>
      <c r="N5" s="164"/>
      <c r="O5" s="163"/>
      <c r="P5" s="163"/>
      <c r="Q5" s="163"/>
      <c r="R5" s="163"/>
      <c r="S5" s="163"/>
      <c r="T5" s="163"/>
      <c r="U5" s="163"/>
      <c r="V5" s="10"/>
      <c r="W5" s="10"/>
      <c r="X5" s="10"/>
      <c r="Y5" s="11"/>
      <c r="Z5" s="11"/>
      <c r="AA5" s="11"/>
      <c r="AB5" s="12"/>
      <c r="AC5" s="12"/>
      <c r="AD5" s="12"/>
      <c r="AE5" s="12"/>
      <c r="AF5" s="12"/>
      <c r="AG5" s="13"/>
      <c r="AH5" s="12"/>
      <c r="AI5" s="12"/>
      <c r="AJ5" s="12"/>
      <c r="AK5" s="12"/>
      <c r="AL5" s="165"/>
      <c r="AM5" s="165"/>
      <c r="AN5" s="165"/>
      <c r="AO5" s="176"/>
      <c r="AP5" s="176"/>
      <c r="AQ5" s="176"/>
      <c r="AR5" s="176"/>
      <c r="AS5" s="176"/>
      <c r="AT5" s="176"/>
      <c r="AU5" s="176"/>
      <c r="AV5" s="165"/>
      <c r="AW5" s="165"/>
      <c r="AX5" s="165"/>
      <c r="AY5" s="165"/>
      <c r="AZ5" s="165"/>
      <c r="BA5" s="14"/>
      <c r="BB5" s="15"/>
    </row>
    <row r="6" spans="1:54" s="8" customFormat="1" ht="15" customHeight="1" thickBot="1" x14ac:dyDescent="0.2">
      <c r="A6" s="9"/>
      <c r="B6" s="121"/>
      <c r="C6" s="311" t="s">
        <v>8</v>
      </c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3"/>
      <c r="S6" s="314" t="s">
        <v>9</v>
      </c>
      <c r="T6" s="315"/>
      <c r="U6" s="315"/>
      <c r="V6" s="316"/>
      <c r="W6" s="314" t="s">
        <v>52</v>
      </c>
      <c r="X6" s="315"/>
      <c r="Y6" s="315"/>
      <c r="Z6" s="316"/>
      <c r="AA6" s="311" t="s">
        <v>10</v>
      </c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3"/>
      <c r="AN6" s="16"/>
      <c r="AO6" s="176"/>
      <c r="AP6" s="176"/>
      <c r="AQ6" s="176"/>
      <c r="AR6" s="176"/>
      <c r="AS6" s="176"/>
      <c r="AT6" s="176"/>
      <c r="AU6" s="176"/>
      <c r="AV6" s="16"/>
      <c r="AW6" s="16"/>
      <c r="AX6" s="16"/>
      <c r="AY6" s="16"/>
      <c r="AZ6" s="16"/>
      <c r="BA6" s="17"/>
    </row>
    <row r="7" spans="1:54" s="8" customFormat="1" ht="15" customHeight="1" x14ac:dyDescent="0.15">
      <c r="A7" s="9"/>
      <c r="B7" s="121"/>
      <c r="C7" s="88" t="s">
        <v>112</v>
      </c>
      <c r="D7" s="46"/>
      <c r="E7" s="46"/>
      <c r="F7" s="46"/>
      <c r="G7" s="47"/>
      <c r="H7" s="47"/>
      <c r="I7" s="47"/>
      <c r="J7" s="46"/>
      <c r="K7" s="46"/>
      <c r="L7" s="48"/>
      <c r="M7" s="47"/>
      <c r="N7" s="47"/>
      <c r="O7" s="47"/>
      <c r="P7" s="47"/>
      <c r="Q7" s="47"/>
      <c r="R7" s="49"/>
      <c r="S7" s="317">
        <f>機能別工数!V15</f>
        <v>1.2349999999999999</v>
      </c>
      <c r="T7" s="318"/>
      <c r="U7" s="318"/>
      <c r="V7" s="319"/>
      <c r="W7" s="320">
        <f t="shared" ref="W7" si="0">S7/20</f>
        <v>6.1749999999999992E-2</v>
      </c>
      <c r="X7" s="321"/>
      <c r="Y7" s="321"/>
      <c r="Z7" s="322"/>
      <c r="AA7" s="166"/>
      <c r="AB7" s="47"/>
      <c r="AC7" s="47"/>
      <c r="AD7" s="46"/>
      <c r="AE7" s="46"/>
      <c r="AF7" s="48"/>
      <c r="AG7" s="47"/>
      <c r="AH7" s="47"/>
      <c r="AI7" s="47"/>
      <c r="AJ7" s="47"/>
      <c r="AK7" s="47"/>
      <c r="AL7" s="47"/>
      <c r="AM7" s="49"/>
      <c r="AN7" s="16"/>
      <c r="AO7" s="176"/>
      <c r="AP7" s="176"/>
      <c r="AQ7" s="176"/>
      <c r="AR7" s="176"/>
      <c r="AS7" s="176"/>
      <c r="AT7" s="176"/>
      <c r="AU7" s="176"/>
      <c r="AV7" s="16"/>
      <c r="AW7" s="16"/>
      <c r="AX7" s="16"/>
      <c r="AY7" s="16"/>
      <c r="AZ7" s="16"/>
      <c r="BA7" s="17"/>
    </row>
    <row r="8" spans="1:54" s="8" customFormat="1" ht="15" customHeight="1" x14ac:dyDescent="0.15">
      <c r="A8" s="9"/>
      <c r="B8" s="121"/>
      <c r="C8" s="89" t="s">
        <v>48</v>
      </c>
      <c r="D8" s="50"/>
      <c r="E8" s="50"/>
      <c r="F8" s="50"/>
      <c r="G8" s="51"/>
      <c r="H8" s="51"/>
      <c r="I8" s="51"/>
      <c r="J8" s="50"/>
      <c r="K8" s="50"/>
      <c r="L8" s="52"/>
      <c r="M8" s="51"/>
      <c r="N8" s="51"/>
      <c r="O8" s="51"/>
      <c r="P8" s="51"/>
      <c r="Q8" s="51"/>
      <c r="R8" s="54"/>
      <c r="S8" s="287">
        <f>機能別工数!$Q$15</f>
        <v>0.95000000000000007</v>
      </c>
      <c r="T8" s="288"/>
      <c r="U8" s="288"/>
      <c r="V8" s="289"/>
      <c r="W8" s="290">
        <f t="shared" ref="W8:W9" si="1">S8/20</f>
        <v>4.7500000000000001E-2</v>
      </c>
      <c r="X8" s="291"/>
      <c r="Y8" s="291"/>
      <c r="Z8" s="292"/>
      <c r="AA8" s="53"/>
      <c r="AB8" s="51"/>
      <c r="AC8" s="51"/>
      <c r="AD8" s="50"/>
      <c r="AE8" s="50"/>
      <c r="AF8" s="52"/>
      <c r="AG8" s="51"/>
      <c r="AH8" s="51"/>
      <c r="AI8" s="51"/>
      <c r="AJ8" s="51"/>
      <c r="AK8" s="51"/>
      <c r="AL8" s="51"/>
      <c r="AM8" s="54"/>
      <c r="AN8" s="16"/>
      <c r="AO8" s="176"/>
      <c r="AP8" s="176"/>
      <c r="AQ8" s="176"/>
      <c r="AR8" s="176"/>
      <c r="AS8" s="176"/>
      <c r="AT8" s="176"/>
      <c r="AU8" s="176"/>
      <c r="AV8" s="16"/>
      <c r="AW8" s="16"/>
      <c r="AX8" s="16"/>
      <c r="AY8" s="16"/>
      <c r="AZ8" s="16"/>
      <c r="BA8" s="17"/>
    </row>
    <row r="9" spans="1:54" s="8" customFormat="1" ht="15" customHeight="1" x14ac:dyDescent="0.15">
      <c r="A9" s="9"/>
      <c r="B9" s="121"/>
      <c r="C9" s="89" t="s">
        <v>49</v>
      </c>
      <c r="D9" s="50"/>
      <c r="E9" s="50"/>
      <c r="F9" s="50"/>
      <c r="G9" s="51"/>
      <c r="H9" s="51"/>
      <c r="I9" s="51"/>
      <c r="J9" s="50"/>
      <c r="K9" s="50"/>
      <c r="L9" s="52"/>
      <c r="M9" s="51"/>
      <c r="N9" s="51"/>
      <c r="O9" s="51"/>
      <c r="P9" s="51"/>
      <c r="Q9" s="51"/>
      <c r="R9" s="54"/>
      <c r="S9" s="287">
        <f>機能別工数!$S$15</f>
        <v>9.4999999999999982</v>
      </c>
      <c r="T9" s="288"/>
      <c r="U9" s="288"/>
      <c r="V9" s="289"/>
      <c r="W9" s="290">
        <f t="shared" si="1"/>
        <v>0.47499999999999992</v>
      </c>
      <c r="X9" s="291"/>
      <c r="Y9" s="291"/>
      <c r="Z9" s="292"/>
      <c r="AA9" s="53"/>
      <c r="AB9" s="51"/>
      <c r="AC9" s="51"/>
      <c r="AD9" s="50"/>
      <c r="AE9" s="50"/>
      <c r="AF9" s="52"/>
      <c r="AG9" s="51"/>
      <c r="AH9" s="51"/>
      <c r="AI9" s="51"/>
      <c r="AJ9" s="51"/>
      <c r="AK9" s="51"/>
      <c r="AL9" s="51"/>
      <c r="AM9" s="54"/>
      <c r="AN9" s="16"/>
      <c r="AO9" s="176"/>
      <c r="AP9" s="176"/>
      <c r="AQ9" s="176"/>
      <c r="AR9" s="176"/>
      <c r="AS9" s="176"/>
      <c r="AT9" s="176"/>
      <c r="AU9" s="176"/>
      <c r="AV9" s="16"/>
      <c r="AW9" s="16"/>
      <c r="AX9" s="16"/>
      <c r="AY9" s="16"/>
      <c r="AZ9" s="16"/>
      <c r="BA9" s="17"/>
    </row>
    <row r="10" spans="1:54" s="8" customFormat="1" ht="15" customHeight="1" x14ac:dyDescent="0.15">
      <c r="A10" s="9"/>
      <c r="B10" s="121"/>
      <c r="C10" s="168">
        <v>1</v>
      </c>
      <c r="D10" s="384" t="s">
        <v>117</v>
      </c>
      <c r="E10" s="169"/>
      <c r="F10" s="169"/>
      <c r="G10" s="169"/>
      <c r="H10" s="170"/>
      <c r="I10" s="170"/>
      <c r="J10" s="170"/>
      <c r="K10" s="169"/>
      <c r="L10" s="169"/>
      <c r="M10" s="171"/>
      <c r="N10" s="170"/>
      <c r="O10" s="170"/>
      <c r="P10" s="170"/>
      <c r="Q10" s="170"/>
      <c r="R10" s="172"/>
      <c r="S10" s="305">
        <f>SUMIF(機能別工数!$D$3:$D$13, $C10, 機能別工数!$S$3:$S$13)</f>
        <v>8</v>
      </c>
      <c r="T10" s="306"/>
      <c r="U10" s="306"/>
      <c r="V10" s="307"/>
      <c r="W10" s="308">
        <f t="shared" ref="W10" si="2">S10/20</f>
        <v>0.4</v>
      </c>
      <c r="X10" s="309"/>
      <c r="Y10" s="309"/>
      <c r="Z10" s="310"/>
      <c r="AA10" s="173"/>
      <c r="AB10" s="170"/>
      <c r="AC10" s="170"/>
      <c r="AD10" s="169"/>
      <c r="AE10" s="169"/>
      <c r="AF10" s="171"/>
      <c r="AG10" s="170"/>
      <c r="AH10" s="170"/>
      <c r="AI10" s="170"/>
      <c r="AJ10" s="170"/>
      <c r="AK10" s="170"/>
      <c r="AL10" s="170"/>
      <c r="AM10" s="172"/>
      <c r="AN10" s="16"/>
      <c r="AO10" s="176"/>
      <c r="AP10" s="176"/>
      <c r="AQ10" s="176"/>
      <c r="AR10" s="176"/>
      <c r="AS10" s="176"/>
      <c r="AT10" s="176"/>
      <c r="AU10" s="176"/>
      <c r="AV10" s="16"/>
      <c r="AW10" s="16"/>
      <c r="AX10" s="16"/>
      <c r="AY10" s="16"/>
      <c r="AZ10" s="16"/>
      <c r="BA10" s="17"/>
    </row>
    <row r="11" spans="1:54" s="8" customFormat="1" ht="15" customHeight="1" x14ac:dyDescent="0.15">
      <c r="A11" s="9"/>
      <c r="B11" s="121"/>
      <c r="C11" s="150"/>
      <c r="D11" s="91"/>
      <c r="E11" s="92"/>
      <c r="F11" s="92"/>
      <c r="G11" s="92"/>
      <c r="H11" s="93"/>
      <c r="I11" s="93"/>
      <c r="J11" s="93"/>
      <c r="K11" s="92"/>
      <c r="L11" s="92"/>
      <c r="M11" s="94"/>
      <c r="N11" s="93"/>
      <c r="O11" s="93"/>
      <c r="P11" s="93"/>
      <c r="Q11" s="93"/>
      <c r="R11" s="95"/>
      <c r="S11" s="299"/>
      <c r="T11" s="300"/>
      <c r="U11" s="300"/>
      <c r="V11" s="301"/>
      <c r="W11" s="302"/>
      <c r="X11" s="303"/>
      <c r="Y11" s="303"/>
      <c r="Z11" s="304"/>
      <c r="AA11" s="96"/>
      <c r="AB11" s="93"/>
      <c r="AC11" s="93"/>
      <c r="AD11" s="92"/>
      <c r="AE11" s="92"/>
      <c r="AF11" s="94"/>
      <c r="AG11" s="93"/>
      <c r="AH11" s="93"/>
      <c r="AI11" s="93"/>
      <c r="AJ11" s="93"/>
      <c r="AK11" s="93"/>
      <c r="AL11" s="93"/>
      <c r="AM11" s="95"/>
      <c r="AN11" s="16"/>
      <c r="AO11" s="176"/>
      <c r="AP11" s="176"/>
      <c r="AQ11" s="176"/>
      <c r="AR11" s="176"/>
      <c r="AS11" s="176"/>
      <c r="AT11" s="176"/>
      <c r="AU11" s="176"/>
      <c r="AV11" s="16"/>
      <c r="AW11" s="16"/>
      <c r="AX11" s="16"/>
      <c r="AY11" s="16"/>
      <c r="AZ11" s="16"/>
      <c r="BA11" s="17"/>
    </row>
    <row r="12" spans="1:54" s="8" customFormat="1" ht="15" customHeight="1" x14ac:dyDescent="0.15">
      <c r="A12" s="9"/>
      <c r="B12" s="174"/>
      <c r="C12" s="150"/>
      <c r="D12" s="91"/>
      <c r="E12" s="92"/>
      <c r="F12" s="92"/>
      <c r="G12" s="92"/>
      <c r="H12" s="93"/>
      <c r="I12" s="93"/>
      <c r="J12" s="93"/>
      <c r="K12" s="92"/>
      <c r="L12" s="92"/>
      <c r="M12" s="94"/>
      <c r="N12" s="93"/>
      <c r="O12" s="93"/>
      <c r="P12" s="93"/>
      <c r="Q12" s="93"/>
      <c r="R12" s="95"/>
      <c r="S12" s="299"/>
      <c r="T12" s="300"/>
      <c r="U12" s="300"/>
      <c r="V12" s="301"/>
      <c r="W12" s="302"/>
      <c r="X12" s="303"/>
      <c r="Y12" s="303"/>
      <c r="Z12" s="304"/>
      <c r="AA12" s="96"/>
      <c r="AB12" s="93"/>
      <c r="AC12" s="93"/>
      <c r="AD12" s="92"/>
      <c r="AE12" s="92"/>
      <c r="AF12" s="94"/>
      <c r="AG12" s="93"/>
      <c r="AH12" s="93"/>
      <c r="AI12" s="93"/>
      <c r="AJ12" s="93"/>
      <c r="AK12" s="93"/>
      <c r="AL12" s="93"/>
      <c r="AM12" s="95"/>
      <c r="AN12" s="16"/>
      <c r="AO12" s="176"/>
      <c r="AP12" s="176"/>
      <c r="AQ12" s="176"/>
      <c r="AR12" s="176"/>
      <c r="AS12" s="176"/>
      <c r="AT12" s="176"/>
      <c r="AU12" s="176"/>
      <c r="AV12" s="16"/>
      <c r="AW12" s="16"/>
      <c r="AX12" s="16"/>
      <c r="AY12" s="16"/>
      <c r="AZ12" s="16"/>
      <c r="BA12" s="17"/>
    </row>
    <row r="13" spans="1:54" s="8" customFormat="1" ht="15" customHeight="1" x14ac:dyDescent="0.15">
      <c r="A13" s="9"/>
      <c r="B13" s="121"/>
      <c r="C13" s="150"/>
      <c r="D13" s="91"/>
      <c r="E13" s="92"/>
      <c r="F13" s="92"/>
      <c r="G13" s="92"/>
      <c r="H13" s="93"/>
      <c r="I13" s="93"/>
      <c r="J13" s="93"/>
      <c r="K13" s="92"/>
      <c r="L13" s="92"/>
      <c r="M13" s="94"/>
      <c r="N13" s="93"/>
      <c r="O13" s="93"/>
      <c r="P13" s="93"/>
      <c r="Q13" s="93"/>
      <c r="R13" s="95"/>
      <c r="S13" s="299"/>
      <c r="T13" s="300"/>
      <c r="U13" s="300"/>
      <c r="V13" s="301"/>
      <c r="W13" s="302"/>
      <c r="X13" s="303"/>
      <c r="Y13" s="303"/>
      <c r="Z13" s="304"/>
      <c r="AA13" s="96"/>
      <c r="AB13" s="93"/>
      <c r="AC13" s="93"/>
      <c r="AD13" s="92"/>
      <c r="AE13" s="92"/>
      <c r="AF13" s="94"/>
      <c r="AG13" s="93"/>
      <c r="AH13" s="93"/>
      <c r="AI13" s="93"/>
      <c r="AJ13" s="93"/>
      <c r="AK13" s="93"/>
      <c r="AL13" s="93"/>
      <c r="AM13" s="95"/>
      <c r="AN13" s="16"/>
      <c r="AO13" s="176"/>
      <c r="AP13" s="176"/>
      <c r="AQ13" s="176"/>
      <c r="AR13" s="176"/>
      <c r="AS13" s="176"/>
      <c r="AT13" s="176"/>
      <c r="AU13" s="176"/>
      <c r="AV13" s="16"/>
      <c r="AW13" s="16"/>
      <c r="AX13" s="16"/>
      <c r="AY13" s="16"/>
      <c r="AZ13" s="16"/>
      <c r="BA13" s="17"/>
    </row>
    <row r="14" spans="1:54" s="8" customFormat="1" ht="15" customHeight="1" x14ac:dyDescent="0.15">
      <c r="A14" s="9"/>
      <c r="B14" s="121"/>
      <c r="C14" s="150"/>
      <c r="D14" s="91"/>
      <c r="E14" s="92"/>
      <c r="F14" s="92"/>
      <c r="G14" s="92"/>
      <c r="H14" s="93"/>
      <c r="I14" s="93"/>
      <c r="J14" s="93"/>
      <c r="K14" s="92"/>
      <c r="L14" s="92"/>
      <c r="M14" s="94"/>
      <c r="N14" s="93"/>
      <c r="O14" s="93"/>
      <c r="P14" s="93"/>
      <c r="Q14" s="93"/>
      <c r="R14" s="95"/>
      <c r="S14" s="281"/>
      <c r="T14" s="282"/>
      <c r="U14" s="282"/>
      <c r="V14" s="283"/>
      <c r="W14" s="284"/>
      <c r="X14" s="285"/>
      <c r="Y14" s="285"/>
      <c r="Z14" s="286"/>
      <c r="AA14" s="96"/>
      <c r="AB14" s="93"/>
      <c r="AC14" s="93"/>
      <c r="AD14" s="92"/>
      <c r="AE14" s="92"/>
      <c r="AF14" s="94"/>
      <c r="AG14" s="93"/>
      <c r="AH14" s="93"/>
      <c r="AI14" s="93"/>
      <c r="AJ14" s="93"/>
      <c r="AK14" s="93"/>
      <c r="AL14" s="93"/>
      <c r="AM14" s="95"/>
      <c r="AN14" s="16"/>
      <c r="AO14" s="176"/>
      <c r="AP14" s="176"/>
      <c r="AQ14" s="176"/>
      <c r="AR14" s="176"/>
      <c r="AS14" s="176"/>
      <c r="AT14" s="176"/>
      <c r="AU14" s="176"/>
      <c r="AV14" s="16"/>
      <c r="AW14" s="16"/>
      <c r="AX14" s="16"/>
      <c r="AY14" s="16"/>
      <c r="AZ14" s="16"/>
      <c r="BA14" s="17"/>
    </row>
    <row r="15" spans="1:54" s="8" customFormat="1" ht="15" customHeight="1" x14ac:dyDescent="0.15">
      <c r="A15" s="9"/>
      <c r="B15" s="121"/>
      <c r="C15" s="89" t="s">
        <v>62</v>
      </c>
      <c r="D15" s="50"/>
      <c r="E15" s="50"/>
      <c r="F15" s="50"/>
      <c r="G15" s="51"/>
      <c r="H15" s="51"/>
      <c r="I15" s="51"/>
      <c r="J15" s="50"/>
      <c r="K15" s="50"/>
      <c r="L15" s="52"/>
      <c r="M15" s="51"/>
      <c r="N15" s="51"/>
      <c r="O15" s="51"/>
      <c r="P15" s="51"/>
      <c r="Q15" s="51"/>
      <c r="R15" s="54"/>
      <c r="S15" s="287">
        <f>機能別工数!$T$15</f>
        <v>1.9000000000000001</v>
      </c>
      <c r="T15" s="288"/>
      <c r="U15" s="288"/>
      <c r="V15" s="289"/>
      <c r="W15" s="290">
        <f>S15/20</f>
        <v>9.5000000000000001E-2</v>
      </c>
      <c r="X15" s="291"/>
      <c r="Y15" s="291"/>
      <c r="Z15" s="292"/>
      <c r="AA15" s="53"/>
      <c r="AB15" s="51"/>
      <c r="AC15" s="51"/>
      <c r="AD15" s="50"/>
      <c r="AE15" s="50"/>
      <c r="AF15" s="52"/>
      <c r="AG15" s="51"/>
      <c r="AH15" s="51"/>
      <c r="AI15" s="51"/>
      <c r="AJ15" s="51"/>
      <c r="AK15" s="51"/>
      <c r="AL15" s="51"/>
      <c r="AM15" s="54"/>
      <c r="AN15" s="16"/>
      <c r="AO15" s="176"/>
      <c r="AP15" s="176"/>
      <c r="AQ15" s="176"/>
      <c r="AR15" s="176"/>
      <c r="AS15" s="176"/>
      <c r="AT15" s="176"/>
      <c r="AU15" s="176"/>
      <c r="AV15" s="16"/>
      <c r="AW15" s="16"/>
      <c r="AX15" s="16"/>
      <c r="AY15" s="16"/>
      <c r="AZ15" s="16"/>
      <c r="BA15" s="17"/>
    </row>
    <row r="16" spans="1:54" s="8" customFormat="1" ht="15" customHeight="1" thickBot="1" x14ac:dyDescent="0.2">
      <c r="A16" s="9"/>
      <c r="B16" s="121"/>
      <c r="C16" s="90" t="s">
        <v>19</v>
      </c>
      <c r="D16" s="41"/>
      <c r="E16" s="41"/>
      <c r="F16" s="41"/>
      <c r="G16" s="42"/>
      <c r="H16" s="42"/>
      <c r="I16" s="42"/>
      <c r="J16" s="41"/>
      <c r="K16" s="41"/>
      <c r="L16" s="43"/>
      <c r="M16" s="42"/>
      <c r="N16" s="42"/>
      <c r="O16" s="42"/>
      <c r="P16" s="42"/>
      <c r="Q16" s="42"/>
      <c r="R16" s="42"/>
      <c r="S16" s="293">
        <f>SUM(S7:V9)+SUM(S15:V15)</f>
        <v>13.584999999999999</v>
      </c>
      <c r="T16" s="294"/>
      <c r="U16" s="294"/>
      <c r="V16" s="295"/>
      <c r="W16" s="296">
        <f>SUM(W7:Z9)+SUM(W15:Z15)</f>
        <v>0.67924999999999991</v>
      </c>
      <c r="X16" s="297"/>
      <c r="Y16" s="297"/>
      <c r="Z16" s="298"/>
      <c r="AA16" s="35"/>
      <c r="AB16" s="44"/>
      <c r="AC16" s="44"/>
      <c r="AD16" s="45"/>
      <c r="AE16" s="35"/>
      <c r="AF16" s="35"/>
      <c r="AG16" s="35"/>
      <c r="AH16" s="35"/>
      <c r="AI16" s="35"/>
      <c r="AJ16" s="35"/>
      <c r="AK16" s="35"/>
      <c r="AL16" s="35"/>
      <c r="AM16" s="16"/>
      <c r="AN16" s="16"/>
      <c r="AO16" s="176"/>
      <c r="AP16" s="176"/>
      <c r="AQ16" s="176"/>
      <c r="AR16" s="176"/>
      <c r="AS16" s="176"/>
      <c r="AT16" s="176"/>
      <c r="AU16" s="176"/>
      <c r="AV16" s="167"/>
      <c r="AW16" s="16"/>
      <c r="AX16" s="16"/>
      <c r="AY16" s="16"/>
      <c r="AZ16" s="16"/>
      <c r="BA16" s="17"/>
    </row>
    <row r="17" spans="1:54" ht="15" customHeight="1" x14ac:dyDescent="0.15">
      <c r="A17" s="117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76"/>
      <c r="AP17" s="176"/>
      <c r="AQ17" s="176"/>
      <c r="AR17" s="176"/>
      <c r="AS17" s="176"/>
      <c r="AT17" s="176"/>
      <c r="AU17" s="176"/>
      <c r="AV17" s="118"/>
      <c r="AW17" s="118"/>
      <c r="AX17" s="118"/>
      <c r="AY17" s="118"/>
      <c r="AZ17" s="118"/>
      <c r="BA17" s="119"/>
    </row>
    <row r="18" spans="1:54" ht="15" customHeight="1" x14ac:dyDescent="0.15">
      <c r="A18" s="117"/>
      <c r="B18" s="118"/>
      <c r="C18" s="123" t="s">
        <v>97</v>
      </c>
      <c r="D18" s="124"/>
      <c r="E18" s="124"/>
      <c r="F18" s="124"/>
      <c r="G18" s="124"/>
      <c r="H18" s="125"/>
      <c r="I18" s="278">
        <f>W7+W8</f>
        <v>0.10924999999999999</v>
      </c>
      <c r="J18" s="279"/>
      <c r="K18" s="279"/>
      <c r="L18" s="280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76"/>
      <c r="AP18" s="176"/>
      <c r="AQ18" s="176"/>
      <c r="AR18" s="176"/>
      <c r="AS18" s="176"/>
      <c r="AT18" s="176"/>
      <c r="AU18" s="176"/>
      <c r="AV18" s="118"/>
      <c r="AW18" s="118"/>
      <c r="AX18" s="118"/>
      <c r="AY18" s="118"/>
      <c r="AZ18" s="118"/>
      <c r="BA18" s="119"/>
    </row>
    <row r="19" spans="1:54" ht="15" customHeight="1" x14ac:dyDescent="0.15">
      <c r="A19" s="117"/>
      <c r="B19" s="118"/>
      <c r="C19" s="126" t="s">
        <v>98</v>
      </c>
      <c r="D19" s="127"/>
      <c r="E19" s="127"/>
      <c r="F19" s="127"/>
      <c r="G19" s="127"/>
      <c r="H19" s="128"/>
      <c r="I19" s="278">
        <f>W16-I18</f>
        <v>0.56999999999999995</v>
      </c>
      <c r="J19" s="279"/>
      <c r="K19" s="279"/>
      <c r="L19" s="280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76"/>
      <c r="AP19" s="176"/>
      <c r="AQ19" s="176"/>
      <c r="AR19" s="176"/>
      <c r="AS19" s="176"/>
      <c r="AT19" s="176"/>
      <c r="AU19" s="176"/>
      <c r="AV19" s="118"/>
      <c r="AW19" s="118"/>
      <c r="AX19" s="118"/>
      <c r="AY19" s="118"/>
      <c r="AZ19" s="118"/>
      <c r="BA19" s="119"/>
    </row>
    <row r="20" spans="1:54" customFormat="1" ht="15" customHeight="1" x14ac:dyDescent="0.15">
      <c r="A20" s="175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7"/>
    </row>
    <row r="21" spans="1:54" customFormat="1" ht="15" customHeight="1" x14ac:dyDescent="0.15">
      <c r="A21" s="175"/>
      <c r="AR21" s="176"/>
      <c r="AS21" s="176"/>
      <c r="AT21" s="176"/>
      <c r="AU21" s="176"/>
      <c r="AV21" s="176"/>
      <c r="AW21" s="176"/>
      <c r="AX21" s="176"/>
      <c r="AY21" s="176"/>
      <c r="AZ21" s="176"/>
      <c r="BA21" s="177"/>
    </row>
    <row r="22" spans="1:54" customFormat="1" ht="15" customHeight="1" x14ac:dyDescent="0.15">
      <c r="A22" s="175"/>
      <c r="AR22" s="176"/>
      <c r="AS22" s="176"/>
      <c r="AT22" s="176"/>
      <c r="AU22" s="176"/>
      <c r="AV22" s="176"/>
      <c r="AW22" s="176"/>
      <c r="AX22" s="176"/>
      <c r="AY22" s="176"/>
      <c r="AZ22" s="176"/>
      <c r="BA22" s="177"/>
    </row>
    <row r="23" spans="1:54" s="8" customFormat="1" ht="15" customHeight="1" x14ac:dyDescent="0.15">
      <c r="A23" s="9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s="176"/>
      <c r="AS23" s="176"/>
      <c r="AT23" s="176"/>
      <c r="AU23" s="176"/>
      <c r="AV23" s="165"/>
      <c r="AW23" s="165"/>
      <c r="AX23" s="165"/>
      <c r="AY23" s="165"/>
      <c r="AZ23" s="165"/>
      <c r="BA23" s="14"/>
      <c r="BB23" s="15"/>
    </row>
    <row r="24" spans="1:54" s="8" customFormat="1" ht="15" customHeight="1" x14ac:dyDescent="0.15">
      <c r="A24" s="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s="176"/>
      <c r="AS24" s="176"/>
      <c r="AT24" s="176"/>
      <c r="AU24" s="176"/>
      <c r="AV24" s="16"/>
      <c r="AW24" s="16"/>
      <c r="AX24" s="16"/>
      <c r="AY24" s="16"/>
      <c r="AZ24" s="16"/>
      <c r="BA24" s="17"/>
    </row>
    <row r="25" spans="1:54" s="8" customFormat="1" ht="15" customHeight="1" x14ac:dyDescent="0.15">
      <c r="A25" s="9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176"/>
      <c r="AS25" s="176"/>
      <c r="AT25" s="176"/>
      <c r="AU25" s="176"/>
      <c r="AV25" s="16"/>
      <c r="AW25" s="16"/>
      <c r="AX25" s="16"/>
      <c r="AY25" s="16"/>
      <c r="AZ25" s="16"/>
      <c r="BA25" s="17"/>
    </row>
    <row r="26" spans="1:54" s="8" customFormat="1" ht="15" customHeight="1" x14ac:dyDescent="0.15">
      <c r="A26" s="9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176"/>
      <c r="AS26" s="176"/>
      <c r="AT26" s="176"/>
      <c r="AU26" s="176"/>
      <c r="AV26" s="16"/>
      <c r="AW26" s="16"/>
      <c r="AX26" s="16"/>
      <c r="AY26" s="16"/>
      <c r="AZ26" s="16"/>
      <c r="BA26" s="17"/>
    </row>
    <row r="27" spans="1:54" s="8" customFormat="1" ht="15" customHeight="1" x14ac:dyDescent="0.15">
      <c r="A27" s="9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176"/>
      <c r="AS27" s="176"/>
      <c r="AT27" s="176"/>
      <c r="AU27" s="176"/>
      <c r="AV27" s="16"/>
      <c r="AW27" s="16"/>
      <c r="AX27" s="16"/>
      <c r="AY27" s="16"/>
      <c r="AZ27" s="16"/>
      <c r="BA27" s="17"/>
    </row>
    <row r="28" spans="1:54" s="8" customFormat="1" ht="15" customHeight="1" x14ac:dyDescent="0.15">
      <c r="A28" s="9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176"/>
      <c r="AS28" s="176"/>
      <c r="AT28" s="176"/>
      <c r="AU28" s="176"/>
      <c r="AV28" s="16"/>
      <c r="AW28" s="16"/>
      <c r="AX28" s="16"/>
      <c r="AY28" s="16"/>
      <c r="AZ28" s="16"/>
      <c r="BA28" s="17"/>
    </row>
    <row r="29" spans="1:54" s="8" customFormat="1" ht="15" customHeight="1" x14ac:dyDescent="0.15">
      <c r="A29" s="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 s="176"/>
      <c r="AS29" s="176"/>
      <c r="AT29" s="176"/>
      <c r="AU29" s="176"/>
      <c r="AV29" s="16"/>
      <c r="AW29" s="16"/>
      <c r="AX29" s="16"/>
      <c r="AY29" s="16"/>
      <c r="AZ29" s="16"/>
      <c r="BA29" s="17"/>
    </row>
    <row r="30" spans="1:54" s="8" customFormat="1" ht="15" customHeight="1" x14ac:dyDescent="0.15">
      <c r="A30" s="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 s="176"/>
      <c r="AS30" s="176"/>
      <c r="AT30" s="176"/>
      <c r="AU30" s="176"/>
      <c r="AV30" s="16"/>
      <c r="AW30" s="16"/>
      <c r="AX30" s="16"/>
      <c r="AY30" s="16"/>
      <c r="AZ30" s="16"/>
      <c r="BA30" s="17"/>
    </row>
    <row r="31" spans="1:54" s="8" customFormat="1" ht="15" customHeight="1" x14ac:dyDescent="0.15">
      <c r="A31" s="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 s="176"/>
      <c r="AS31" s="176"/>
      <c r="AT31" s="176"/>
      <c r="AU31" s="176"/>
      <c r="AV31" s="16"/>
      <c r="AW31" s="16"/>
      <c r="AX31" s="16"/>
      <c r="AY31" s="16"/>
      <c r="AZ31" s="16"/>
      <c r="BA31" s="17"/>
    </row>
    <row r="32" spans="1:54" s="8" customFormat="1" ht="15" customHeight="1" x14ac:dyDescent="0.15">
      <c r="A32" s="9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 s="176"/>
      <c r="AS32" s="176"/>
      <c r="AT32" s="176"/>
      <c r="AU32" s="176"/>
      <c r="AV32" s="16"/>
      <c r="AW32" s="16"/>
      <c r="AX32" s="16"/>
      <c r="AY32" s="16"/>
      <c r="AZ32" s="16"/>
      <c r="BA32" s="17"/>
    </row>
    <row r="33" spans="1:53" s="8" customFormat="1" ht="15" customHeight="1" x14ac:dyDescent="0.15">
      <c r="A33" s="9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 s="176"/>
      <c r="AS33" s="176"/>
      <c r="AT33" s="176"/>
      <c r="AU33" s="176"/>
      <c r="AV33" s="16"/>
      <c r="AW33" s="16"/>
      <c r="AX33" s="16"/>
      <c r="AY33" s="16"/>
      <c r="AZ33" s="16"/>
      <c r="BA33" s="17"/>
    </row>
    <row r="34" spans="1:53" s="8" customFormat="1" ht="15" customHeight="1" x14ac:dyDescent="0.15">
      <c r="A34" s="9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 s="176"/>
      <c r="AS34" s="176"/>
      <c r="AT34" s="176"/>
      <c r="AU34" s="176"/>
      <c r="AV34" s="167"/>
      <c r="AW34" s="16"/>
      <c r="AX34" s="16"/>
      <c r="AY34" s="16"/>
      <c r="AZ34" s="16"/>
      <c r="BA34" s="17"/>
    </row>
    <row r="35" spans="1:53" ht="15" customHeight="1" x14ac:dyDescent="0.15">
      <c r="A35" s="11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 s="176"/>
      <c r="AS35" s="176"/>
      <c r="AT35" s="176"/>
      <c r="AU35" s="176"/>
      <c r="AV35" s="118"/>
      <c r="AW35" s="118"/>
      <c r="AX35" s="118"/>
      <c r="AY35" s="118"/>
      <c r="AZ35" s="118"/>
      <c r="BA35" s="119"/>
    </row>
    <row r="36" spans="1:53" ht="15" customHeight="1" x14ac:dyDescent="0.15">
      <c r="A36" s="117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 s="176"/>
      <c r="AS36" s="176"/>
      <c r="AT36" s="176"/>
      <c r="AU36" s="176"/>
      <c r="AV36" s="118"/>
      <c r="AW36" s="118"/>
      <c r="AX36" s="118"/>
      <c r="AY36" s="118"/>
      <c r="AZ36" s="118"/>
      <c r="BA36" s="119"/>
    </row>
    <row r="37" spans="1:53" ht="15" customHeight="1" x14ac:dyDescent="0.15">
      <c r="A37" s="11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 s="176"/>
      <c r="AS37" s="176"/>
      <c r="AT37" s="176"/>
      <c r="AU37" s="176"/>
      <c r="AV37" s="118"/>
      <c r="AW37" s="118"/>
      <c r="AX37" s="118"/>
      <c r="AY37" s="118"/>
      <c r="AZ37" s="118"/>
      <c r="BA37" s="119"/>
    </row>
    <row r="38" spans="1:53" customFormat="1" ht="15" customHeight="1" x14ac:dyDescent="0.15">
      <c r="A38" s="175"/>
      <c r="AR38" s="176"/>
      <c r="AS38" s="176"/>
      <c r="AT38" s="176"/>
      <c r="AU38" s="176"/>
      <c r="AV38" s="176"/>
      <c r="AW38" s="176"/>
      <c r="AX38" s="176"/>
      <c r="AY38" s="176"/>
      <c r="AZ38" s="176"/>
      <c r="BA38" s="177"/>
    </row>
    <row r="39" spans="1:53" customFormat="1" ht="15" customHeight="1" x14ac:dyDescent="0.15">
      <c r="A39" s="175"/>
      <c r="AR39" s="176"/>
      <c r="AS39" s="176"/>
      <c r="AT39" s="176"/>
      <c r="AU39" s="176"/>
      <c r="AV39" s="176"/>
      <c r="AW39" s="176"/>
      <c r="AX39" s="176"/>
      <c r="AY39" s="176"/>
      <c r="AZ39" s="176"/>
      <c r="BA39" s="177"/>
    </row>
    <row r="40" spans="1:53" customFormat="1" ht="15" customHeight="1" x14ac:dyDescent="0.15">
      <c r="A40" s="175"/>
      <c r="AR40" s="176"/>
      <c r="AS40" s="176"/>
      <c r="AT40" s="176"/>
      <c r="AU40" s="176"/>
      <c r="AV40" s="176"/>
      <c r="AW40" s="176"/>
      <c r="AX40" s="176"/>
      <c r="AY40" s="176"/>
      <c r="AZ40" s="176"/>
      <c r="BA40" s="177"/>
    </row>
    <row r="41" spans="1:53" customFormat="1" ht="15" customHeight="1" x14ac:dyDescent="0.15">
      <c r="A41" s="175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7"/>
    </row>
    <row r="42" spans="1:53" customFormat="1" ht="15" customHeight="1" x14ac:dyDescent="0.15">
      <c r="A42" s="175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7"/>
    </row>
    <row r="43" spans="1:53" ht="14.25" thickBot="1" x14ac:dyDescent="0.2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</sheetData>
  <sheetProtection formatCells="0" formatColumns="0" formatRows="0" insertColumns="0" insertRows="0" insertHyperlinks="0" deleteColumns="0" deleteRows="0" sort="0" autoFilter="0" pivotTables="0"/>
  <sortState ref="C12:O26">
    <sortCondition ref="C12"/>
  </sortState>
  <customSheetViews>
    <customSheetView guid="{34A6BC4C-840F-4888-B417-A07968D31CC4}" scale="85" showPageBreaks="1" showGridLines="0" printArea="1" view="pageBreakPreview">
      <selection activeCell="A30" sqref="A30:IV30"/>
      <pageMargins left="0.23622047244094491" right="0.15748031496062992" top="0.39370078740157483" bottom="0.19685039370078741" header="0.15748031496062992" footer="0.11811023622047245"/>
      <pageSetup paperSize="9" scale="85" orientation="landscape" cellComments="asDisplayed" r:id="rId1"/>
      <headerFooter alignWithMargins="0"/>
    </customSheetView>
    <customSheetView guid="{FA7505B6-16AA-4E32-8F02-18D40E067C42}" scale="85" showPageBreaks="1" showGridLines="0" printArea="1" view="pageBreakPreview">
      <selection activeCell="AG25" sqref="AG25"/>
      <pageMargins left="0.23622047244094491" right="0.15748031496062992" top="0.39370078740157483" bottom="0.19685039370078741" header="0.15748031496062992" footer="0.11811023622047245"/>
      <pageSetup paperSize="9" scale="85" orientation="landscape" cellComments="asDisplayed" r:id="rId2"/>
      <headerFooter alignWithMargins="0"/>
    </customSheetView>
  </customSheetViews>
  <mergeCells count="43">
    <mergeCell ref="W16:Z16"/>
    <mergeCell ref="S11:V11"/>
    <mergeCell ref="S15:V15"/>
    <mergeCell ref="S14:V14"/>
    <mergeCell ref="W14:Z14"/>
    <mergeCell ref="S13:V13"/>
    <mergeCell ref="W13:Z13"/>
    <mergeCell ref="W12:Z12"/>
    <mergeCell ref="W11:Z11"/>
    <mergeCell ref="W10:Z10"/>
    <mergeCell ref="AA6:AM6"/>
    <mergeCell ref="W15:Z15"/>
    <mergeCell ref="A3:E3"/>
    <mergeCell ref="F3:M3"/>
    <mergeCell ref="N3:R3"/>
    <mergeCell ref="S3:AF3"/>
    <mergeCell ref="W9:Z9"/>
    <mergeCell ref="W8:Z8"/>
    <mergeCell ref="W6:Z6"/>
    <mergeCell ref="S7:V7"/>
    <mergeCell ref="W7:Z7"/>
    <mergeCell ref="S8:V8"/>
    <mergeCell ref="AY2:BA3"/>
    <mergeCell ref="A1:M2"/>
    <mergeCell ref="N1:R1"/>
    <mergeCell ref="S1:AF1"/>
    <mergeCell ref="AY1:BA1"/>
    <mergeCell ref="N2:R2"/>
    <mergeCell ref="S2:AF2"/>
    <mergeCell ref="AL2:AQ3"/>
    <mergeCell ref="AR2:AX3"/>
    <mergeCell ref="AR1:AX1"/>
    <mergeCell ref="AG1:AK1"/>
    <mergeCell ref="AG2:AK3"/>
    <mergeCell ref="AL1:AQ1"/>
    <mergeCell ref="I18:L18"/>
    <mergeCell ref="I19:L19"/>
    <mergeCell ref="S9:V9"/>
    <mergeCell ref="S12:V12"/>
    <mergeCell ref="C6:R6"/>
    <mergeCell ref="S6:V6"/>
    <mergeCell ref="S16:V16"/>
    <mergeCell ref="S10:V10"/>
  </mergeCells>
  <phoneticPr fontId="20"/>
  <pageMargins left="0.19685039370078741" right="0.19685039370078741" top="0.31496062992125984" bottom="0.35433070866141736" header="0.51181102362204722" footer="7.874015748031496E-2"/>
  <pageSetup paperSize="9" scale="85" orientation="landscape" cellComments="asDisplayed" r:id="rId3"/>
  <headerFooter scaleWithDoc="0">
    <oddHeader xml:space="preserve">&amp;R&amp;P / &amp;N   </oddHeader>
    <oddFooter>&amp;RAll Rights Reserved, Copyright　© パナソニック インフォメーションシステムズ株式会社 2015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Y25"/>
  <sheetViews>
    <sheetView showGridLines="0" view="pageBreakPreview" zoomScale="85" zoomScaleNormal="100" zoomScaleSheetLayoutView="85" workbookViewId="0">
      <pane xSplit="9" ySplit="2" topLeftCell="J3" activePane="bottomRight" state="frozen"/>
      <selection activeCell="W14" sqref="W14:Z14"/>
      <selection pane="topRight" activeCell="W14" sqref="W14:Z14"/>
      <selection pane="bottomLeft" activeCell="W14" sqref="W14:Z14"/>
      <selection pane="bottomRight" activeCell="F4" sqref="F4"/>
    </sheetView>
  </sheetViews>
  <sheetFormatPr defaultRowHeight="13.5" x14ac:dyDescent="0.15"/>
  <cols>
    <col min="1" max="1" width="3.5" style="23" bestFit="1" customWidth="1"/>
    <col min="2" max="2" width="3.5" style="25" customWidth="1"/>
    <col min="3" max="3" width="4.125" style="25" customWidth="1"/>
    <col min="4" max="4" width="0.75" style="24" customWidth="1"/>
    <col min="5" max="5" width="4" style="24" customWidth="1"/>
    <col min="6" max="6" width="3.5" style="24" bestFit="1" customWidth="1"/>
    <col min="7" max="7" width="30.125" style="24" customWidth="1"/>
    <col min="8" max="8" width="25.25" style="24" customWidth="1"/>
    <col min="9" max="9" width="37" style="24" customWidth="1"/>
    <col min="10" max="10" width="34.5" style="24" customWidth="1"/>
    <col min="11" max="12" width="6.75" style="24" customWidth="1"/>
    <col min="13" max="14" width="6.875" style="24" customWidth="1"/>
    <col min="15" max="16" width="6.75" style="24" customWidth="1"/>
    <col min="17" max="23" width="6.75" style="30" customWidth="1"/>
    <col min="24" max="24" width="13.375" style="30" customWidth="1"/>
    <col min="25" max="25" width="14.625" style="23" customWidth="1"/>
    <col min="26" max="16384" width="9" style="23"/>
  </cols>
  <sheetData>
    <row r="1" spans="1:25" ht="40.5" customHeight="1" x14ac:dyDescent="0.15">
      <c r="A1" s="63"/>
      <c r="B1" s="381" t="s">
        <v>18</v>
      </c>
      <c r="C1" s="383" t="s">
        <v>22</v>
      </c>
      <c r="D1" s="379" t="s">
        <v>20</v>
      </c>
      <c r="E1" s="379" t="s">
        <v>13</v>
      </c>
      <c r="F1" s="379" t="s">
        <v>11</v>
      </c>
      <c r="G1" s="374" t="s">
        <v>23</v>
      </c>
      <c r="H1" s="374" t="s">
        <v>34</v>
      </c>
      <c r="I1" s="374" t="s">
        <v>12</v>
      </c>
      <c r="J1" s="374" t="s">
        <v>21</v>
      </c>
      <c r="K1" s="376" t="s">
        <v>77</v>
      </c>
      <c r="L1" s="376" t="s">
        <v>78</v>
      </c>
      <c r="M1" s="373" t="s">
        <v>36</v>
      </c>
      <c r="N1" s="373" t="s">
        <v>37</v>
      </c>
      <c r="O1" s="376" t="s">
        <v>79</v>
      </c>
      <c r="P1" s="376" t="s">
        <v>80</v>
      </c>
      <c r="Q1" s="373" t="s">
        <v>38</v>
      </c>
      <c r="R1" s="373" t="s">
        <v>35</v>
      </c>
      <c r="S1" s="373" t="s">
        <v>51</v>
      </c>
      <c r="T1" s="373" t="s">
        <v>28</v>
      </c>
      <c r="U1" s="373" t="s">
        <v>29</v>
      </c>
      <c r="V1" s="373" t="s">
        <v>93</v>
      </c>
      <c r="W1" s="373" t="s">
        <v>94</v>
      </c>
      <c r="X1" s="373" t="s">
        <v>39</v>
      </c>
      <c r="Y1" s="378" t="s">
        <v>10</v>
      </c>
    </row>
    <row r="2" spans="1:25" ht="24.75" customHeight="1" x14ac:dyDescent="0.15">
      <c r="A2" s="63"/>
      <c r="B2" s="382"/>
      <c r="C2" s="383"/>
      <c r="D2" s="380"/>
      <c r="E2" s="380"/>
      <c r="F2" s="380"/>
      <c r="G2" s="374"/>
      <c r="H2" s="374"/>
      <c r="I2" s="374"/>
      <c r="J2" s="374"/>
      <c r="K2" s="377"/>
      <c r="L2" s="377"/>
      <c r="M2" s="374"/>
      <c r="N2" s="374"/>
      <c r="O2" s="377"/>
      <c r="P2" s="377"/>
      <c r="Q2" s="375"/>
      <c r="R2" s="375"/>
      <c r="S2" s="374"/>
      <c r="T2" s="374"/>
      <c r="U2" s="374"/>
      <c r="V2" s="375"/>
      <c r="W2" s="375"/>
      <c r="X2" s="374"/>
      <c r="Y2" s="378"/>
    </row>
    <row r="3" spans="1:25" s="62" customFormat="1" ht="21" customHeight="1" x14ac:dyDescent="0.15">
      <c r="B3" s="78" t="s">
        <v>24</v>
      </c>
      <c r="C3" s="79"/>
      <c r="D3" s="79"/>
      <c r="E3" s="80"/>
      <c r="F3" s="80"/>
      <c r="G3" s="81"/>
      <c r="H3" s="82"/>
      <c r="I3" s="120" t="s">
        <v>33</v>
      </c>
      <c r="J3" s="82"/>
      <c r="K3" s="85"/>
      <c r="L3" s="85"/>
      <c r="M3" s="84"/>
      <c r="N3" s="84"/>
      <c r="O3" s="85"/>
      <c r="P3" s="85"/>
      <c r="Q3" s="83"/>
      <c r="R3" s="83"/>
      <c r="S3" s="86"/>
      <c r="T3" s="86"/>
      <c r="U3" s="86"/>
      <c r="V3" s="83"/>
      <c r="W3" s="83"/>
      <c r="X3" s="86"/>
      <c r="Y3" s="87"/>
    </row>
    <row r="4" spans="1:25" s="62" customFormat="1" ht="27.75" customHeight="1" x14ac:dyDescent="0.15">
      <c r="B4" s="36" t="s">
        <v>24</v>
      </c>
      <c r="C4" s="55">
        <f>MAX($C$3:C3)+1</f>
        <v>1</v>
      </c>
      <c r="D4" s="55">
        <f t="shared" ref="D4" si="0">IF(B4="レ",E4,"")</f>
        <v>1</v>
      </c>
      <c r="E4" s="37">
        <v>1</v>
      </c>
      <c r="F4" s="37">
        <v>1</v>
      </c>
      <c r="G4" s="60" t="str">
        <f>E4&amp;"．"&amp;VLOOKUP(E4,対応別工数表!$C$8:$AW$15,2,)</f>
        <v>1．XXXXXX</v>
      </c>
      <c r="H4" s="114"/>
      <c r="I4" s="39"/>
      <c r="J4" s="114"/>
      <c r="K4" s="116" t="s">
        <v>113</v>
      </c>
      <c r="L4" s="116" t="s">
        <v>113</v>
      </c>
      <c r="M4" s="38">
        <v>0.5</v>
      </c>
      <c r="N4" s="38">
        <v>1</v>
      </c>
      <c r="O4" s="116" t="s">
        <v>113</v>
      </c>
      <c r="P4" s="116" t="s">
        <v>113</v>
      </c>
      <c r="Q4" s="58">
        <f t="shared" ref="Q4:Q12" si="1">IFERROR(IF(ISNUMBER($K4), $K4, $S4*VLOOKUP($K4, ランク別係数, 2,FALSE)), 0)</f>
        <v>0.15000000000000002</v>
      </c>
      <c r="R4" s="58">
        <f t="shared" ref="R4:R12" si="2">IFERROR(IF(ISNUMBER($L4), $L4, $S4*VLOOKUP($L4, ランク別係数, 3,FALSE)), 0)</f>
        <v>0</v>
      </c>
      <c r="S4" s="58">
        <f t="shared" ref="S4" si="3">M4+N4</f>
        <v>1.5</v>
      </c>
      <c r="T4" s="58">
        <f t="shared" ref="T4:T12" si="4">IFERROR(IF(ISNUMBER($O4), $O4, $S4*VLOOKUP($O4, ランク別係数, 4,FALSE)), 0)</f>
        <v>0.30000000000000004</v>
      </c>
      <c r="U4" s="58">
        <f t="shared" ref="U4:U12" si="5">IFERROR(IF(ISNUMBER($P4), $P4, $S4*VLOOKUP($P4, ランク別係数, 5,FALSE)), 0)</f>
        <v>0</v>
      </c>
      <c r="V4" s="58">
        <f>SUM($Q4:U4)*管理_FS</f>
        <v>0.19500000000000001</v>
      </c>
      <c r="W4" s="58">
        <f>SUM($Q4:U4)*管理_BP</f>
        <v>0</v>
      </c>
      <c r="X4" s="58">
        <f>SUM($Q4:W4)</f>
        <v>2.145</v>
      </c>
      <c r="Y4" s="61"/>
    </row>
    <row r="5" spans="1:25" s="62" customFormat="1" ht="27.75" customHeight="1" x14ac:dyDescent="0.15">
      <c r="B5" s="36" t="s">
        <v>24</v>
      </c>
      <c r="C5" s="55">
        <f>MAX($C$3:C4)+1</f>
        <v>2</v>
      </c>
      <c r="D5" s="55">
        <f t="shared" ref="D5:D12" si="6">IF(B5="レ",E5,"")</f>
        <v>1</v>
      </c>
      <c r="E5" s="37">
        <v>1</v>
      </c>
      <c r="F5" s="37">
        <v>2</v>
      </c>
      <c r="G5" s="60" t="str">
        <f>E5&amp;"．"&amp;VLOOKUP(E5,対応別工数表!$C$8:$AW$15,2,)</f>
        <v>1．XXXXXX</v>
      </c>
      <c r="H5" s="114"/>
      <c r="I5" s="39"/>
      <c r="J5" s="114"/>
      <c r="K5" s="116" t="s">
        <v>113</v>
      </c>
      <c r="L5" s="116" t="s">
        <v>113</v>
      </c>
      <c r="M5" s="38">
        <v>0.5</v>
      </c>
      <c r="N5" s="38">
        <v>1</v>
      </c>
      <c r="O5" s="116" t="s">
        <v>113</v>
      </c>
      <c r="P5" s="116" t="s">
        <v>113</v>
      </c>
      <c r="Q5" s="58">
        <f t="shared" si="1"/>
        <v>0.15000000000000002</v>
      </c>
      <c r="R5" s="58">
        <f t="shared" si="2"/>
        <v>0</v>
      </c>
      <c r="S5" s="58">
        <f t="shared" ref="S5:S12" si="7">M5+N5</f>
        <v>1.5</v>
      </c>
      <c r="T5" s="58">
        <f t="shared" si="4"/>
        <v>0.30000000000000004</v>
      </c>
      <c r="U5" s="58">
        <f t="shared" si="5"/>
        <v>0</v>
      </c>
      <c r="V5" s="58">
        <f>SUM($Q5:U5)*管理_FS</f>
        <v>0.19500000000000001</v>
      </c>
      <c r="W5" s="58">
        <f>SUM($Q5:U5)*管理_BP</f>
        <v>0</v>
      </c>
      <c r="X5" s="58">
        <f>SUM($Q5:W5)</f>
        <v>2.145</v>
      </c>
      <c r="Y5" s="61"/>
    </row>
    <row r="6" spans="1:25" s="62" customFormat="1" ht="27.75" customHeight="1" x14ac:dyDescent="0.15">
      <c r="B6" s="36" t="s">
        <v>24</v>
      </c>
      <c r="C6" s="55">
        <f>MAX($C$3:C5)+1</f>
        <v>3</v>
      </c>
      <c r="D6" s="55">
        <f t="shared" si="6"/>
        <v>1</v>
      </c>
      <c r="E6" s="37">
        <v>1</v>
      </c>
      <c r="F6" s="37">
        <v>3</v>
      </c>
      <c r="G6" s="60" t="str">
        <f>E6&amp;"．"&amp;VLOOKUP(E6,対応別工数表!$C$8:$AW$15,2,)</f>
        <v>1．XXXXXX</v>
      </c>
      <c r="H6" s="114"/>
      <c r="I6" s="39"/>
      <c r="J6" s="114"/>
      <c r="K6" s="116" t="s">
        <v>113</v>
      </c>
      <c r="L6" s="116" t="s">
        <v>113</v>
      </c>
      <c r="M6" s="38">
        <v>0.1</v>
      </c>
      <c r="N6" s="38">
        <v>0.2</v>
      </c>
      <c r="O6" s="116" t="s">
        <v>113</v>
      </c>
      <c r="P6" s="116" t="s">
        <v>113</v>
      </c>
      <c r="Q6" s="58">
        <f t="shared" si="1"/>
        <v>3.0000000000000006E-2</v>
      </c>
      <c r="R6" s="58">
        <f t="shared" si="2"/>
        <v>0</v>
      </c>
      <c r="S6" s="58">
        <f t="shared" si="7"/>
        <v>0.30000000000000004</v>
      </c>
      <c r="T6" s="58">
        <f t="shared" si="4"/>
        <v>6.0000000000000012E-2</v>
      </c>
      <c r="U6" s="58">
        <f t="shared" si="5"/>
        <v>0</v>
      </c>
      <c r="V6" s="58">
        <f>SUM($Q6:U6)*管理_FS</f>
        <v>3.9000000000000007E-2</v>
      </c>
      <c r="W6" s="58">
        <f>SUM($Q6:U6)*管理_BP</f>
        <v>0</v>
      </c>
      <c r="X6" s="58">
        <f>SUM($Q6:W6)</f>
        <v>0.42900000000000005</v>
      </c>
      <c r="Y6" s="61"/>
    </row>
    <row r="7" spans="1:25" s="62" customFormat="1" ht="27.75" customHeight="1" x14ac:dyDescent="0.15">
      <c r="B7" s="36" t="s">
        <v>24</v>
      </c>
      <c r="C7" s="55">
        <f>MAX($C$3:C6)+1</f>
        <v>4</v>
      </c>
      <c r="D7" s="55">
        <f t="shared" si="6"/>
        <v>1</v>
      </c>
      <c r="E7" s="37">
        <v>1</v>
      </c>
      <c r="F7" s="37">
        <v>4</v>
      </c>
      <c r="G7" s="60" t="str">
        <f>E7&amp;"．"&amp;VLOOKUP(E7,対応別工数表!$C$8:$AW$15,2,)</f>
        <v>1．XXXXXX</v>
      </c>
      <c r="H7" s="114"/>
      <c r="I7" s="39"/>
      <c r="J7" s="114"/>
      <c r="K7" s="116" t="s">
        <v>113</v>
      </c>
      <c r="L7" s="116" t="s">
        <v>113</v>
      </c>
      <c r="M7" s="38">
        <v>0.1</v>
      </c>
      <c r="N7" s="38">
        <v>0.2</v>
      </c>
      <c r="O7" s="116" t="s">
        <v>113</v>
      </c>
      <c r="P7" s="116" t="s">
        <v>113</v>
      </c>
      <c r="Q7" s="58">
        <f t="shared" si="1"/>
        <v>3.0000000000000006E-2</v>
      </c>
      <c r="R7" s="58">
        <f t="shared" si="2"/>
        <v>0</v>
      </c>
      <c r="S7" s="58">
        <f t="shared" si="7"/>
        <v>0.30000000000000004</v>
      </c>
      <c r="T7" s="58">
        <f t="shared" si="4"/>
        <v>6.0000000000000012E-2</v>
      </c>
      <c r="U7" s="58">
        <f t="shared" si="5"/>
        <v>0</v>
      </c>
      <c r="V7" s="58">
        <f>SUM($Q7:U7)*管理_FS</f>
        <v>3.9000000000000007E-2</v>
      </c>
      <c r="W7" s="58">
        <f>SUM($Q7:U7)*管理_BP</f>
        <v>0</v>
      </c>
      <c r="X7" s="58">
        <f>SUM($Q7:W7)</f>
        <v>0.42900000000000005</v>
      </c>
      <c r="Y7" s="61"/>
    </row>
    <row r="8" spans="1:25" s="62" customFormat="1" ht="27.75" customHeight="1" x14ac:dyDescent="0.15">
      <c r="B8" s="36" t="s">
        <v>24</v>
      </c>
      <c r="C8" s="55">
        <f>MAX($C$3:C7)+1</f>
        <v>5</v>
      </c>
      <c r="D8" s="55"/>
      <c r="E8" s="37">
        <v>1</v>
      </c>
      <c r="F8" s="37">
        <v>5</v>
      </c>
      <c r="G8" s="60" t="str">
        <f>E8&amp;"．"&amp;VLOOKUP(E8,対応別工数表!$C$8:$AW$15,2,)</f>
        <v>1．XXXXXX</v>
      </c>
      <c r="H8" s="114"/>
      <c r="I8" s="39"/>
      <c r="J8" s="114"/>
      <c r="K8" s="116" t="s">
        <v>42</v>
      </c>
      <c r="L8" s="116" t="s">
        <v>42</v>
      </c>
      <c r="M8" s="38">
        <v>0.5</v>
      </c>
      <c r="N8" s="38">
        <v>1</v>
      </c>
      <c r="O8" s="116" t="s">
        <v>116</v>
      </c>
      <c r="P8" s="116" t="s">
        <v>116</v>
      </c>
      <c r="Q8" s="58">
        <f t="shared" si="1"/>
        <v>0.15000000000000002</v>
      </c>
      <c r="R8" s="58">
        <f t="shared" si="2"/>
        <v>0</v>
      </c>
      <c r="S8" s="58">
        <f t="shared" ref="S8" si="8">M8+N8</f>
        <v>1.5</v>
      </c>
      <c r="T8" s="58">
        <f t="shared" si="4"/>
        <v>0.30000000000000004</v>
      </c>
      <c r="U8" s="58">
        <f t="shared" si="5"/>
        <v>0</v>
      </c>
      <c r="V8" s="58">
        <f>SUM($Q8:U8)*管理_FS</f>
        <v>0.19500000000000001</v>
      </c>
      <c r="W8" s="58">
        <f>SUM($Q8:U8)*管理_BP</f>
        <v>0</v>
      </c>
      <c r="X8" s="58">
        <f>SUM($Q8:W8)</f>
        <v>2.145</v>
      </c>
      <c r="Y8" s="61"/>
    </row>
    <row r="9" spans="1:25" s="62" customFormat="1" ht="27.75" customHeight="1" x14ac:dyDescent="0.15">
      <c r="B9" s="36" t="s">
        <v>24</v>
      </c>
      <c r="C9" s="55">
        <f>MAX($C$3:C8)+1</f>
        <v>6</v>
      </c>
      <c r="D9" s="55">
        <f t="shared" si="6"/>
        <v>1</v>
      </c>
      <c r="E9" s="37">
        <v>1</v>
      </c>
      <c r="F9" s="37">
        <v>6</v>
      </c>
      <c r="G9" s="60" t="str">
        <f>E9&amp;"．"&amp;VLOOKUP(E9,対応別工数表!$C$8:$AW$15,2,)</f>
        <v>1．XXXXXX</v>
      </c>
      <c r="H9" s="114"/>
      <c r="I9" s="39"/>
      <c r="J9" s="114"/>
      <c r="K9" s="116" t="s">
        <v>113</v>
      </c>
      <c r="L9" s="116" t="s">
        <v>113</v>
      </c>
      <c r="M9" s="38">
        <v>0.5</v>
      </c>
      <c r="N9" s="38">
        <v>2.5</v>
      </c>
      <c r="O9" s="116" t="s">
        <v>113</v>
      </c>
      <c r="P9" s="116" t="s">
        <v>113</v>
      </c>
      <c r="Q9" s="58">
        <f t="shared" si="1"/>
        <v>0.30000000000000004</v>
      </c>
      <c r="R9" s="58">
        <f t="shared" si="2"/>
        <v>0</v>
      </c>
      <c r="S9" s="58">
        <f t="shared" si="7"/>
        <v>3</v>
      </c>
      <c r="T9" s="58">
        <f t="shared" si="4"/>
        <v>0.60000000000000009</v>
      </c>
      <c r="U9" s="58">
        <f t="shared" si="5"/>
        <v>0</v>
      </c>
      <c r="V9" s="58">
        <f>SUM($Q9:U9)*管理_FS</f>
        <v>0.39</v>
      </c>
      <c r="W9" s="58">
        <f>SUM($Q9:U9)*管理_BP</f>
        <v>0</v>
      </c>
      <c r="X9" s="58">
        <f>SUM($Q9:W9)</f>
        <v>4.29</v>
      </c>
      <c r="Y9" s="61"/>
    </row>
    <row r="10" spans="1:25" s="62" customFormat="1" ht="27.75" customHeight="1" x14ac:dyDescent="0.15">
      <c r="B10" s="36" t="s">
        <v>24</v>
      </c>
      <c r="C10" s="55">
        <f>MAX($C$3:C9)+1</f>
        <v>7</v>
      </c>
      <c r="D10" s="55">
        <f t="shared" si="6"/>
        <v>1</v>
      </c>
      <c r="E10" s="37">
        <v>1</v>
      </c>
      <c r="F10" s="37">
        <v>7</v>
      </c>
      <c r="G10" s="60" t="str">
        <f>E10&amp;"．"&amp;VLOOKUP(E10,対応別工数表!$C$8:$AW$15,2,)</f>
        <v>1．XXXXXX</v>
      </c>
      <c r="H10" s="114"/>
      <c r="I10" s="39"/>
      <c r="J10" s="114"/>
      <c r="K10" s="116" t="s">
        <v>113</v>
      </c>
      <c r="L10" s="116" t="s">
        <v>113</v>
      </c>
      <c r="M10" s="38">
        <v>0.2</v>
      </c>
      <c r="N10" s="38">
        <v>0.5</v>
      </c>
      <c r="O10" s="116" t="s">
        <v>113</v>
      </c>
      <c r="P10" s="116" t="s">
        <v>113</v>
      </c>
      <c r="Q10" s="58">
        <f t="shared" si="1"/>
        <v>6.9999999999999993E-2</v>
      </c>
      <c r="R10" s="58">
        <f t="shared" si="2"/>
        <v>0</v>
      </c>
      <c r="S10" s="58">
        <f t="shared" si="7"/>
        <v>0.7</v>
      </c>
      <c r="T10" s="58">
        <f t="shared" si="4"/>
        <v>0.13999999999999999</v>
      </c>
      <c r="U10" s="58">
        <f t="shared" si="5"/>
        <v>0</v>
      </c>
      <c r="V10" s="58">
        <f>SUM($Q10:U10)*管理_FS</f>
        <v>9.0999999999999998E-2</v>
      </c>
      <c r="W10" s="58">
        <f>SUM($Q10:U10)*管理_BP</f>
        <v>0</v>
      </c>
      <c r="X10" s="58">
        <f>SUM($Q10:W10)</f>
        <v>1.0009999999999999</v>
      </c>
      <c r="Y10" s="61"/>
    </row>
    <row r="11" spans="1:25" s="62" customFormat="1" ht="27.75" customHeight="1" x14ac:dyDescent="0.15">
      <c r="B11" s="36" t="s">
        <v>24</v>
      </c>
      <c r="C11" s="55">
        <f>MAX($C$3:C10)+1</f>
        <v>8</v>
      </c>
      <c r="D11" s="55">
        <f t="shared" si="6"/>
        <v>1</v>
      </c>
      <c r="E11" s="37">
        <v>1</v>
      </c>
      <c r="F11" s="37">
        <v>8</v>
      </c>
      <c r="G11" s="60" t="str">
        <f>E11&amp;"．"&amp;VLOOKUP(E11,対応別工数表!$C$8:$AW$15,2,)</f>
        <v>1．XXXXXX</v>
      </c>
      <c r="H11" s="114"/>
      <c r="I11" s="39"/>
      <c r="J11" s="114"/>
      <c r="K11" s="116" t="s">
        <v>113</v>
      </c>
      <c r="L11" s="116" t="s">
        <v>113</v>
      </c>
      <c r="M11" s="38">
        <v>0.2</v>
      </c>
      <c r="N11" s="38">
        <v>0.5</v>
      </c>
      <c r="O11" s="116" t="s">
        <v>113</v>
      </c>
      <c r="P11" s="116" t="s">
        <v>113</v>
      </c>
      <c r="Q11" s="58">
        <f t="shared" si="1"/>
        <v>6.9999999999999993E-2</v>
      </c>
      <c r="R11" s="58">
        <f t="shared" si="2"/>
        <v>0</v>
      </c>
      <c r="S11" s="58">
        <f t="shared" si="7"/>
        <v>0.7</v>
      </c>
      <c r="T11" s="58">
        <f t="shared" si="4"/>
        <v>0.13999999999999999</v>
      </c>
      <c r="U11" s="58">
        <f t="shared" si="5"/>
        <v>0</v>
      </c>
      <c r="V11" s="58">
        <f>SUM($Q11:U11)*管理_FS</f>
        <v>9.0999999999999998E-2</v>
      </c>
      <c r="W11" s="58">
        <f>SUM($Q11:U11)*管理_BP</f>
        <v>0</v>
      </c>
      <c r="X11" s="58">
        <f>SUM($Q11:W11)</f>
        <v>1.0009999999999999</v>
      </c>
      <c r="Y11" s="61"/>
    </row>
    <row r="12" spans="1:25" s="62" customFormat="1" ht="27.75" customHeight="1" x14ac:dyDescent="0.15">
      <c r="B12" s="36"/>
      <c r="C12" s="55">
        <f>MAX($C$3:C11)+1</f>
        <v>9</v>
      </c>
      <c r="D12" s="55" t="str">
        <f t="shared" si="6"/>
        <v/>
      </c>
      <c r="E12" s="37"/>
      <c r="F12" s="37"/>
      <c r="G12" s="60" t="e">
        <f>E12&amp;"．"&amp;VLOOKUP(E12,対応別工数表!$C$8:$AW$15,2,)</f>
        <v>#N/A</v>
      </c>
      <c r="H12" s="114"/>
      <c r="I12" s="39"/>
      <c r="J12" s="114"/>
      <c r="K12" s="116" t="s">
        <v>113</v>
      </c>
      <c r="L12" s="116" t="s">
        <v>113</v>
      </c>
      <c r="M12" s="38"/>
      <c r="N12" s="38"/>
      <c r="O12" s="116" t="s">
        <v>113</v>
      </c>
      <c r="P12" s="116" t="s">
        <v>113</v>
      </c>
      <c r="Q12" s="58">
        <f t="shared" si="1"/>
        <v>0</v>
      </c>
      <c r="R12" s="58">
        <f t="shared" si="2"/>
        <v>0</v>
      </c>
      <c r="S12" s="58">
        <f t="shared" si="7"/>
        <v>0</v>
      </c>
      <c r="T12" s="58">
        <f t="shared" si="4"/>
        <v>0</v>
      </c>
      <c r="U12" s="58">
        <f t="shared" si="5"/>
        <v>0</v>
      </c>
      <c r="V12" s="58">
        <f>SUM($Q12:U12)*管理_FS</f>
        <v>0</v>
      </c>
      <c r="W12" s="58">
        <f>SUM($Q12:U12)*管理_BP</f>
        <v>0</v>
      </c>
      <c r="X12" s="58">
        <f>SUM($Q12:W12)</f>
        <v>0</v>
      </c>
      <c r="Y12" s="61"/>
    </row>
    <row r="13" spans="1:25" s="62" customFormat="1" ht="21" customHeight="1" thickBot="1" x14ac:dyDescent="0.2">
      <c r="B13" s="78" t="s">
        <v>24</v>
      </c>
      <c r="C13" s="79"/>
      <c r="D13" s="79"/>
      <c r="E13" s="80"/>
      <c r="F13" s="80"/>
      <c r="G13" s="81"/>
      <c r="H13" s="82"/>
      <c r="I13" s="120" t="s">
        <v>32</v>
      </c>
      <c r="J13" s="82"/>
      <c r="K13" s="85"/>
      <c r="L13" s="85"/>
      <c r="M13" s="84"/>
      <c r="N13" s="84"/>
      <c r="O13" s="85"/>
      <c r="P13" s="85"/>
      <c r="Q13" s="83"/>
      <c r="R13" s="83"/>
      <c r="S13" s="86"/>
      <c r="T13" s="86"/>
      <c r="U13" s="86"/>
      <c r="V13" s="83"/>
      <c r="W13" s="83"/>
      <c r="X13" s="86"/>
      <c r="Y13" s="87"/>
    </row>
    <row r="14" spans="1:25" s="27" customFormat="1" ht="21" customHeight="1" thickBot="1" x14ac:dyDescent="0.2">
      <c r="A14" s="62"/>
      <c r="B14" s="68" t="s">
        <v>14</v>
      </c>
      <c r="C14" s="68" t="s">
        <v>14</v>
      </c>
      <c r="D14" s="69"/>
      <c r="E14" s="70" t="s">
        <v>14</v>
      </c>
      <c r="F14" s="71" t="s">
        <v>14</v>
      </c>
      <c r="G14" s="72" t="s">
        <v>30</v>
      </c>
      <c r="H14" s="73" t="s">
        <v>31</v>
      </c>
      <c r="I14" s="74" t="s">
        <v>14</v>
      </c>
      <c r="J14" s="74" t="s">
        <v>14</v>
      </c>
      <c r="K14" s="77" t="s">
        <v>14</v>
      </c>
      <c r="L14" s="77" t="s">
        <v>14</v>
      </c>
      <c r="M14" s="75" t="s">
        <v>14</v>
      </c>
      <c r="N14" s="76" t="s">
        <v>14</v>
      </c>
      <c r="O14" s="77" t="s">
        <v>14</v>
      </c>
      <c r="P14" s="77" t="s">
        <v>14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153">
        <f>SUM(Q14:V14)</f>
        <v>0</v>
      </c>
      <c r="Y14" s="152"/>
    </row>
    <row r="15" spans="1:25" s="27" customFormat="1" ht="21" customHeight="1" x14ac:dyDescent="0.15">
      <c r="A15" s="62"/>
      <c r="B15" s="68" t="s">
        <v>25</v>
      </c>
      <c r="C15" s="68" t="s">
        <v>14</v>
      </c>
      <c r="D15" s="68"/>
      <c r="E15" s="68" t="s">
        <v>14</v>
      </c>
      <c r="F15" s="68" t="s">
        <v>14</v>
      </c>
      <c r="G15" s="158" t="s">
        <v>15</v>
      </c>
      <c r="H15" s="158" t="s">
        <v>15</v>
      </c>
      <c r="I15" s="68" t="s">
        <v>14</v>
      </c>
      <c r="J15" s="68" t="s">
        <v>14</v>
      </c>
      <c r="K15" s="159" t="s">
        <v>14</v>
      </c>
      <c r="L15" s="159" t="s">
        <v>14</v>
      </c>
      <c r="M15" s="159">
        <f>SUMIF($B3:$B13,"レ",$M3:$M13)</f>
        <v>2.6000000000000005</v>
      </c>
      <c r="N15" s="159">
        <f>SUMIF($B3:$B13,"レ",$N3:$N13)</f>
        <v>6.9</v>
      </c>
      <c r="O15" s="159" t="s">
        <v>14</v>
      </c>
      <c r="P15" s="159" t="s">
        <v>14</v>
      </c>
      <c r="Q15" s="159">
        <f t="shared" ref="Q15:V15" si="9">SUMIF($B3:$B13,"レ",Q3:Q13)</f>
        <v>0.95000000000000007</v>
      </c>
      <c r="R15" s="159">
        <f t="shared" si="9"/>
        <v>0</v>
      </c>
      <c r="S15" s="159">
        <f t="shared" si="9"/>
        <v>9.4999999999999982</v>
      </c>
      <c r="T15" s="159">
        <f t="shared" si="9"/>
        <v>1.9000000000000001</v>
      </c>
      <c r="U15" s="159">
        <f t="shared" si="9"/>
        <v>0</v>
      </c>
      <c r="V15" s="159">
        <f t="shared" si="9"/>
        <v>1.2349999999999999</v>
      </c>
      <c r="W15" s="154">
        <f>SUMIF($B3:$B13,"レ",W3:W13)+W14</f>
        <v>0</v>
      </c>
      <c r="X15" s="156">
        <f>SUM(Q15:V15)</f>
        <v>13.584999999999997</v>
      </c>
      <c r="Y15" s="152"/>
    </row>
    <row r="16" spans="1:25" s="27" customFormat="1" ht="21" customHeight="1" thickBot="1" x14ac:dyDescent="0.2">
      <c r="A16" s="62"/>
      <c r="B16" s="160" t="s">
        <v>25</v>
      </c>
      <c r="C16" s="160" t="s">
        <v>14</v>
      </c>
      <c r="D16" s="160"/>
      <c r="E16" s="160" t="s">
        <v>14</v>
      </c>
      <c r="F16" s="160" t="s">
        <v>14</v>
      </c>
      <c r="G16" s="161" t="s">
        <v>16</v>
      </c>
      <c r="H16" s="161" t="s">
        <v>16</v>
      </c>
      <c r="I16" s="160" t="s">
        <v>14</v>
      </c>
      <c r="J16" s="160" t="s">
        <v>14</v>
      </c>
      <c r="K16" s="162" t="s">
        <v>14</v>
      </c>
      <c r="L16" s="162" t="s">
        <v>14</v>
      </c>
      <c r="M16" s="162">
        <f t="shared" ref="M16:U16" si="10">M$15/20</f>
        <v>0.13000000000000003</v>
      </c>
      <c r="N16" s="162">
        <f t="shared" si="10"/>
        <v>0.34500000000000003</v>
      </c>
      <c r="O16" s="162" t="s">
        <v>14</v>
      </c>
      <c r="P16" s="162" t="s">
        <v>14</v>
      </c>
      <c r="Q16" s="162">
        <f t="shared" si="10"/>
        <v>4.7500000000000001E-2</v>
      </c>
      <c r="R16" s="162">
        <f t="shared" si="10"/>
        <v>0</v>
      </c>
      <c r="S16" s="162">
        <f t="shared" si="10"/>
        <v>0.47499999999999992</v>
      </c>
      <c r="T16" s="162">
        <f t="shared" si="10"/>
        <v>9.5000000000000001E-2</v>
      </c>
      <c r="U16" s="162">
        <f t="shared" si="10"/>
        <v>0</v>
      </c>
      <c r="V16" s="162">
        <f>V$15/20</f>
        <v>6.1749999999999992E-2</v>
      </c>
      <c r="W16" s="154">
        <f>W$15/20</f>
        <v>0</v>
      </c>
      <c r="X16" s="157">
        <f>X$15/20</f>
        <v>0.67924999999999991</v>
      </c>
      <c r="Y16" s="152" t="s">
        <v>111</v>
      </c>
    </row>
    <row r="17" spans="1:25" s="27" customFormat="1" ht="21" customHeight="1" x14ac:dyDescent="0.15">
      <c r="A17" s="62"/>
      <c r="B17" s="56" t="s">
        <v>25</v>
      </c>
      <c r="C17" s="56" t="s">
        <v>14</v>
      </c>
      <c r="D17" s="56"/>
      <c r="E17" s="56" t="s">
        <v>14</v>
      </c>
      <c r="F17" s="56" t="s">
        <v>14</v>
      </c>
      <c r="G17" s="57" t="s">
        <v>17</v>
      </c>
      <c r="H17" s="57" t="s">
        <v>17</v>
      </c>
      <c r="I17" s="56" t="s">
        <v>14</v>
      </c>
      <c r="J17" s="56" t="s">
        <v>14</v>
      </c>
      <c r="K17" s="59" t="s">
        <v>14</v>
      </c>
      <c r="L17" s="59" t="s">
        <v>14</v>
      </c>
      <c r="M17" s="59">
        <f>M$15/$S$15</f>
        <v>0.27368421052631592</v>
      </c>
      <c r="N17" s="59">
        <f>N$15/$S$15</f>
        <v>0.72631578947368436</v>
      </c>
      <c r="O17" s="59" t="s">
        <v>14</v>
      </c>
      <c r="P17" s="59" t="s">
        <v>14</v>
      </c>
      <c r="Q17" s="59">
        <f>Q$15/$S$15</f>
        <v>0.10000000000000002</v>
      </c>
      <c r="R17" s="59">
        <f>R$15/$S$15</f>
        <v>0</v>
      </c>
      <c r="S17" s="59" t="s">
        <v>14</v>
      </c>
      <c r="T17" s="59">
        <f t="shared" ref="T17" si="11">T$15/$S$15</f>
        <v>0.20000000000000004</v>
      </c>
      <c r="U17" s="59">
        <f>U$15/$S$15</f>
        <v>0</v>
      </c>
      <c r="V17" s="99" t="s">
        <v>14</v>
      </c>
      <c r="W17" s="99" t="s">
        <v>14</v>
      </c>
      <c r="X17" s="155" t="s">
        <v>14</v>
      </c>
      <c r="Y17" s="151"/>
    </row>
    <row r="18" spans="1:25" s="63" customFormat="1" x14ac:dyDescent="0.15">
      <c r="D18" s="64"/>
      <c r="E18" s="64"/>
      <c r="F18" s="31"/>
      <c r="G18" s="19"/>
      <c r="H18" s="65"/>
      <c r="I18" s="65"/>
      <c r="J18" s="65"/>
      <c r="K18" s="31"/>
      <c r="L18" s="31"/>
      <c r="M18" s="31"/>
      <c r="N18" s="31"/>
      <c r="O18" s="31"/>
      <c r="P18" s="31"/>
      <c r="Q18" s="31"/>
      <c r="R18" s="31"/>
      <c r="S18" s="31"/>
      <c r="T18" s="28"/>
      <c r="U18" s="66"/>
      <c r="V18" s="31"/>
      <c r="W18" s="31"/>
      <c r="X18" s="100"/>
    </row>
    <row r="19" spans="1:25" x14ac:dyDescent="0.15">
      <c r="B19" s="23"/>
      <c r="C19" s="23"/>
      <c r="D19" s="26"/>
      <c r="E19" s="26"/>
      <c r="F19" s="32"/>
      <c r="G19" s="32"/>
      <c r="K19" s="33"/>
      <c r="L19" s="33"/>
      <c r="M19" s="32"/>
      <c r="N19" s="33"/>
      <c r="O19" s="33"/>
      <c r="P19" s="33"/>
      <c r="Q19" s="32"/>
      <c r="R19" s="32"/>
      <c r="S19" s="33"/>
      <c r="T19" s="28"/>
      <c r="V19" s="32"/>
      <c r="W19" s="32"/>
    </row>
    <row r="20" spans="1:25" x14ac:dyDescent="0.15">
      <c r="B20" s="23"/>
      <c r="C20" s="23"/>
      <c r="K20" s="33"/>
      <c r="L20" s="33"/>
      <c r="M20" s="32"/>
      <c r="N20" s="33"/>
      <c r="O20" s="33"/>
      <c r="P20" s="33"/>
      <c r="Q20" s="32"/>
      <c r="R20" s="32"/>
      <c r="S20" s="33"/>
      <c r="T20" s="28"/>
      <c r="V20" s="32"/>
      <c r="W20" s="32"/>
    </row>
    <row r="21" spans="1:25" x14ac:dyDescent="0.15">
      <c r="B21" s="23"/>
      <c r="C21" s="23"/>
      <c r="K21" s="33"/>
      <c r="L21" s="33"/>
      <c r="M21" s="32"/>
      <c r="N21" s="33"/>
      <c r="O21" s="33"/>
      <c r="P21" s="33"/>
      <c r="Q21" s="32"/>
      <c r="R21" s="32"/>
      <c r="S21" s="33"/>
      <c r="T21" s="28"/>
      <c r="V21" s="32"/>
      <c r="W21" s="32"/>
    </row>
    <row r="22" spans="1:25" x14ac:dyDescent="0.15">
      <c r="B22" s="23"/>
      <c r="C22" s="23"/>
      <c r="J22" s="23"/>
      <c r="K22" s="33"/>
      <c r="L22" s="33"/>
      <c r="M22" s="32"/>
      <c r="N22" s="33"/>
      <c r="O22" s="33"/>
      <c r="P22" s="33"/>
      <c r="Q22" s="32"/>
      <c r="R22" s="32"/>
      <c r="S22" s="33"/>
      <c r="T22" s="28"/>
      <c r="U22" s="27"/>
      <c r="V22" s="32"/>
      <c r="W22" s="32"/>
      <c r="X22" s="27"/>
    </row>
    <row r="23" spans="1:25" x14ac:dyDescent="0.15">
      <c r="B23" s="23"/>
      <c r="C23" s="23"/>
      <c r="J23" s="23"/>
      <c r="K23" s="33"/>
      <c r="L23" s="33"/>
      <c r="M23" s="32"/>
      <c r="N23" s="33"/>
      <c r="O23" s="33"/>
      <c r="P23" s="33"/>
      <c r="Q23" s="32"/>
      <c r="R23" s="32"/>
      <c r="S23" s="33"/>
      <c r="T23" s="28"/>
      <c r="U23" s="27"/>
      <c r="V23" s="32"/>
      <c r="W23" s="32"/>
      <c r="X23" s="27"/>
    </row>
    <row r="24" spans="1:25" x14ac:dyDescent="0.15">
      <c r="B24" s="23"/>
      <c r="C24" s="23"/>
      <c r="J24" s="23"/>
      <c r="K24" s="34"/>
      <c r="L24" s="34"/>
      <c r="M24" s="19"/>
      <c r="N24" s="34"/>
      <c r="O24" s="34"/>
      <c r="P24" s="34"/>
      <c r="Q24" s="19"/>
      <c r="R24" s="19"/>
      <c r="S24" s="34"/>
      <c r="T24" s="28"/>
      <c r="U24" s="27"/>
      <c r="V24" s="19"/>
      <c r="W24" s="19"/>
      <c r="X24" s="27"/>
    </row>
    <row r="25" spans="1:25" x14ac:dyDescent="0.15">
      <c r="B25" s="23"/>
      <c r="C25" s="23"/>
      <c r="J25" s="23"/>
      <c r="K25" s="18"/>
      <c r="L25" s="18"/>
      <c r="M25" s="18"/>
      <c r="N25" s="18"/>
      <c r="O25" s="18"/>
      <c r="P25" s="18"/>
      <c r="Q25" s="28"/>
      <c r="R25" s="28"/>
      <c r="S25" s="28"/>
      <c r="T25" s="29"/>
      <c r="U25" s="27"/>
      <c r="V25" s="28"/>
      <c r="W25" s="28"/>
      <c r="X25" s="27"/>
    </row>
  </sheetData>
  <sheetProtection formatCells="0" formatColumns="0" formatRows="0" insertColumns="0" insertRows="0" insertHyperlinks="0" deleteColumns="0" deleteRows="0" sort="0" autoFilter="0" pivotTables="0"/>
  <autoFilter ref="B1:Y17"/>
  <sortState ref="A4:XFD83">
    <sortCondition ref="E4:E83"/>
    <sortCondition ref="F4:F83"/>
  </sortState>
  <customSheetViews>
    <customSheetView guid="{34A6BC4C-840F-4888-B417-A07968D31CC4}" scale="85" showPageBreaks="1" showGridLines="0" fitToPage="1" printArea="1" hiddenColumns="1" view="pageBreakPreview">
      <pane xSplit="5" ySplit="2" topLeftCell="F102" activePane="bottomRight" state="frozen"/>
      <selection pane="bottomRight" activeCell="L123" sqref="L123"/>
      <pageMargins left="0" right="0" top="0" bottom="0" header="0" footer="0"/>
      <pageSetup paperSize="9" scale="55" fitToHeight="0" orientation="portrait" r:id="rId1"/>
      <headerFooter alignWithMargins="0"/>
    </customSheetView>
    <customSheetView guid="{FA7505B6-16AA-4E32-8F02-18D40E067C42}" showPageBreaks="1" showGridLines="0" fitToPage="1" printArea="1" showAutoFilter="1" hiddenColumns="1" view="pageBreakPreview">
      <pane xSplit="5" ySplit="2" topLeftCell="F3" activePane="bottomRight" state="frozen"/>
      <selection pane="bottomRight" activeCell="B107" sqref="B107"/>
      <pageMargins left="0" right="0" top="0" bottom="0" header="0" footer="0"/>
      <pageSetup paperSize="8" scale="50" orientation="portrait" r:id="rId2"/>
      <headerFooter alignWithMargins="0"/>
      <autoFilter ref="B1:R1"/>
    </customSheetView>
  </customSheetViews>
  <mergeCells count="24">
    <mergeCell ref="D1:D2"/>
    <mergeCell ref="J1:J2"/>
    <mergeCell ref="G1:G2"/>
    <mergeCell ref="B1:B2"/>
    <mergeCell ref="C1:C2"/>
    <mergeCell ref="H1:H2"/>
    <mergeCell ref="I1:I2"/>
    <mergeCell ref="E1:E2"/>
    <mergeCell ref="F1:F2"/>
    <mergeCell ref="Y1:Y2"/>
    <mergeCell ref="U1:U2"/>
    <mergeCell ref="S1:S2"/>
    <mergeCell ref="X1:X2"/>
    <mergeCell ref="R1:R2"/>
    <mergeCell ref="W1:W2"/>
    <mergeCell ref="V1:V2"/>
    <mergeCell ref="M1:M2"/>
    <mergeCell ref="Q1:Q2"/>
    <mergeCell ref="K1:K2"/>
    <mergeCell ref="N1:N2"/>
    <mergeCell ref="T1:T2"/>
    <mergeCell ref="O1:O2"/>
    <mergeCell ref="L1:L2"/>
    <mergeCell ref="P1:P2"/>
  </mergeCells>
  <phoneticPr fontId="20"/>
  <conditionalFormatting sqref="B4:Y12">
    <cfRule type="expression" dxfId="0" priority="280" stopIfTrue="1">
      <formula>$B4&lt;&gt;"レ"</formula>
    </cfRule>
  </conditionalFormatting>
  <dataValidations count="3">
    <dataValidation type="decimal" operator="greaterThanOrEqual" allowBlank="1" showInputMessage="1" showErrorMessage="1" sqref="O13:P13 K13:L13 Q14:W14 K3:P3 M4:N13">
      <formula1>-9999999999</formula1>
    </dataValidation>
    <dataValidation type="list" operator="greaterThanOrEqual" allowBlank="1" showInputMessage="1" showErrorMessage="1" sqref="O4:P12 K4:L12">
      <formula1>"A,B,C,D,E,F,0.5,1.0,2.0,3.0,4.0,5.0,6.0,7.0,8.0"</formula1>
    </dataValidation>
    <dataValidation type="list" allowBlank="1" showInputMessage="1" showErrorMessage="1" sqref="B3:B13">
      <formula1>"レ"</formula1>
    </dataValidation>
  </dataValidations>
  <pageMargins left="0.19685039370078741" right="0.19685039370078741" top="0.59055118110236227" bottom="0.19685039370078741" header="0" footer="0"/>
  <pageSetup paperSize="8" scale="57" orientation="portrait" r:id="rId3"/>
  <headerFooter alignWithMargins="0">
    <oddHeader>&amp;L&amp;F&amp;R&amp;D</oddHeader>
  </headerFooter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N20"/>
  <sheetViews>
    <sheetView showGridLines="0" zoomScale="130" zoomScaleNormal="130" workbookViewId="0">
      <selection activeCell="A7" sqref="A7"/>
    </sheetView>
  </sheetViews>
  <sheetFormatPr defaultRowHeight="13.5" x14ac:dyDescent="0.15"/>
  <cols>
    <col min="1" max="1" width="2.75" customWidth="1"/>
    <col min="2" max="2" width="9.5" customWidth="1"/>
    <col min="3" max="6" width="5" customWidth="1"/>
    <col min="7" max="7" width="3" style="102" customWidth="1"/>
    <col min="8" max="8" width="6.125" customWidth="1"/>
    <col min="9" max="9" width="2.5" customWidth="1"/>
    <col min="10" max="10" width="8.875" bestFit="1" customWidth="1"/>
    <col min="11" max="11" width="15.125" bestFit="1" customWidth="1"/>
    <col min="12" max="12" width="42.125" customWidth="1"/>
    <col min="13" max="13" width="33.375" bestFit="1" customWidth="1"/>
    <col min="14" max="14" width="14" customWidth="1"/>
  </cols>
  <sheetData>
    <row r="1" spans="1:14" x14ac:dyDescent="0.15">
      <c r="A1" s="101" t="s">
        <v>64</v>
      </c>
      <c r="I1" s="101" t="s">
        <v>76</v>
      </c>
    </row>
    <row r="2" spans="1:14" x14ac:dyDescent="0.15">
      <c r="B2" s="98" t="s">
        <v>40</v>
      </c>
      <c r="C2" s="98" t="s">
        <v>45</v>
      </c>
      <c r="D2" s="98" t="s">
        <v>35</v>
      </c>
      <c r="E2" s="98" t="s">
        <v>46</v>
      </c>
      <c r="F2" s="98" t="s">
        <v>47</v>
      </c>
      <c r="G2" s="103"/>
      <c r="J2" s="98" t="s">
        <v>65</v>
      </c>
      <c r="K2" s="98" t="s">
        <v>66</v>
      </c>
      <c r="L2" s="98" t="s">
        <v>67</v>
      </c>
      <c r="M2" s="98" t="s">
        <v>70</v>
      </c>
      <c r="N2" s="98" t="s">
        <v>84</v>
      </c>
    </row>
    <row r="3" spans="1:14" x14ac:dyDescent="0.15">
      <c r="B3" s="105" t="s">
        <v>95</v>
      </c>
      <c r="C3" s="112">
        <v>0.16</v>
      </c>
      <c r="D3" s="112">
        <v>0</v>
      </c>
      <c r="E3" s="112">
        <v>0.5</v>
      </c>
      <c r="F3" s="112">
        <v>0</v>
      </c>
      <c r="G3" s="104"/>
      <c r="J3" s="106" t="s">
        <v>91</v>
      </c>
      <c r="K3" s="108" t="s">
        <v>69</v>
      </c>
      <c r="L3" s="122" t="s">
        <v>100</v>
      </c>
      <c r="M3" s="109" t="s">
        <v>75</v>
      </c>
      <c r="N3" s="115" t="s">
        <v>85</v>
      </c>
    </row>
    <row r="4" spans="1:14" x14ac:dyDescent="0.15">
      <c r="B4" s="105" t="s">
        <v>96</v>
      </c>
      <c r="C4" s="112">
        <v>0.14000000000000001</v>
      </c>
      <c r="D4" s="112">
        <v>0</v>
      </c>
      <c r="E4" s="112">
        <v>0.4</v>
      </c>
      <c r="F4" s="112">
        <v>0</v>
      </c>
      <c r="G4" s="104"/>
      <c r="J4" s="106" t="s">
        <v>92</v>
      </c>
      <c r="K4" s="108" t="s">
        <v>69</v>
      </c>
      <c r="L4" s="122" t="s">
        <v>83</v>
      </c>
      <c r="M4" s="109" t="s">
        <v>75</v>
      </c>
      <c r="N4" s="115" t="s">
        <v>86</v>
      </c>
    </row>
    <row r="5" spans="1:14" x14ac:dyDescent="0.15">
      <c r="B5" s="105" t="s">
        <v>41</v>
      </c>
      <c r="C5" s="112">
        <v>0.12</v>
      </c>
      <c r="D5" s="112">
        <v>0</v>
      </c>
      <c r="E5" s="112">
        <v>0.3</v>
      </c>
      <c r="F5" s="112">
        <v>0</v>
      </c>
      <c r="G5" s="104"/>
      <c r="J5" s="106" t="s">
        <v>54</v>
      </c>
      <c r="K5" s="108" t="s">
        <v>55</v>
      </c>
      <c r="L5" s="122" t="s">
        <v>74</v>
      </c>
      <c r="M5" s="111" t="s">
        <v>71</v>
      </c>
      <c r="N5" s="115" t="s">
        <v>85</v>
      </c>
    </row>
    <row r="6" spans="1:14" x14ac:dyDescent="0.15">
      <c r="B6" s="105" t="s">
        <v>42</v>
      </c>
      <c r="C6" s="112">
        <v>0.1</v>
      </c>
      <c r="D6" s="112">
        <v>0</v>
      </c>
      <c r="E6" s="112">
        <v>0.2</v>
      </c>
      <c r="F6" s="112">
        <v>0</v>
      </c>
      <c r="G6" s="104" t="s">
        <v>68</v>
      </c>
      <c r="J6" s="107" t="s">
        <v>56</v>
      </c>
      <c r="K6" s="97" t="s">
        <v>57</v>
      </c>
      <c r="L6" s="122" t="s">
        <v>99</v>
      </c>
      <c r="M6" s="111" t="s">
        <v>71</v>
      </c>
      <c r="N6" s="115" t="s">
        <v>86</v>
      </c>
    </row>
    <row r="7" spans="1:14" x14ac:dyDescent="0.15">
      <c r="B7" s="105" t="s">
        <v>43</v>
      </c>
      <c r="C7" s="112">
        <v>0.08</v>
      </c>
      <c r="D7" s="112">
        <v>0</v>
      </c>
      <c r="E7" s="112">
        <v>0.1</v>
      </c>
      <c r="F7" s="112">
        <v>0</v>
      </c>
      <c r="G7" s="104"/>
      <c r="J7" s="107" t="s">
        <v>58</v>
      </c>
      <c r="K7" s="97" t="s">
        <v>61</v>
      </c>
      <c r="L7" s="122" t="s">
        <v>87</v>
      </c>
      <c r="M7" s="110" t="s">
        <v>72</v>
      </c>
      <c r="N7" s="115" t="s">
        <v>86</v>
      </c>
    </row>
    <row r="8" spans="1:14" x14ac:dyDescent="0.15">
      <c r="B8" s="105" t="s">
        <v>44</v>
      </c>
      <c r="C8" s="112">
        <v>0.06</v>
      </c>
      <c r="D8" s="112">
        <v>0</v>
      </c>
      <c r="E8" s="112">
        <v>0.05</v>
      </c>
      <c r="F8" s="112">
        <v>0</v>
      </c>
      <c r="G8" s="104"/>
      <c r="J8" s="107" t="s">
        <v>88</v>
      </c>
      <c r="K8" s="97" t="s">
        <v>89</v>
      </c>
      <c r="L8" s="122" t="s">
        <v>90</v>
      </c>
      <c r="M8" s="110" t="s">
        <v>72</v>
      </c>
      <c r="N8" s="115" t="s">
        <v>86</v>
      </c>
    </row>
    <row r="9" spans="1:14" x14ac:dyDescent="0.15">
      <c r="B9" s="105" t="s">
        <v>50</v>
      </c>
      <c r="C9" s="112">
        <v>0</v>
      </c>
      <c r="D9" s="112">
        <v>0</v>
      </c>
      <c r="E9" s="112">
        <v>0</v>
      </c>
      <c r="F9" s="112">
        <v>0</v>
      </c>
      <c r="G9" s="104"/>
      <c r="J9" s="107" t="s">
        <v>59</v>
      </c>
      <c r="K9" s="97" t="s">
        <v>62</v>
      </c>
      <c r="L9" s="122" t="s">
        <v>81</v>
      </c>
      <c r="M9" s="111" t="s">
        <v>71</v>
      </c>
      <c r="N9" s="115" t="s">
        <v>86</v>
      </c>
    </row>
    <row r="10" spans="1:14" x14ac:dyDescent="0.15">
      <c r="J10" s="107" t="s">
        <v>60</v>
      </c>
      <c r="K10" s="97" t="s">
        <v>63</v>
      </c>
      <c r="L10" s="122" t="s">
        <v>82</v>
      </c>
      <c r="M10" s="111" t="s">
        <v>71</v>
      </c>
      <c r="N10" s="115" t="s">
        <v>86</v>
      </c>
    </row>
    <row r="11" spans="1:14" x14ac:dyDescent="0.15">
      <c r="A11" s="101" t="s">
        <v>73</v>
      </c>
      <c r="G11"/>
    </row>
    <row r="12" spans="1:14" x14ac:dyDescent="0.15">
      <c r="B12" s="105" t="s">
        <v>91</v>
      </c>
      <c r="C12" s="113">
        <v>0.1</v>
      </c>
      <c r="G12"/>
    </row>
    <row r="13" spans="1:14" x14ac:dyDescent="0.15">
      <c r="B13" s="105" t="s">
        <v>92</v>
      </c>
      <c r="C13" s="113">
        <v>0</v>
      </c>
      <c r="G13"/>
    </row>
    <row r="14" spans="1:14" x14ac:dyDescent="0.15">
      <c r="G14"/>
    </row>
    <row r="15" spans="1:14" x14ac:dyDescent="0.15">
      <c r="G15"/>
    </row>
    <row r="16" spans="1:14" x14ac:dyDescent="0.15">
      <c r="G16"/>
    </row>
    <row r="17" spans="7:7" x14ac:dyDescent="0.15">
      <c r="G17"/>
    </row>
    <row r="18" spans="7:7" x14ac:dyDescent="0.15">
      <c r="G18"/>
    </row>
    <row r="19" spans="7:7" x14ac:dyDescent="0.15">
      <c r="G19"/>
    </row>
    <row r="20" spans="7:7" x14ac:dyDescent="0.15">
      <c r="G20"/>
    </row>
  </sheetData>
  <phoneticPr fontId="2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改訂履歴</vt:lpstr>
      <vt:lpstr>対応別工数表</vt:lpstr>
      <vt:lpstr>機能別工数</vt:lpstr>
      <vt:lpstr>設定</vt:lpstr>
      <vt:lpstr>改訂履歴!Print_Area</vt:lpstr>
      <vt:lpstr>機能別工数!Print_Area</vt:lpstr>
      <vt:lpstr>対応別工数表!Print_Area</vt:lpstr>
      <vt:lpstr>改訂履歴!Print_Titles</vt:lpstr>
      <vt:lpstr>対応別工数表!Print_Titles</vt:lpstr>
      <vt:lpstr>ランク別係数</vt:lpstr>
      <vt:lpstr>管理_BP</vt:lpstr>
      <vt:lpstr>管理_FS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fst-kabetani</cp:lastModifiedBy>
  <cp:lastPrinted>2015-06-01T06:06:27Z</cp:lastPrinted>
  <dcterms:created xsi:type="dcterms:W3CDTF">2011-11-16T06:20:32Z</dcterms:created>
  <dcterms:modified xsi:type="dcterms:W3CDTF">2017-03-27T02:40:57Z</dcterms:modified>
</cp:coreProperties>
</file>