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Propulsive Lander\Data\Thrust Stand\Characterization\"/>
    </mc:Choice>
  </mc:AlternateContent>
  <bookViews>
    <workbookView xWindow="0" yWindow="0" windowWidth="18135" windowHeight="92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4" i="1" l="1"/>
  <c r="K123" i="1"/>
  <c r="K122" i="1"/>
  <c r="K121" i="1"/>
  <c r="K120" i="1"/>
  <c r="K119" i="1"/>
  <c r="J121" i="1" l="1"/>
  <c r="J120" i="1"/>
  <c r="J122" i="1"/>
  <c r="J123" i="1"/>
  <c r="J124" i="1"/>
  <c r="J119" i="1"/>
  <c r="I119" i="1"/>
  <c r="I120" i="1"/>
  <c r="I121" i="1"/>
  <c r="I122" i="1"/>
  <c r="I123" i="1"/>
  <c r="I124" i="1"/>
  <c r="H120" i="1"/>
  <c r="H121" i="1"/>
  <c r="H122" i="1"/>
  <c r="H123" i="1"/>
  <c r="H124" i="1"/>
  <c r="H119" i="1"/>
  <c r="G120" i="1"/>
  <c r="G121" i="1"/>
  <c r="G122" i="1"/>
  <c r="G123" i="1"/>
  <c r="G124" i="1"/>
  <c r="G119" i="1"/>
  <c r="F120" i="1"/>
  <c r="F121" i="1"/>
  <c r="F122" i="1"/>
  <c r="F123" i="1"/>
  <c r="F124" i="1"/>
  <c r="F119" i="1"/>
  <c r="D124" i="1"/>
  <c r="D123" i="1"/>
  <c r="D122" i="1"/>
  <c r="D121" i="1"/>
  <c r="D120" i="1"/>
  <c r="D119" i="1"/>
  <c r="E124" i="1"/>
  <c r="C124" i="1"/>
  <c r="B124" i="1"/>
  <c r="E123" i="1"/>
  <c r="C123" i="1"/>
  <c r="B123" i="1"/>
  <c r="E122" i="1"/>
  <c r="C122" i="1"/>
  <c r="B122" i="1"/>
  <c r="E121" i="1"/>
  <c r="C121" i="1"/>
  <c r="B121" i="1"/>
  <c r="E120" i="1"/>
  <c r="C120" i="1"/>
  <c r="B120" i="1"/>
  <c r="E119" i="1"/>
  <c r="C119" i="1"/>
  <c r="B119" i="1"/>
  <c r="D113" i="1"/>
  <c r="C113" i="1"/>
  <c r="B113" i="1"/>
  <c r="D112" i="1"/>
  <c r="C112" i="1"/>
  <c r="B112" i="1"/>
  <c r="D96" i="1"/>
  <c r="C96" i="1"/>
  <c r="B96" i="1"/>
  <c r="D95" i="1"/>
  <c r="C95" i="1"/>
  <c r="B95" i="1"/>
  <c r="D79" i="1"/>
  <c r="C79" i="1"/>
  <c r="B79" i="1"/>
  <c r="D78" i="1"/>
  <c r="C78" i="1"/>
  <c r="B78" i="1"/>
  <c r="D62" i="1"/>
  <c r="C62" i="1"/>
  <c r="B62" i="1"/>
  <c r="D61" i="1"/>
  <c r="C61" i="1"/>
  <c r="B61" i="1"/>
  <c r="D45" i="1"/>
  <c r="C45" i="1"/>
  <c r="B45" i="1"/>
  <c r="D44" i="1"/>
  <c r="C44" i="1"/>
  <c r="B44" i="1"/>
  <c r="D27" i="1"/>
  <c r="C27" i="1"/>
  <c r="D28" i="1"/>
  <c r="C28" i="1"/>
  <c r="B28" i="1"/>
  <c r="B27" i="1"/>
  <c r="B114" i="1" l="1"/>
  <c r="D115" i="1"/>
  <c r="C115" i="1"/>
  <c r="D98" i="1"/>
  <c r="B98" i="1"/>
  <c r="C98" i="1"/>
  <c r="D81" i="1"/>
  <c r="D64" i="1"/>
  <c r="C64" i="1"/>
  <c r="B63" i="1"/>
  <c r="D47" i="1"/>
  <c r="B46" i="1"/>
  <c r="C47" i="1"/>
  <c r="B80" i="1"/>
  <c r="C81" i="1"/>
  <c r="D114" i="1"/>
  <c r="B115" i="1"/>
  <c r="C114" i="1"/>
  <c r="D97" i="1"/>
  <c r="B97" i="1"/>
  <c r="C97" i="1"/>
  <c r="C80" i="1"/>
  <c r="D80" i="1"/>
  <c r="B81" i="1"/>
  <c r="D63" i="1"/>
  <c r="B64" i="1"/>
  <c r="C63" i="1"/>
  <c r="B47" i="1"/>
  <c r="C46" i="1"/>
  <c r="D46" i="1"/>
  <c r="C30" i="1"/>
  <c r="D30" i="1"/>
  <c r="C29" i="1"/>
  <c r="D29" i="1"/>
  <c r="B30" i="1"/>
  <c r="B29" i="1"/>
  <c r="A13" i="1"/>
  <c r="A12" i="1" l="1"/>
</calcChain>
</file>

<file path=xl/sharedStrings.xml><?xml version="1.0" encoding="utf-8"?>
<sst xmlns="http://schemas.openxmlformats.org/spreadsheetml/2006/main" count="68" uniqueCount="27">
  <si>
    <t>Data Point #</t>
  </si>
  <si>
    <t>Scale Calc</t>
  </si>
  <si>
    <t>Weight Used [g]</t>
  </si>
  <si>
    <t>Averages</t>
  </si>
  <si>
    <t>STD</t>
  </si>
  <si>
    <t>Max Div</t>
  </si>
  <si>
    <t>Min Div</t>
  </si>
  <si>
    <t>Raw Reading (0 g)</t>
  </si>
  <si>
    <t>Raw Reading (500 g)</t>
  </si>
  <si>
    <t>Scale Reading</t>
  </si>
  <si>
    <t>Raw Reading (200 g)</t>
  </si>
  <si>
    <t>Raw Reading (100 g)</t>
  </si>
  <si>
    <t>Raw Reading (50 g)</t>
  </si>
  <si>
    <t>Raw Reading (20 g)</t>
  </si>
  <si>
    <t>Raw Reading (10 g)</t>
  </si>
  <si>
    <t>Final Averaged Values</t>
  </si>
  <si>
    <t>Raw Reading (X g)</t>
  </si>
  <si>
    <t>Weight (X g)</t>
  </si>
  <si>
    <t>Slope</t>
  </si>
  <si>
    <t>Raw Reading (X g) STD</t>
  </si>
  <si>
    <t>Scale Reading AVG</t>
  </si>
  <si>
    <t>Intercept (offset)</t>
  </si>
  <si>
    <t>Weight + STD [g]</t>
  </si>
  <si>
    <t>Weight - STD [g]</t>
  </si>
  <si>
    <t>Weight +/- [g]</t>
  </si>
  <si>
    <t>%</t>
  </si>
  <si>
    <t>Assumed Weight +/-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</si>
</sst>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 Readings (X g)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Sheet1!$D$119:$D$124</c:f>
                <c:numCache>
                  <c:formatCode>General</c:formatCode>
                  <c:ptCount val="6"/>
                  <c:pt idx="0">
                    <c:v>4320.6412397029935</c:v>
                  </c:pt>
                  <c:pt idx="1">
                    <c:v>2843.7105572356227</c:v>
                  </c:pt>
                  <c:pt idx="2">
                    <c:v>2953.0747742348522</c:v>
                  </c:pt>
                  <c:pt idx="3">
                    <c:v>689.29065793111624</c:v>
                  </c:pt>
                  <c:pt idx="4">
                    <c:v>504.71311983475658</c:v>
                  </c:pt>
                  <c:pt idx="5">
                    <c:v>380.75143539526596</c:v>
                  </c:pt>
                </c:numCache>
              </c:numRef>
            </c:plus>
            <c:minus>
              <c:numRef>
                <c:f>Sheet1!$D$119:$D$124</c:f>
                <c:numCache>
                  <c:formatCode>General</c:formatCode>
                  <c:ptCount val="6"/>
                  <c:pt idx="0">
                    <c:v>4320.6412397029935</c:v>
                  </c:pt>
                  <c:pt idx="1">
                    <c:v>2843.7105572356227</c:v>
                  </c:pt>
                  <c:pt idx="2">
                    <c:v>2953.0747742348522</c:v>
                  </c:pt>
                  <c:pt idx="3">
                    <c:v>689.29065793111624</c:v>
                  </c:pt>
                  <c:pt idx="4">
                    <c:v>504.71311983475658</c:v>
                  </c:pt>
                  <c:pt idx="5">
                    <c:v>380.75143539526596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Sheet1!$A$119:$A$124</c:f>
              <c:numCache>
                <c:formatCode>General</c:formatCode>
                <c:ptCount val="6"/>
                <c:pt idx="0">
                  <c:v>500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20</c:v>
                </c:pt>
                <c:pt idx="5">
                  <c:v>10</c:v>
                </c:pt>
              </c:numCache>
            </c:numRef>
          </c:xVal>
          <c:yVal>
            <c:numRef>
              <c:f>Sheet1!$C$119:$C$124</c:f>
              <c:numCache>
                <c:formatCode>0</c:formatCode>
                <c:ptCount val="6"/>
                <c:pt idx="0">
                  <c:v>462214.5</c:v>
                </c:pt>
                <c:pt idx="1">
                  <c:v>176398.2</c:v>
                </c:pt>
                <c:pt idx="2">
                  <c:v>82963.199999999997</c:v>
                </c:pt>
                <c:pt idx="3">
                  <c:v>35071.5</c:v>
                </c:pt>
                <c:pt idx="4">
                  <c:v>6248</c:v>
                </c:pt>
                <c:pt idx="5">
                  <c:v>-2357.9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Sheet1!$A$119:$A$124</c:f>
              <c:numCache>
                <c:formatCode>General</c:formatCode>
                <c:ptCount val="6"/>
                <c:pt idx="0">
                  <c:v>500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20</c:v>
                </c:pt>
                <c:pt idx="5">
                  <c:v>10</c:v>
                </c:pt>
              </c:numCache>
            </c:numRef>
          </c:xVal>
          <c:yVal>
            <c:numRef>
              <c:f>Sheet1!$C$28</c:f>
              <c:numCache>
                <c:formatCode>0</c:formatCode>
                <c:ptCount val="1"/>
                <c:pt idx="0">
                  <c:v>4320.6412397029935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29216"/>
        <c:axId val="8306297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Raw Readings (0 g)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Sheet1!$A$119:$A$124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</c:v>
                      </c:pt>
                      <c:pt idx="1">
                        <c:v>200</c:v>
                      </c:pt>
                      <c:pt idx="2">
                        <c:v>100</c:v>
                      </c:pt>
                      <c:pt idx="3">
                        <c:v>50</c:v>
                      </c:pt>
                      <c:pt idx="4">
                        <c:v>20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Sheet1!$B$119:$B$124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-12011.1</c:v>
                      </c:pt>
                      <c:pt idx="1">
                        <c:v>-12207.8</c:v>
                      </c:pt>
                      <c:pt idx="2">
                        <c:v>-12213</c:v>
                      </c:pt>
                      <c:pt idx="3">
                        <c:v>-12295.6</c:v>
                      </c:pt>
                      <c:pt idx="4">
                        <c:v>-12359.8</c:v>
                      </c:pt>
                      <c:pt idx="5">
                        <c:v>-12368.5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830629216"/>
        <c:scaling>
          <c:orientation val="minMax"/>
          <c:max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Calibration Weight</a:t>
                </a:r>
                <a:r>
                  <a:rPr lang="en-US" baseline="0"/>
                  <a:t> [g]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29760"/>
        <c:crosses val="autoZero"/>
        <c:crossBetween val="midCat"/>
      </c:valAx>
      <c:valAx>
        <c:axId val="830629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  <a:r>
                  <a:rPr lang="en-US" baseline="0"/>
                  <a:t> Raw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86</xdr:row>
      <xdr:rowOff>123824</xdr:rowOff>
    </xdr:from>
    <xdr:to>
      <xdr:col>14</xdr:col>
      <xdr:colOff>19050</xdr:colOff>
      <xdr:row>114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abSelected="1" topLeftCell="A94" workbookViewId="0">
      <selection activeCell="K129" sqref="K129"/>
    </sheetView>
  </sheetViews>
  <sheetFormatPr defaultRowHeight="15" x14ac:dyDescent="0.25"/>
  <cols>
    <col min="1" max="1" width="20.85546875" bestFit="1" customWidth="1"/>
    <col min="2" max="2" width="16.7109375" bestFit="1" customWidth="1"/>
    <col min="3" max="3" width="18.85546875" bestFit="1" customWidth="1"/>
    <col min="4" max="4" width="22.28515625" bestFit="1" customWidth="1"/>
    <col min="5" max="5" width="17.7109375" bestFit="1" customWidth="1"/>
    <col min="6" max="6" width="12" bestFit="1" customWidth="1"/>
    <col min="7" max="8" width="15.5703125" bestFit="1" customWidth="1"/>
    <col min="9" max="9" width="13.42578125" bestFit="1" customWidth="1"/>
    <col min="11" max="11" width="22.28515625" bestFit="1" customWidth="1"/>
  </cols>
  <sheetData>
    <row r="1" spans="1:4" x14ac:dyDescent="0.25">
      <c r="A1">
        <v>963.23</v>
      </c>
    </row>
    <row r="2" spans="1:4" x14ac:dyDescent="0.25">
      <c r="A2">
        <v>943.02</v>
      </c>
    </row>
    <row r="3" spans="1:4" x14ac:dyDescent="0.25">
      <c r="A3">
        <v>936.73</v>
      </c>
    </row>
    <row r="4" spans="1:4" x14ac:dyDescent="0.25">
      <c r="A4">
        <v>941.57</v>
      </c>
    </row>
    <row r="5" spans="1:4" x14ac:dyDescent="0.25">
      <c r="A5">
        <v>959.88</v>
      </c>
    </row>
    <row r="6" spans="1:4" x14ac:dyDescent="0.25">
      <c r="A6">
        <v>966.53</v>
      </c>
    </row>
    <row r="7" spans="1:4" x14ac:dyDescent="0.25">
      <c r="A7">
        <v>947.84</v>
      </c>
    </row>
    <row r="8" spans="1:4" x14ac:dyDescent="0.25">
      <c r="A8">
        <v>936.22</v>
      </c>
    </row>
    <row r="9" spans="1:4" x14ac:dyDescent="0.25">
      <c r="A9">
        <v>953.08</v>
      </c>
    </row>
    <row r="10" spans="1:4" x14ac:dyDescent="0.25">
      <c r="A10">
        <v>958.44</v>
      </c>
    </row>
    <row r="12" spans="1:4" x14ac:dyDescent="0.25">
      <c r="A12">
        <f>AVERAGE(A1:A10)</f>
        <v>950.65400000000011</v>
      </c>
    </row>
    <row r="13" spans="1:4" x14ac:dyDescent="0.25">
      <c r="A13">
        <f>_xlfn.STDEV.S(A1:A10)</f>
        <v>11.119368687115283</v>
      </c>
    </row>
    <row r="15" spans="1:4" x14ac:dyDescent="0.25">
      <c r="A15" t="s">
        <v>2</v>
      </c>
      <c r="B15">
        <v>500</v>
      </c>
    </row>
    <row r="16" spans="1:4" x14ac:dyDescent="0.25">
      <c r="A16" t="s">
        <v>0</v>
      </c>
      <c r="B16" t="s">
        <v>7</v>
      </c>
      <c r="C16" t="s">
        <v>8</v>
      </c>
      <c r="D16" t="s">
        <v>9</v>
      </c>
    </row>
    <row r="17" spans="1:5" x14ac:dyDescent="0.25">
      <c r="A17">
        <v>1</v>
      </c>
      <c r="B17" s="3">
        <v>-11895</v>
      </c>
      <c r="C17">
        <v>463920</v>
      </c>
      <c r="D17">
        <v>950.5</v>
      </c>
      <c r="E17" s="1"/>
    </row>
    <row r="18" spans="1:5" x14ac:dyDescent="0.25">
      <c r="A18">
        <v>2</v>
      </c>
      <c r="B18" s="3">
        <v>-11898</v>
      </c>
      <c r="C18">
        <v>459827</v>
      </c>
      <c r="D18">
        <v>944.46</v>
      </c>
      <c r="E18" s="1"/>
    </row>
    <row r="19" spans="1:5" x14ac:dyDescent="0.25">
      <c r="A19">
        <v>3</v>
      </c>
      <c r="B19" s="3">
        <v>-12077</v>
      </c>
      <c r="C19">
        <v>457773</v>
      </c>
      <c r="D19">
        <v>941.52</v>
      </c>
      <c r="E19" s="1"/>
    </row>
    <row r="20" spans="1:5" x14ac:dyDescent="0.25">
      <c r="A20">
        <v>4</v>
      </c>
      <c r="B20" s="3">
        <v>-12083</v>
      </c>
      <c r="C20">
        <v>464612</v>
      </c>
      <c r="D20">
        <v>952.72</v>
      </c>
      <c r="E20" s="1"/>
    </row>
    <row r="21" spans="1:5" x14ac:dyDescent="0.25">
      <c r="A21">
        <v>5</v>
      </c>
      <c r="B21" s="3">
        <v>-12001</v>
      </c>
      <c r="C21">
        <v>458809</v>
      </c>
      <c r="D21">
        <v>941.1</v>
      </c>
      <c r="E21" s="1"/>
    </row>
    <row r="22" spans="1:5" x14ac:dyDescent="0.25">
      <c r="A22">
        <v>6</v>
      </c>
      <c r="B22" s="3">
        <v>-12086</v>
      </c>
      <c r="C22">
        <v>466683</v>
      </c>
      <c r="D22">
        <v>955.17</v>
      </c>
      <c r="E22" s="1"/>
    </row>
    <row r="23" spans="1:5" x14ac:dyDescent="0.25">
      <c r="A23">
        <v>7</v>
      </c>
      <c r="B23" s="3">
        <v>-12129</v>
      </c>
      <c r="C23">
        <v>454311</v>
      </c>
      <c r="D23">
        <v>931.11</v>
      </c>
      <c r="E23" s="1"/>
    </row>
    <row r="24" spans="1:5" x14ac:dyDescent="0.25">
      <c r="A24">
        <v>8</v>
      </c>
      <c r="B24" s="3">
        <v>-11928</v>
      </c>
      <c r="C24">
        <v>465048</v>
      </c>
      <c r="D24">
        <v>953.93</v>
      </c>
      <c r="E24" s="1"/>
    </row>
    <row r="25" spans="1:5" x14ac:dyDescent="0.25">
      <c r="A25">
        <v>9</v>
      </c>
      <c r="B25" s="3">
        <v>-11848</v>
      </c>
      <c r="C25">
        <v>467726</v>
      </c>
      <c r="D25">
        <v>958.68</v>
      </c>
      <c r="E25" s="1"/>
    </row>
    <row r="26" spans="1:5" x14ac:dyDescent="0.25">
      <c r="A26">
        <v>10</v>
      </c>
      <c r="B26" s="3">
        <v>-12166</v>
      </c>
      <c r="C26">
        <v>463436</v>
      </c>
      <c r="D26">
        <v>951.76</v>
      </c>
      <c r="E26" s="1"/>
    </row>
    <row r="27" spans="1:5" x14ac:dyDescent="0.25">
      <c r="A27" t="s">
        <v>3</v>
      </c>
      <c r="B27" s="3">
        <f>AVERAGE(B17:B26)</f>
        <v>-12011.1</v>
      </c>
      <c r="C27" s="3">
        <f>AVERAGE(C17:C26)</f>
        <v>462214.5</v>
      </c>
      <c r="D27" s="3">
        <f>AVERAGE(D17:D26)</f>
        <v>948.09500000000003</v>
      </c>
      <c r="E27" s="1"/>
    </row>
    <row r="28" spans="1:5" x14ac:dyDescent="0.25">
      <c r="A28" t="s">
        <v>4</v>
      </c>
      <c r="B28" s="3">
        <f>_xlfn.STDEV.S(B17:B26)</f>
        <v>112.00044642768169</v>
      </c>
      <c r="C28" s="3">
        <f>_xlfn.STDEV.S(C17:C26)</f>
        <v>4320.6412397029935</v>
      </c>
      <c r="D28" s="3">
        <f>_xlfn.STDEV.S(D17:D26)</f>
        <v>8.3706899357221261</v>
      </c>
      <c r="E28" s="1"/>
    </row>
    <row r="29" spans="1:5" x14ac:dyDescent="0.25">
      <c r="A29" t="s">
        <v>5</v>
      </c>
      <c r="B29" s="3">
        <f>B27+B28</f>
        <v>-11899.09955357232</v>
      </c>
      <c r="C29" s="3">
        <f>C27+C28</f>
        <v>466535.14123970299</v>
      </c>
      <c r="D29" s="3">
        <f>D27+D28</f>
        <v>956.46568993572214</v>
      </c>
      <c r="E29" s="1"/>
    </row>
    <row r="30" spans="1:5" x14ac:dyDescent="0.25">
      <c r="A30" t="s">
        <v>6</v>
      </c>
      <c r="B30" s="3">
        <f>B27-B28</f>
        <v>-12123.100446427681</v>
      </c>
      <c r="C30" s="3">
        <f>C27-C28</f>
        <v>457893.85876029701</v>
      </c>
      <c r="D30" s="3">
        <f>D27-D28</f>
        <v>939.72431006427792</v>
      </c>
      <c r="E30" s="1"/>
    </row>
    <row r="32" spans="1:5" x14ac:dyDescent="0.25">
      <c r="A32" t="s">
        <v>2</v>
      </c>
      <c r="B32">
        <v>200</v>
      </c>
    </row>
    <row r="33" spans="1:5" x14ac:dyDescent="0.25">
      <c r="A33" t="s">
        <v>0</v>
      </c>
      <c r="B33" t="s">
        <v>7</v>
      </c>
      <c r="C33" t="s">
        <v>10</v>
      </c>
      <c r="D33" t="s">
        <v>9</v>
      </c>
    </row>
    <row r="34" spans="1:5" x14ac:dyDescent="0.25">
      <c r="A34">
        <v>1</v>
      </c>
      <c r="B34" s="3">
        <v>-12089</v>
      </c>
      <c r="C34">
        <v>176967</v>
      </c>
      <c r="D34">
        <v>946.37</v>
      </c>
      <c r="E34" s="1"/>
    </row>
    <row r="35" spans="1:5" x14ac:dyDescent="0.25">
      <c r="A35">
        <v>2</v>
      </c>
      <c r="B35" s="3">
        <v>-12203</v>
      </c>
      <c r="C35">
        <v>178719</v>
      </c>
      <c r="D35">
        <v>954.27</v>
      </c>
      <c r="E35" s="1"/>
    </row>
    <row r="36" spans="1:5" x14ac:dyDescent="0.25">
      <c r="A36">
        <v>3</v>
      </c>
      <c r="B36" s="3">
        <v>-12259</v>
      </c>
      <c r="C36">
        <v>176993</v>
      </c>
      <c r="D36">
        <v>946.18</v>
      </c>
      <c r="E36" s="1"/>
    </row>
    <row r="37" spans="1:5" x14ac:dyDescent="0.25">
      <c r="A37">
        <v>4</v>
      </c>
      <c r="B37" s="3">
        <v>-12241</v>
      </c>
      <c r="C37">
        <v>172736</v>
      </c>
      <c r="D37">
        <v>924.96</v>
      </c>
      <c r="E37" s="1"/>
    </row>
    <row r="38" spans="1:5" x14ac:dyDescent="0.25">
      <c r="A38">
        <v>5</v>
      </c>
      <c r="B38" s="3">
        <v>-12182</v>
      </c>
      <c r="C38">
        <v>178972</v>
      </c>
      <c r="D38">
        <v>956.06</v>
      </c>
      <c r="E38" s="1"/>
    </row>
    <row r="39" spans="1:5" x14ac:dyDescent="0.25">
      <c r="A39">
        <v>6</v>
      </c>
      <c r="B39" s="3">
        <v>-12131</v>
      </c>
      <c r="C39">
        <v>181214</v>
      </c>
      <c r="D39">
        <v>966.63</v>
      </c>
      <c r="E39" s="1"/>
    </row>
    <row r="40" spans="1:5" x14ac:dyDescent="0.25">
      <c r="A40">
        <v>7</v>
      </c>
      <c r="B40" s="3">
        <v>-12390</v>
      </c>
      <c r="C40">
        <v>175020</v>
      </c>
      <c r="D40">
        <v>937.07</v>
      </c>
      <c r="E40" s="1"/>
    </row>
    <row r="41" spans="1:5" x14ac:dyDescent="0.25">
      <c r="A41">
        <v>8</v>
      </c>
      <c r="B41" s="3">
        <v>-12268</v>
      </c>
      <c r="C41">
        <v>175942</v>
      </c>
      <c r="D41">
        <v>941.73</v>
      </c>
      <c r="E41" s="1"/>
    </row>
    <row r="42" spans="1:5" x14ac:dyDescent="0.25">
      <c r="A42">
        <v>9</v>
      </c>
      <c r="B42" s="3">
        <v>-12207</v>
      </c>
      <c r="C42">
        <v>171849</v>
      </c>
      <c r="D42">
        <v>920.43</v>
      </c>
      <c r="E42" s="1"/>
    </row>
    <row r="43" spans="1:5" x14ac:dyDescent="0.25">
      <c r="A43">
        <v>10</v>
      </c>
      <c r="B43" s="3">
        <v>-12108</v>
      </c>
      <c r="C43">
        <v>175570</v>
      </c>
      <c r="D43">
        <v>938.91</v>
      </c>
      <c r="E43" s="1"/>
    </row>
    <row r="44" spans="1:5" x14ac:dyDescent="0.25">
      <c r="A44" t="s">
        <v>3</v>
      </c>
      <c r="B44" s="3">
        <f>AVERAGE(B34:B43)</f>
        <v>-12207.8</v>
      </c>
      <c r="C44" s="3">
        <f>AVERAGE(C34:C43)</f>
        <v>176398.2</v>
      </c>
      <c r="D44" s="3">
        <f>AVERAGE(D34:D43)</f>
        <v>943.26100000000008</v>
      </c>
      <c r="E44" s="1"/>
    </row>
    <row r="45" spans="1:5" x14ac:dyDescent="0.25">
      <c r="A45" t="s">
        <v>4</v>
      </c>
      <c r="B45" s="3">
        <f>_xlfn.STDEV.S(B34:B43)</f>
        <v>88.947924839949664</v>
      </c>
      <c r="C45" s="3">
        <f>_xlfn.STDEV.S(C34:C43)</f>
        <v>2843.7105572356227</v>
      </c>
      <c r="D45" s="3">
        <f>_xlfn.STDEV.S(D34:D43)</f>
        <v>14.004340160583546</v>
      </c>
      <c r="E45" s="1"/>
    </row>
    <row r="46" spans="1:5" x14ac:dyDescent="0.25">
      <c r="A46" t="s">
        <v>5</v>
      </c>
      <c r="B46" s="3">
        <f>B44+B45</f>
        <v>-12118.85207516005</v>
      </c>
      <c r="C46" s="3">
        <f>C44+C45</f>
        <v>179241.91055723562</v>
      </c>
      <c r="D46" s="3">
        <f>D44+D45</f>
        <v>957.26534016058361</v>
      </c>
      <c r="E46" s="1"/>
    </row>
    <row r="47" spans="1:5" x14ac:dyDescent="0.25">
      <c r="A47" t="s">
        <v>6</v>
      </c>
      <c r="B47" s="3">
        <f>B44-B45</f>
        <v>-12296.747924839949</v>
      </c>
      <c r="C47" s="3">
        <f>C44-C45</f>
        <v>173554.4894427644</v>
      </c>
      <c r="D47" s="3">
        <f>D44-D45</f>
        <v>929.25665983941656</v>
      </c>
      <c r="E47" s="1"/>
    </row>
    <row r="49" spans="1:4" x14ac:dyDescent="0.25">
      <c r="A49" t="s">
        <v>2</v>
      </c>
      <c r="B49">
        <v>100</v>
      </c>
    </row>
    <row r="50" spans="1:4" x14ac:dyDescent="0.25">
      <c r="A50" t="s">
        <v>0</v>
      </c>
      <c r="B50" t="s">
        <v>7</v>
      </c>
      <c r="C50" t="s">
        <v>11</v>
      </c>
      <c r="D50" t="s">
        <v>9</v>
      </c>
    </row>
    <row r="51" spans="1:4" x14ac:dyDescent="0.25">
      <c r="A51">
        <v>1</v>
      </c>
      <c r="B51" s="3">
        <v>-12204</v>
      </c>
      <c r="C51">
        <v>87085</v>
      </c>
      <c r="D51">
        <v>993.93</v>
      </c>
    </row>
    <row r="52" spans="1:4" x14ac:dyDescent="0.25">
      <c r="A52">
        <v>2</v>
      </c>
      <c r="B52" s="3">
        <v>-12089</v>
      </c>
      <c r="C52">
        <v>79378</v>
      </c>
      <c r="D52">
        <v>916.8</v>
      </c>
    </row>
    <row r="53" spans="1:4" x14ac:dyDescent="0.25">
      <c r="A53">
        <v>3</v>
      </c>
      <c r="B53" s="3">
        <v>-12193</v>
      </c>
      <c r="C53">
        <v>83428</v>
      </c>
      <c r="D53">
        <v>954.23</v>
      </c>
    </row>
    <row r="54" spans="1:4" x14ac:dyDescent="0.25">
      <c r="A54">
        <v>4</v>
      </c>
      <c r="B54" s="3">
        <v>-12184</v>
      </c>
      <c r="C54">
        <v>81259</v>
      </c>
      <c r="D54">
        <v>935.85</v>
      </c>
    </row>
    <row r="55" spans="1:4" x14ac:dyDescent="0.25">
      <c r="A55">
        <v>5</v>
      </c>
      <c r="B55" s="3">
        <v>-12282</v>
      </c>
      <c r="C55">
        <v>83217</v>
      </c>
      <c r="D55">
        <v>953.75</v>
      </c>
    </row>
    <row r="56" spans="1:4" x14ac:dyDescent="0.25">
      <c r="A56">
        <v>6</v>
      </c>
      <c r="B56" s="3">
        <v>-12226</v>
      </c>
      <c r="C56">
        <v>82716</v>
      </c>
      <c r="D56">
        <v>951.91</v>
      </c>
    </row>
    <row r="57" spans="1:4" x14ac:dyDescent="0.25">
      <c r="A57">
        <v>7</v>
      </c>
      <c r="B57" s="3">
        <v>-12275</v>
      </c>
      <c r="C57">
        <v>82999</v>
      </c>
      <c r="D57">
        <v>954.57</v>
      </c>
    </row>
    <row r="58" spans="1:4" x14ac:dyDescent="0.25">
      <c r="A58">
        <v>8</v>
      </c>
      <c r="B58" s="3">
        <v>-12239</v>
      </c>
      <c r="C58">
        <v>78922</v>
      </c>
      <c r="D58">
        <v>911.28</v>
      </c>
    </row>
    <row r="59" spans="1:4" x14ac:dyDescent="0.25">
      <c r="A59">
        <v>9</v>
      </c>
      <c r="B59" s="3">
        <v>-12273</v>
      </c>
      <c r="C59">
        <v>82313</v>
      </c>
      <c r="D59">
        <v>949.08</v>
      </c>
    </row>
    <row r="60" spans="1:4" x14ac:dyDescent="0.25">
      <c r="A60">
        <v>10</v>
      </c>
      <c r="B60" s="3">
        <v>-12165</v>
      </c>
      <c r="C60">
        <v>88315</v>
      </c>
      <c r="D60">
        <v>1003.42</v>
      </c>
    </row>
    <row r="61" spans="1:4" x14ac:dyDescent="0.25">
      <c r="A61" t="s">
        <v>3</v>
      </c>
      <c r="B61" s="3">
        <f>AVERAGE(B51:B60)</f>
        <v>-12213</v>
      </c>
      <c r="C61" s="3">
        <f>AVERAGE(C51:C60)</f>
        <v>82963.199999999997</v>
      </c>
      <c r="D61" s="3">
        <f>AVERAGE(D51:D60)</f>
        <v>952.48199999999997</v>
      </c>
    </row>
    <row r="62" spans="1:4" x14ac:dyDescent="0.25">
      <c r="A62" t="s">
        <v>4</v>
      </c>
      <c r="B62" s="3">
        <f>_xlfn.STDEV.S(B51:B60)</f>
        <v>59.676907873425662</v>
      </c>
      <c r="C62" s="3">
        <f>_xlfn.STDEV.S(C51:C60)</f>
        <v>2953.0747742348522</v>
      </c>
      <c r="D62" s="3">
        <f>_xlfn.STDEV.S(D51:D60)</f>
        <v>29.022929172944924</v>
      </c>
    </row>
    <row r="63" spans="1:4" x14ac:dyDescent="0.25">
      <c r="A63" t="s">
        <v>5</v>
      </c>
      <c r="B63" s="3">
        <f>B61+B62</f>
        <v>-12153.323092126575</v>
      </c>
      <c r="C63" s="3">
        <f>C61+C62</f>
        <v>85916.274774234844</v>
      </c>
      <c r="D63" s="3">
        <f>D61+D62</f>
        <v>981.50492917294491</v>
      </c>
    </row>
    <row r="64" spans="1:4" x14ac:dyDescent="0.25">
      <c r="A64" t="s">
        <v>6</v>
      </c>
      <c r="B64" s="3">
        <f>B61-B62</f>
        <v>-12272.676907873425</v>
      </c>
      <c r="C64" s="3">
        <f>C61-C62</f>
        <v>80010.12522576515</v>
      </c>
      <c r="D64" s="3">
        <f>D61-D62</f>
        <v>923.45907082705503</v>
      </c>
    </row>
    <row r="66" spans="1:4" x14ac:dyDescent="0.25">
      <c r="A66" t="s">
        <v>2</v>
      </c>
      <c r="B66">
        <v>50</v>
      </c>
    </row>
    <row r="67" spans="1:4" x14ac:dyDescent="0.25">
      <c r="A67" t="s">
        <v>0</v>
      </c>
      <c r="B67" t="s">
        <v>7</v>
      </c>
      <c r="C67" t="s">
        <v>12</v>
      </c>
      <c r="D67" t="s">
        <v>9</v>
      </c>
    </row>
    <row r="68" spans="1:4" x14ac:dyDescent="0.25">
      <c r="A68">
        <v>1</v>
      </c>
      <c r="B68" s="3">
        <v>-12280</v>
      </c>
      <c r="C68">
        <v>35109</v>
      </c>
      <c r="D68">
        <v>950.78</v>
      </c>
    </row>
    <row r="69" spans="1:4" x14ac:dyDescent="0.25">
      <c r="A69">
        <v>2</v>
      </c>
      <c r="B69" s="3">
        <v>-12293</v>
      </c>
      <c r="C69">
        <v>34808</v>
      </c>
      <c r="D69">
        <v>945.96</v>
      </c>
    </row>
    <row r="70" spans="1:4" x14ac:dyDescent="0.25">
      <c r="A70">
        <v>3</v>
      </c>
      <c r="B70" s="3">
        <v>-12204</v>
      </c>
      <c r="C70">
        <v>36725</v>
      </c>
      <c r="D70">
        <v>977.75</v>
      </c>
    </row>
    <row r="71" spans="1:4" x14ac:dyDescent="0.25">
      <c r="A71">
        <v>4</v>
      </c>
      <c r="B71" s="3">
        <v>-12327</v>
      </c>
      <c r="C71">
        <v>34915</v>
      </c>
      <c r="D71">
        <v>953.62</v>
      </c>
    </row>
    <row r="72" spans="1:4" x14ac:dyDescent="0.25">
      <c r="A72">
        <v>5</v>
      </c>
      <c r="B72" s="3">
        <v>-12378</v>
      </c>
      <c r="C72">
        <v>34923</v>
      </c>
      <c r="D72">
        <v>944.07</v>
      </c>
    </row>
    <row r="73" spans="1:4" x14ac:dyDescent="0.25">
      <c r="A73">
        <v>6</v>
      </c>
      <c r="B73" s="3">
        <v>-12344</v>
      </c>
      <c r="C73">
        <v>34804</v>
      </c>
      <c r="D73">
        <v>939.25</v>
      </c>
    </row>
    <row r="74" spans="1:4" x14ac:dyDescent="0.25">
      <c r="A74">
        <v>7</v>
      </c>
      <c r="B74" s="3">
        <v>-12484</v>
      </c>
      <c r="C74">
        <v>34202</v>
      </c>
      <c r="D74">
        <v>931.87</v>
      </c>
    </row>
    <row r="75" spans="1:4" x14ac:dyDescent="0.25">
      <c r="A75">
        <v>8</v>
      </c>
      <c r="B75" s="3">
        <v>-12176</v>
      </c>
      <c r="C75">
        <v>35696</v>
      </c>
      <c r="D75">
        <v>958.54</v>
      </c>
    </row>
    <row r="76" spans="1:4" x14ac:dyDescent="0.25">
      <c r="A76">
        <v>9</v>
      </c>
      <c r="B76" s="3">
        <v>-12264</v>
      </c>
      <c r="C76">
        <v>34869</v>
      </c>
      <c r="D76">
        <v>948.98</v>
      </c>
    </row>
    <row r="77" spans="1:4" x14ac:dyDescent="0.25">
      <c r="A77">
        <v>10</v>
      </c>
      <c r="B77" s="3">
        <v>-12206</v>
      </c>
      <c r="C77">
        <v>34664</v>
      </c>
      <c r="D77">
        <v>941.46</v>
      </c>
    </row>
    <row r="78" spans="1:4" x14ac:dyDescent="0.25">
      <c r="A78" t="s">
        <v>3</v>
      </c>
      <c r="B78" s="3">
        <f>AVERAGE(B68:B77)</f>
        <v>-12295.6</v>
      </c>
      <c r="C78" s="3">
        <f>AVERAGE(C68:C77)</f>
        <v>35071.5</v>
      </c>
      <c r="D78" s="3">
        <f>AVERAGE(D68:D77)</f>
        <v>949.22799999999984</v>
      </c>
    </row>
    <row r="79" spans="1:4" x14ac:dyDescent="0.25">
      <c r="A79" t="s">
        <v>4</v>
      </c>
      <c r="B79" s="3">
        <f>_xlfn.STDEV.S(B68:B77)</f>
        <v>92.846587922706604</v>
      </c>
      <c r="C79" s="3">
        <f>_xlfn.STDEV.S(C68:C77)</f>
        <v>689.29065793111624</v>
      </c>
      <c r="D79" s="3">
        <f>_xlfn.STDEV.S(D68:D77)</f>
        <v>12.563018745508572</v>
      </c>
    </row>
    <row r="80" spans="1:4" x14ac:dyDescent="0.25">
      <c r="A80" t="s">
        <v>5</v>
      </c>
      <c r="B80" s="3">
        <f>B78+B79</f>
        <v>-12202.753412077294</v>
      </c>
      <c r="C80" s="3">
        <f>C78+C79</f>
        <v>35760.790657931117</v>
      </c>
      <c r="D80" s="3">
        <f>D78+D79</f>
        <v>961.79101874550838</v>
      </c>
    </row>
    <row r="81" spans="1:4" x14ac:dyDescent="0.25">
      <c r="A81" t="s">
        <v>6</v>
      </c>
      <c r="B81" s="3">
        <f>B78-B79</f>
        <v>-12388.446587922706</v>
      </c>
      <c r="C81" s="3">
        <f>C78-C79</f>
        <v>34382.209342068883</v>
      </c>
      <c r="D81" s="3">
        <f>D78-D79</f>
        <v>936.66498125449129</v>
      </c>
    </row>
    <row r="83" spans="1:4" x14ac:dyDescent="0.25">
      <c r="A83" t="s">
        <v>2</v>
      </c>
      <c r="B83">
        <v>20</v>
      </c>
    </row>
    <row r="84" spans="1:4" x14ac:dyDescent="0.25">
      <c r="A84" t="s">
        <v>0</v>
      </c>
      <c r="B84" t="s">
        <v>7</v>
      </c>
      <c r="C84" t="s">
        <v>13</v>
      </c>
      <c r="D84" t="s">
        <v>9</v>
      </c>
    </row>
    <row r="85" spans="1:4" x14ac:dyDescent="0.25">
      <c r="A85">
        <v>1</v>
      </c>
      <c r="B85" s="3">
        <v>-12297</v>
      </c>
      <c r="C85">
        <v>6542</v>
      </c>
      <c r="D85">
        <v>927.85</v>
      </c>
    </row>
    <row r="86" spans="1:4" x14ac:dyDescent="0.25">
      <c r="A86">
        <v>2</v>
      </c>
      <c r="B86" s="3">
        <v>-12298</v>
      </c>
      <c r="C86">
        <v>6178</v>
      </c>
      <c r="D86">
        <v>930.21</v>
      </c>
    </row>
    <row r="87" spans="1:4" x14ac:dyDescent="0.25">
      <c r="A87">
        <v>3</v>
      </c>
      <c r="B87" s="3">
        <v>-12394</v>
      </c>
      <c r="C87">
        <v>6873</v>
      </c>
      <c r="D87">
        <v>974.23</v>
      </c>
    </row>
    <row r="88" spans="1:4" x14ac:dyDescent="0.25">
      <c r="A88">
        <v>4</v>
      </c>
      <c r="B88" s="3">
        <v>-12332</v>
      </c>
      <c r="C88">
        <v>6331</v>
      </c>
      <c r="D88">
        <v>936.26</v>
      </c>
    </row>
    <row r="89" spans="1:4" x14ac:dyDescent="0.25">
      <c r="A89">
        <v>5</v>
      </c>
      <c r="B89" s="3">
        <v>-12289</v>
      </c>
      <c r="C89">
        <v>7196</v>
      </c>
      <c r="D89">
        <v>980.27</v>
      </c>
    </row>
    <row r="90" spans="1:4" x14ac:dyDescent="0.25">
      <c r="A90">
        <v>6</v>
      </c>
      <c r="B90" s="3">
        <v>-12359</v>
      </c>
      <c r="C90">
        <v>5841</v>
      </c>
      <c r="D90">
        <v>919.12</v>
      </c>
    </row>
    <row r="91" spans="1:4" x14ac:dyDescent="0.25">
      <c r="A91">
        <v>7</v>
      </c>
      <c r="B91" s="3">
        <v>-12582</v>
      </c>
      <c r="C91">
        <v>5891</v>
      </c>
      <c r="D91">
        <v>929.24</v>
      </c>
    </row>
    <row r="92" spans="1:4" x14ac:dyDescent="0.25">
      <c r="A92">
        <v>8</v>
      </c>
      <c r="B92" s="3">
        <v>-12334</v>
      </c>
      <c r="C92">
        <v>5778</v>
      </c>
      <c r="D92">
        <v>910.61</v>
      </c>
    </row>
    <row r="93" spans="1:4" x14ac:dyDescent="0.25">
      <c r="A93">
        <v>9</v>
      </c>
      <c r="B93" s="3">
        <v>-12310</v>
      </c>
      <c r="C93">
        <v>6227</v>
      </c>
      <c r="D93">
        <v>916.18</v>
      </c>
    </row>
    <row r="94" spans="1:4" x14ac:dyDescent="0.25">
      <c r="A94">
        <v>10</v>
      </c>
      <c r="B94" s="3">
        <v>-12403</v>
      </c>
      <c r="C94">
        <v>5623</v>
      </c>
      <c r="D94">
        <v>910.77</v>
      </c>
    </row>
    <row r="95" spans="1:4" x14ac:dyDescent="0.25">
      <c r="A95" t="s">
        <v>3</v>
      </c>
      <c r="B95" s="3">
        <f>AVERAGE(B85:B94)</f>
        <v>-12359.8</v>
      </c>
      <c r="C95" s="3">
        <f>AVERAGE(C85:C94)</f>
        <v>6248</v>
      </c>
      <c r="D95" s="3">
        <f>AVERAGE(D85:D94)</f>
        <v>933.47399999999993</v>
      </c>
    </row>
    <row r="96" spans="1:4" x14ac:dyDescent="0.25">
      <c r="A96" t="s">
        <v>4</v>
      </c>
      <c r="B96" s="3">
        <f>_xlfn.STDEV.S(B85:B94)</f>
        <v>87.625211998475521</v>
      </c>
      <c r="C96" s="3">
        <f>_xlfn.STDEV.S(C85:C94)</f>
        <v>504.71311983475658</v>
      </c>
      <c r="D96" s="3">
        <f>_xlfn.STDEV.S(D85:D94)</f>
        <v>24.635662136197784</v>
      </c>
    </row>
    <row r="97" spans="1:4" x14ac:dyDescent="0.25">
      <c r="A97" t="s">
        <v>5</v>
      </c>
      <c r="B97" s="3">
        <f>B95+B96</f>
        <v>-12272.174788001525</v>
      </c>
      <c r="C97" s="3">
        <f>C95+C96</f>
        <v>6752.713119834757</v>
      </c>
      <c r="D97" s="3">
        <f>D95+D96</f>
        <v>958.1096621361977</v>
      </c>
    </row>
    <row r="98" spans="1:4" x14ac:dyDescent="0.25">
      <c r="A98" t="s">
        <v>6</v>
      </c>
      <c r="B98" s="3">
        <f>B95-B96</f>
        <v>-12447.425211998474</v>
      </c>
      <c r="C98" s="3">
        <f>C95-C96</f>
        <v>5743.286880165243</v>
      </c>
      <c r="D98" s="3">
        <f>D95-D96</f>
        <v>908.83833786380217</v>
      </c>
    </row>
    <row r="100" spans="1:4" x14ac:dyDescent="0.25">
      <c r="A100" t="s">
        <v>2</v>
      </c>
      <c r="B100">
        <v>10</v>
      </c>
    </row>
    <row r="101" spans="1:4" x14ac:dyDescent="0.25">
      <c r="A101" t="s">
        <v>0</v>
      </c>
      <c r="B101" t="s">
        <v>7</v>
      </c>
      <c r="C101" t="s">
        <v>14</v>
      </c>
      <c r="D101" t="s">
        <v>9</v>
      </c>
    </row>
    <row r="102" spans="1:4" x14ac:dyDescent="0.25">
      <c r="A102">
        <v>1</v>
      </c>
      <c r="B102" s="3">
        <v>-12439</v>
      </c>
      <c r="C102">
        <v>-2706</v>
      </c>
      <c r="D102">
        <v>963.83</v>
      </c>
    </row>
    <row r="103" spans="1:4" x14ac:dyDescent="0.25">
      <c r="A103">
        <v>2</v>
      </c>
      <c r="B103" s="3">
        <v>-12451</v>
      </c>
      <c r="C103">
        <v>-2260</v>
      </c>
      <c r="D103">
        <v>1020.52</v>
      </c>
    </row>
    <row r="104" spans="1:4" x14ac:dyDescent="0.25">
      <c r="A104">
        <v>3</v>
      </c>
      <c r="B104" s="3">
        <v>-12478</v>
      </c>
      <c r="C104">
        <v>-1879</v>
      </c>
      <c r="D104">
        <v>1069.0999999999999</v>
      </c>
    </row>
    <row r="105" spans="1:4" x14ac:dyDescent="0.25">
      <c r="A105">
        <v>4</v>
      </c>
      <c r="B105" s="3">
        <v>-12336</v>
      </c>
      <c r="C105">
        <v>-2885</v>
      </c>
      <c r="D105">
        <v>949.05</v>
      </c>
    </row>
    <row r="106" spans="1:4" x14ac:dyDescent="0.25">
      <c r="A106">
        <v>5</v>
      </c>
      <c r="B106" s="3">
        <v>-12463</v>
      </c>
      <c r="C106">
        <v>-1857</v>
      </c>
      <c r="D106">
        <v>1012.41</v>
      </c>
    </row>
    <row r="107" spans="1:4" x14ac:dyDescent="0.25">
      <c r="A107">
        <v>6</v>
      </c>
      <c r="B107" s="3">
        <v>-12335</v>
      </c>
      <c r="C107">
        <v>-2680</v>
      </c>
      <c r="D107">
        <v>967.47</v>
      </c>
    </row>
    <row r="108" spans="1:4" x14ac:dyDescent="0.25">
      <c r="A108">
        <v>7</v>
      </c>
      <c r="B108" s="3">
        <v>-12348</v>
      </c>
      <c r="C108">
        <v>-2460</v>
      </c>
      <c r="D108">
        <v>981.58</v>
      </c>
    </row>
    <row r="109" spans="1:4" x14ac:dyDescent="0.25">
      <c r="A109">
        <v>8</v>
      </c>
      <c r="B109" s="3">
        <v>-12221</v>
      </c>
      <c r="C109">
        <v>-1849</v>
      </c>
      <c r="D109">
        <v>1016.27</v>
      </c>
    </row>
    <row r="110" spans="1:4" x14ac:dyDescent="0.25">
      <c r="A110">
        <v>9</v>
      </c>
      <c r="B110" s="3">
        <v>-12249</v>
      </c>
      <c r="C110">
        <v>-2474</v>
      </c>
      <c r="D110">
        <v>1014.35</v>
      </c>
    </row>
    <row r="111" spans="1:4" x14ac:dyDescent="0.25">
      <c r="A111">
        <v>10</v>
      </c>
      <c r="B111" s="3">
        <v>-12365</v>
      </c>
      <c r="C111">
        <v>-2529</v>
      </c>
      <c r="D111">
        <v>968.48</v>
      </c>
    </row>
    <row r="112" spans="1:4" x14ac:dyDescent="0.25">
      <c r="A112" t="s">
        <v>3</v>
      </c>
      <c r="B112" s="3">
        <f>AVERAGE(B102:B111)</f>
        <v>-12368.5</v>
      </c>
      <c r="C112" s="3">
        <f>AVERAGE(C102:C111)</f>
        <v>-2357.9</v>
      </c>
      <c r="D112" s="3">
        <f>AVERAGE(D102:D111)</f>
        <v>996.30599999999993</v>
      </c>
    </row>
    <row r="113" spans="1:11" x14ac:dyDescent="0.25">
      <c r="A113" t="s">
        <v>4</v>
      </c>
      <c r="B113" s="3">
        <f>_xlfn.STDEV.S(B102:B111)</f>
        <v>89.034637454569705</v>
      </c>
      <c r="C113" s="3">
        <f>_xlfn.STDEV.S(C102:C111)</f>
        <v>380.75143539526596</v>
      </c>
      <c r="D113" s="3">
        <f>_xlfn.STDEV.S(D102:D111)</f>
        <v>36.483248271562147</v>
      </c>
    </row>
    <row r="114" spans="1:11" x14ac:dyDescent="0.25">
      <c r="A114" t="s">
        <v>5</v>
      </c>
      <c r="B114" s="3">
        <f>B112+B113</f>
        <v>-12279.46536254543</v>
      </c>
      <c r="C114" s="3">
        <f>C112+C113</f>
        <v>-1977.148564604734</v>
      </c>
      <c r="D114" s="3">
        <f>D112+D113</f>
        <v>1032.789248271562</v>
      </c>
    </row>
    <row r="115" spans="1:11" x14ac:dyDescent="0.25">
      <c r="A115" t="s">
        <v>6</v>
      </c>
      <c r="B115" s="3">
        <f>B112-B113</f>
        <v>-12457.53463745457</v>
      </c>
      <c r="C115" s="3">
        <f>C112-C113</f>
        <v>-2738.6514353952662</v>
      </c>
      <c r="D115" s="3">
        <f>D112-D113</f>
        <v>959.82275172843777</v>
      </c>
    </row>
    <row r="117" spans="1:11" x14ac:dyDescent="0.25">
      <c r="A117" t="s">
        <v>15</v>
      </c>
    </row>
    <row r="118" spans="1:11" x14ac:dyDescent="0.25">
      <c r="A118" t="s">
        <v>17</v>
      </c>
      <c r="B118" t="s">
        <v>7</v>
      </c>
      <c r="C118" t="s">
        <v>16</v>
      </c>
      <c r="D118" t="s">
        <v>19</v>
      </c>
      <c r="E118" t="s">
        <v>20</v>
      </c>
      <c r="F118" t="s">
        <v>1</v>
      </c>
      <c r="G118" t="s">
        <v>22</v>
      </c>
      <c r="H118" t="s">
        <v>23</v>
      </c>
      <c r="I118" t="s">
        <v>24</v>
      </c>
      <c r="J118" t="s">
        <v>25</v>
      </c>
      <c r="K118" t="s">
        <v>26</v>
      </c>
    </row>
    <row r="119" spans="1:11" x14ac:dyDescent="0.25">
      <c r="A119">
        <v>500</v>
      </c>
      <c r="B119" s="3">
        <f>B27</f>
        <v>-12011.1</v>
      </c>
      <c r="C119" s="3">
        <f>C27</f>
        <v>462214.5</v>
      </c>
      <c r="D119" s="3">
        <f>C28</f>
        <v>4320.6412397029935</v>
      </c>
      <c r="E119" s="3">
        <f>D27</f>
        <v>948.09500000000003</v>
      </c>
      <c r="F119" s="1">
        <f>(C119-B119)/A119</f>
        <v>948.45119999999997</v>
      </c>
      <c r="G119" s="1">
        <f>(($C119+$D119)-$B$127)/$B$126</f>
        <v>504.85572553205037</v>
      </c>
      <c r="H119" s="1">
        <f>(($C119-$D119)-$B$127)/$B$126</f>
        <v>495.74621416856104</v>
      </c>
      <c r="I119" s="3">
        <f>$G119-$A119</f>
        <v>4.8557255320503714</v>
      </c>
      <c r="J119" s="3">
        <f>($I119/$A119)*100</f>
        <v>0.97114510641007434</v>
      </c>
      <c r="K119" s="3">
        <f>A119*(J121/100)</f>
        <v>18.064910258459008</v>
      </c>
    </row>
    <row r="120" spans="1:11" x14ac:dyDescent="0.25">
      <c r="A120">
        <v>200</v>
      </c>
      <c r="B120" s="3">
        <f>B44</f>
        <v>-12207.8</v>
      </c>
      <c r="C120" s="3">
        <f>C44</f>
        <v>176398.2</v>
      </c>
      <c r="D120" s="3">
        <f>C45</f>
        <v>2843.7105572356227</v>
      </c>
      <c r="E120" s="3">
        <f>D44</f>
        <v>943.26100000000008</v>
      </c>
      <c r="F120" s="1">
        <f t="shared" ref="F120:F124" si="0">(C120-B120)/A120</f>
        <v>943.03</v>
      </c>
      <c r="G120" s="1">
        <f t="shared" ref="G120:G124" si="1">(($C120+$D120)-$B$127)/$B$126</f>
        <v>201.99547813328655</v>
      </c>
      <c r="H120" s="1">
        <f t="shared" ref="H120:H124" si="2">(($C120-$D120)-$B$127)/$B$126</f>
        <v>195.99988345220788</v>
      </c>
      <c r="I120" s="3">
        <f t="shared" ref="I120:I124" si="3">$G120-$A120</f>
        <v>1.9954781332865537</v>
      </c>
      <c r="J120" s="3">
        <f t="shared" ref="J120:J124" si="4">($I120/$A120)*100</f>
        <v>0.99773906664327672</v>
      </c>
      <c r="K120" s="3">
        <f>A120*(J121/100)</f>
        <v>7.2259641033836033</v>
      </c>
    </row>
    <row r="121" spans="1:11" x14ac:dyDescent="0.25">
      <c r="A121">
        <v>100</v>
      </c>
      <c r="B121" s="3">
        <f>B61</f>
        <v>-12213</v>
      </c>
      <c r="C121" s="3">
        <f>C61</f>
        <v>82963.199999999997</v>
      </c>
      <c r="D121" s="3">
        <f>C62</f>
        <v>2953.0747742348522</v>
      </c>
      <c r="E121" s="3">
        <f>D61</f>
        <v>952.48199999999997</v>
      </c>
      <c r="F121" s="1">
        <f t="shared" si="0"/>
        <v>951.76199999999994</v>
      </c>
      <c r="G121" s="1">
        <f t="shared" si="1"/>
        <v>103.6129820516918</v>
      </c>
      <c r="H121" s="1">
        <f t="shared" si="2"/>
        <v>97.386807111285208</v>
      </c>
      <c r="I121" s="3">
        <f t="shared" si="3"/>
        <v>3.6129820516918016</v>
      </c>
      <c r="J121" s="3">
        <f>($I121/$A121)*100</f>
        <v>3.6129820516918016</v>
      </c>
      <c r="K121" s="3">
        <f>A121*(J121/100)</f>
        <v>3.6129820516918016</v>
      </c>
    </row>
    <row r="122" spans="1:11" x14ac:dyDescent="0.25">
      <c r="A122">
        <v>50</v>
      </c>
      <c r="B122" s="3">
        <f>B78</f>
        <v>-12295.6</v>
      </c>
      <c r="C122" s="3">
        <f>C78</f>
        <v>35071.5</v>
      </c>
      <c r="D122" s="3">
        <f>C79</f>
        <v>689.29065793111624</v>
      </c>
      <c r="E122" s="3">
        <f>D78</f>
        <v>949.22799999999984</v>
      </c>
      <c r="F122" s="1">
        <f t="shared" si="0"/>
        <v>947.34199999999998</v>
      </c>
      <c r="G122" s="1">
        <f t="shared" si="1"/>
        <v>50.739817265371194</v>
      </c>
      <c r="H122" s="1">
        <f t="shared" si="2"/>
        <v>49.286537362501456</v>
      </c>
      <c r="I122" s="3">
        <f t="shared" si="3"/>
        <v>0.73981726537119386</v>
      </c>
      <c r="J122" s="3">
        <f t="shared" si="4"/>
        <v>1.4796345307423877</v>
      </c>
      <c r="K122" s="3">
        <f>A122*(J121/100)</f>
        <v>1.8064910258459008</v>
      </c>
    </row>
    <row r="123" spans="1:11" x14ac:dyDescent="0.25">
      <c r="A123">
        <v>20</v>
      </c>
      <c r="B123" s="3">
        <f>B95</f>
        <v>-12359.8</v>
      </c>
      <c r="C123" s="3">
        <f>C95</f>
        <v>6248</v>
      </c>
      <c r="D123" s="3">
        <f>C96</f>
        <v>504.71311983475658</v>
      </c>
      <c r="E123" s="3">
        <f>D95</f>
        <v>933.47399999999993</v>
      </c>
      <c r="F123" s="1">
        <f t="shared" si="0"/>
        <v>930.39</v>
      </c>
      <c r="G123" s="1">
        <f t="shared" si="1"/>
        <v>20.159933712665776</v>
      </c>
      <c r="H123" s="1">
        <f t="shared" si="2"/>
        <v>19.09581159621046</v>
      </c>
      <c r="I123" s="2">
        <f t="shared" si="3"/>
        <v>0.15993371266577583</v>
      </c>
      <c r="J123" s="3">
        <f t="shared" si="4"/>
        <v>0.79966856332887915</v>
      </c>
      <c r="K123" s="3">
        <f>A123*(J121/100)</f>
        <v>0.72259641033836031</v>
      </c>
    </row>
    <row r="124" spans="1:11" x14ac:dyDescent="0.25">
      <c r="A124">
        <v>10</v>
      </c>
      <c r="B124" s="3">
        <f>B112</f>
        <v>-12368.5</v>
      </c>
      <c r="C124" s="3">
        <f>C112</f>
        <v>-2357.9</v>
      </c>
      <c r="D124" s="3">
        <f>C113</f>
        <v>380.75143539526596</v>
      </c>
      <c r="E124" s="3">
        <f>D112</f>
        <v>996.30599999999993</v>
      </c>
      <c r="F124" s="1">
        <f t="shared" si="0"/>
        <v>1001.0600000000001</v>
      </c>
      <c r="G124" s="1">
        <f t="shared" si="1"/>
        <v>10.957043469739897</v>
      </c>
      <c r="H124" s="1">
        <f t="shared" si="2"/>
        <v>10.154278478394195</v>
      </c>
      <c r="I124" s="2">
        <f t="shared" si="3"/>
        <v>0.95704346973989729</v>
      </c>
      <c r="J124" s="3">
        <f t="shared" si="4"/>
        <v>9.5704346973989729</v>
      </c>
      <c r="K124" s="3">
        <f>A124*(J124/100)</f>
        <v>0.95704346973989729</v>
      </c>
    </row>
    <row r="126" spans="1:11" x14ac:dyDescent="0.25">
      <c r="A126" t="s">
        <v>18</v>
      </c>
      <c r="B126" s="1">
        <v>948.6</v>
      </c>
      <c r="D126" s="3"/>
      <c r="F126" s="1"/>
    </row>
    <row r="127" spans="1:11" x14ac:dyDescent="0.25">
      <c r="A127" t="s">
        <v>21</v>
      </c>
      <c r="B127">
        <v>-12371</v>
      </c>
    </row>
    <row r="128" spans="1:11" x14ac:dyDescent="0.25">
      <c r="B128" s="1"/>
    </row>
    <row r="129" spans="2:2" x14ac:dyDescent="0.25">
      <c r="B1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Aroutiounian</dc:creator>
  <cp:lastModifiedBy>Armen Aroutiounian</cp:lastModifiedBy>
  <dcterms:created xsi:type="dcterms:W3CDTF">2024-10-19T00:33:48Z</dcterms:created>
  <dcterms:modified xsi:type="dcterms:W3CDTF">2025-01-15T01:18:08Z</dcterms:modified>
</cp:coreProperties>
</file>