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ropulsive Lander\Data\Thrust Stand\Characterization\"/>
    </mc:Choice>
  </mc:AlternateContent>
  <bookViews>
    <workbookView xWindow="0" yWindow="0" windowWidth="1813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9" i="1" l="1"/>
  <c r="K110" i="1"/>
  <c r="D99" i="1"/>
  <c r="C99" i="1"/>
  <c r="D110" i="1" s="1"/>
  <c r="B99" i="1"/>
  <c r="D98" i="1"/>
  <c r="E110" i="1" s="1"/>
  <c r="C98" i="1"/>
  <c r="C110" i="1" s="1"/>
  <c r="B98" i="1"/>
  <c r="B110" i="1" s="1"/>
  <c r="D82" i="1"/>
  <c r="C82" i="1"/>
  <c r="D109" i="1" s="1"/>
  <c r="B82" i="1"/>
  <c r="D81" i="1"/>
  <c r="E109" i="1" s="1"/>
  <c r="C81" i="1"/>
  <c r="C109" i="1" s="1"/>
  <c r="B81" i="1"/>
  <c r="B109" i="1" s="1"/>
  <c r="D65" i="1"/>
  <c r="C65" i="1"/>
  <c r="D108" i="1" s="1"/>
  <c r="B65" i="1"/>
  <c r="D64" i="1"/>
  <c r="E108" i="1" s="1"/>
  <c r="C64" i="1"/>
  <c r="C108" i="1" s="1"/>
  <c r="B64" i="1"/>
  <c r="B108" i="1" s="1"/>
  <c r="D48" i="1"/>
  <c r="C48" i="1"/>
  <c r="D107" i="1" s="1"/>
  <c r="B48" i="1"/>
  <c r="D47" i="1"/>
  <c r="E107" i="1" s="1"/>
  <c r="C47" i="1"/>
  <c r="C107" i="1" s="1"/>
  <c r="B47" i="1"/>
  <c r="B107" i="1" s="1"/>
  <c r="D31" i="1"/>
  <c r="C31" i="1"/>
  <c r="D106" i="1" s="1"/>
  <c r="B31" i="1"/>
  <c r="D30" i="1"/>
  <c r="E106" i="1" s="1"/>
  <c r="C30" i="1"/>
  <c r="C106" i="1" s="1"/>
  <c r="B30" i="1"/>
  <c r="B106" i="1" s="1"/>
  <c r="D13" i="1"/>
  <c r="E105" i="1" s="1"/>
  <c r="C13" i="1"/>
  <c r="C105" i="1" s="1"/>
  <c r="D14" i="1"/>
  <c r="C14" i="1"/>
  <c r="D105" i="1" s="1"/>
  <c r="G105" i="1" s="1"/>
  <c r="I105" i="1" s="1"/>
  <c r="J105" i="1" s="1"/>
  <c r="B14" i="1"/>
  <c r="B13" i="1"/>
  <c r="B105" i="1" s="1"/>
  <c r="H110" i="1" l="1"/>
  <c r="H109" i="1"/>
  <c r="F109" i="1"/>
  <c r="F108" i="1"/>
  <c r="F107" i="1"/>
  <c r="H107" i="1"/>
  <c r="H106" i="1"/>
  <c r="F105" i="1"/>
  <c r="F110" i="1"/>
  <c r="G110" i="1"/>
  <c r="I110" i="1" s="1"/>
  <c r="J110" i="1" s="1"/>
  <c r="K108" i="1" s="1"/>
  <c r="G109" i="1"/>
  <c r="I109" i="1" s="1"/>
  <c r="J109" i="1" s="1"/>
  <c r="K107" i="1" s="1"/>
  <c r="H108" i="1"/>
  <c r="G108" i="1"/>
  <c r="I108" i="1" s="1"/>
  <c r="J108" i="1" s="1"/>
  <c r="K106" i="1" s="1"/>
  <c r="G107" i="1"/>
  <c r="I107" i="1" s="1"/>
  <c r="J107" i="1" s="1"/>
  <c r="K105" i="1" s="1"/>
  <c r="F106" i="1"/>
  <c r="G106" i="1"/>
  <c r="I106" i="1" s="1"/>
  <c r="J106" i="1" s="1"/>
  <c r="H105" i="1"/>
  <c r="B100" i="1"/>
  <c r="D101" i="1"/>
  <c r="C101" i="1"/>
  <c r="D84" i="1"/>
  <c r="B84" i="1"/>
  <c r="C84" i="1"/>
  <c r="D67" i="1"/>
  <c r="D50" i="1"/>
  <c r="C50" i="1"/>
  <c r="B49" i="1"/>
  <c r="D33" i="1"/>
  <c r="B32" i="1"/>
  <c r="C33" i="1"/>
  <c r="B66" i="1"/>
  <c r="C67" i="1"/>
  <c r="D100" i="1"/>
  <c r="B101" i="1"/>
  <c r="C100" i="1"/>
  <c r="D83" i="1"/>
  <c r="B83" i="1"/>
  <c r="C83" i="1"/>
  <c r="C66" i="1"/>
  <c r="D66" i="1"/>
  <c r="B67" i="1"/>
  <c r="D49" i="1"/>
  <c r="B50" i="1"/>
  <c r="C49" i="1"/>
  <c r="B33" i="1"/>
  <c r="C32" i="1"/>
  <c r="D32" i="1"/>
  <c r="C16" i="1"/>
  <c r="D16" i="1"/>
  <c r="C15" i="1"/>
  <c r="D15" i="1"/>
  <c r="B16" i="1"/>
  <c r="B15" i="1"/>
</calcChain>
</file>

<file path=xl/sharedStrings.xml><?xml version="1.0" encoding="utf-8"?>
<sst xmlns="http://schemas.openxmlformats.org/spreadsheetml/2006/main" count="68" uniqueCount="27">
  <si>
    <t>Data Point #</t>
  </si>
  <si>
    <t>Scale Calc</t>
  </si>
  <si>
    <t>Weight Used [g]</t>
  </si>
  <si>
    <t>Averages</t>
  </si>
  <si>
    <t>STD</t>
  </si>
  <si>
    <t>Max Div</t>
  </si>
  <si>
    <t>Min Div</t>
  </si>
  <si>
    <t>Raw Reading (0 g)</t>
  </si>
  <si>
    <t>Raw Reading (500 g)</t>
  </si>
  <si>
    <t>Scale Reading</t>
  </si>
  <si>
    <t>Raw Reading (200 g)</t>
  </si>
  <si>
    <t>Raw Reading (100 g)</t>
  </si>
  <si>
    <t>Raw Reading (50 g)</t>
  </si>
  <si>
    <t>Raw Reading (20 g)</t>
  </si>
  <si>
    <t>Raw Reading (10 g)</t>
  </si>
  <si>
    <t>Final Averaged Values</t>
  </si>
  <si>
    <t>Raw Reading (X g)</t>
  </si>
  <si>
    <t>Weight (X g)</t>
  </si>
  <si>
    <t>Slope</t>
  </si>
  <si>
    <t>Raw Reading (X g) STD</t>
  </si>
  <si>
    <t>Scale Reading AVG</t>
  </si>
  <si>
    <t>Intercept (offset)</t>
  </si>
  <si>
    <t>Weight + STD [g]</t>
  </si>
  <si>
    <t>Weight - STD [g]</t>
  </si>
  <si>
    <t>Weight +/- [g]</t>
  </si>
  <si>
    <t>%</t>
  </si>
  <si>
    <t>Assumed Weight +/-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</si>
</sst>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Raw Readings (X g)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Sheet1!$D$105:$D$110</c:f>
                <c:numCache>
                  <c:formatCode>General</c:formatCode>
                  <c:ptCount val="6"/>
                  <c:pt idx="0">
                    <c:v>197.47866270111876</c:v>
                  </c:pt>
                  <c:pt idx="1">
                    <c:v>216.58052133611233</c:v>
                  </c:pt>
                  <c:pt idx="2">
                    <c:v>115.39035199414782</c:v>
                  </c:pt>
                  <c:pt idx="3">
                    <c:v>167.79753011028234</c:v>
                  </c:pt>
                  <c:pt idx="4">
                    <c:v>118.83676946878767</c:v>
                  </c:pt>
                  <c:pt idx="5">
                    <c:v>153.41523175139207</c:v>
                  </c:pt>
                </c:numCache>
              </c:numRef>
            </c:plus>
            <c:minus>
              <c:numRef>
                <c:f>Sheet1!$D$105:$D$110</c:f>
                <c:numCache>
                  <c:formatCode>General</c:formatCode>
                  <c:ptCount val="6"/>
                  <c:pt idx="0">
                    <c:v>197.47866270111876</c:v>
                  </c:pt>
                  <c:pt idx="1">
                    <c:v>216.58052133611233</c:v>
                  </c:pt>
                  <c:pt idx="2">
                    <c:v>115.39035199414782</c:v>
                  </c:pt>
                  <c:pt idx="3">
                    <c:v>167.79753011028234</c:v>
                  </c:pt>
                  <c:pt idx="4">
                    <c:v>118.83676946878767</c:v>
                  </c:pt>
                  <c:pt idx="5">
                    <c:v>153.41523175139207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Sheet1!$A$105:$A$110</c:f>
              <c:numCache>
                <c:formatCode>General</c:formatCode>
                <c:ptCount val="6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20</c:v>
                </c:pt>
                <c:pt idx="5">
                  <c:v>10</c:v>
                </c:pt>
              </c:numCache>
            </c:numRef>
          </c:xVal>
          <c:yVal>
            <c:numRef>
              <c:f>Sheet1!$C$105:$C$110</c:f>
              <c:numCache>
                <c:formatCode>0</c:formatCode>
                <c:ptCount val="6"/>
                <c:pt idx="0">
                  <c:v>634826.6</c:v>
                </c:pt>
                <c:pt idx="1">
                  <c:v>351728.3</c:v>
                </c:pt>
                <c:pt idx="2">
                  <c:v>257156.4</c:v>
                </c:pt>
                <c:pt idx="3">
                  <c:v>209972.7</c:v>
                </c:pt>
                <c:pt idx="4">
                  <c:v>181632.8</c:v>
                </c:pt>
                <c:pt idx="5">
                  <c:v>172259.3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20</c:v>
                </c:pt>
                <c:pt idx="5">
                  <c:v>10</c:v>
                </c:pt>
              </c:numCache>
            </c:numRef>
          </c:xVal>
          <c:yVal>
            <c:numRef>
              <c:f>Sheet1!$C$14</c:f>
              <c:numCache>
                <c:formatCode>0</c:formatCode>
                <c:ptCount val="1"/>
                <c:pt idx="0">
                  <c:v>197.47866270111876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255392"/>
        <c:axId val="16392668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Raw Readings (0 g)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Sheet1!$A$105:$A$110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500</c:v>
                      </c:pt>
                      <c:pt idx="1">
                        <c:v>200</c:v>
                      </c:pt>
                      <c:pt idx="2">
                        <c:v>100</c:v>
                      </c:pt>
                      <c:pt idx="3">
                        <c:v>50</c:v>
                      </c:pt>
                      <c:pt idx="4">
                        <c:v>20</c:v>
                      </c:pt>
                      <c:pt idx="5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Sheet1!$B$105:$B$110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162756.1</c:v>
                      </c:pt>
                      <c:pt idx="1">
                        <c:v>162781.20000000001</c:v>
                      </c:pt>
                      <c:pt idx="2">
                        <c:v>162705.1</c:v>
                      </c:pt>
                      <c:pt idx="3">
                        <c:v>162790.5</c:v>
                      </c:pt>
                      <c:pt idx="4">
                        <c:v>162754.70000000001</c:v>
                      </c:pt>
                      <c:pt idx="5">
                        <c:v>162804.5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639255392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Calibration Weight</a:t>
                </a:r>
                <a:r>
                  <a:rPr lang="en-US" baseline="0"/>
                  <a:t> [g]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266816"/>
        <c:crosses val="autoZero"/>
        <c:crossBetween val="midCat"/>
      </c:valAx>
      <c:valAx>
        <c:axId val="1639266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Raw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2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72</xdr:row>
      <xdr:rowOff>123824</xdr:rowOff>
    </xdr:from>
    <xdr:to>
      <xdr:col>14</xdr:col>
      <xdr:colOff>19050</xdr:colOff>
      <xdr:row>100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73" workbookViewId="0">
      <selection activeCell="E111" sqref="E111"/>
    </sheetView>
  </sheetViews>
  <sheetFormatPr defaultRowHeight="15" x14ac:dyDescent="0.25"/>
  <cols>
    <col min="1" max="1" width="20.85546875" bestFit="1" customWidth="1"/>
    <col min="2" max="2" width="16.7109375" bestFit="1" customWidth="1"/>
    <col min="3" max="3" width="18.85546875" bestFit="1" customWidth="1"/>
    <col min="4" max="4" width="22.28515625" bestFit="1" customWidth="1"/>
    <col min="5" max="5" width="17.7109375" bestFit="1" customWidth="1"/>
    <col min="6" max="6" width="12" bestFit="1" customWidth="1"/>
    <col min="7" max="8" width="15.5703125" bestFit="1" customWidth="1"/>
    <col min="9" max="9" width="13.42578125" bestFit="1" customWidth="1"/>
    <col min="11" max="11" width="22.28515625" bestFit="1" customWidth="1"/>
  </cols>
  <sheetData>
    <row r="1" spans="1:5" x14ac:dyDescent="0.25">
      <c r="A1" t="s">
        <v>2</v>
      </c>
      <c r="B1">
        <v>500</v>
      </c>
    </row>
    <row r="2" spans="1:5" x14ac:dyDescent="0.25">
      <c r="A2" t="s">
        <v>0</v>
      </c>
      <c r="B2" t="s">
        <v>7</v>
      </c>
      <c r="C2" t="s">
        <v>8</v>
      </c>
      <c r="D2" t="s">
        <v>9</v>
      </c>
    </row>
    <row r="3" spans="1:5" x14ac:dyDescent="0.25">
      <c r="A3">
        <v>1</v>
      </c>
      <c r="B3" s="2">
        <v>162727</v>
      </c>
      <c r="C3">
        <v>634831</v>
      </c>
      <c r="D3">
        <v>944.69</v>
      </c>
      <c r="E3" s="1"/>
    </row>
    <row r="4" spans="1:5" x14ac:dyDescent="0.25">
      <c r="A4">
        <v>2</v>
      </c>
      <c r="B4" s="2">
        <v>162688</v>
      </c>
      <c r="C4">
        <v>635161</v>
      </c>
      <c r="D4">
        <v>944.8</v>
      </c>
      <c r="E4" s="1"/>
    </row>
    <row r="5" spans="1:5" x14ac:dyDescent="0.25">
      <c r="A5">
        <v>3</v>
      </c>
      <c r="B5" s="2">
        <v>162587</v>
      </c>
      <c r="C5">
        <v>634717</v>
      </c>
      <c r="D5">
        <v>944.17</v>
      </c>
      <c r="E5" s="1"/>
    </row>
    <row r="6" spans="1:5" x14ac:dyDescent="0.25">
      <c r="A6">
        <v>4</v>
      </c>
      <c r="B6" s="2">
        <v>162796</v>
      </c>
      <c r="C6">
        <v>634727</v>
      </c>
      <c r="D6">
        <v>944.56</v>
      </c>
      <c r="E6" s="1"/>
    </row>
    <row r="7" spans="1:5" x14ac:dyDescent="0.25">
      <c r="A7">
        <v>5</v>
      </c>
      <c r="B7" s="2">
        <v>162702</v>
      </c>
      <c r="C7">
        <v>634681</v>
      </c>
      <c r="D7">
        <v>944.62</v>
      </c>
      <c r="E7" s="1"/>
    </row>
    <row r="8" spans="1:5" x14ac:dyDescent="0.25">
      <c r="A8">
        <v>6</v>
      </c>
      <c r="B8" s="2">
        <v>162779</v>
      </c>
      <c r="C8">
        <v>634944</v>
      </c>
      <c r="D8">
        <v>944.73</v>
      </c>
      <c r="E8" s="1"/>
    </row>
    <row r="9" spans="1:5" x14ac:dyDescent="0.25">
      <c r="A9">
        <v>7</v>
      </c>
      <c r="B9" s="2">
        <v>162730</v>
      </c>
      <c r="C9">
        <v>634743</v>
      </c>
      <c r="D9">
        <v>944</v>
      </c>
      <c r="E9" s="1"/>
    </row>
    <row r="10" spans="1:5" x14ac:dyDescent="0.25">
      <c r="A10">
        <v>8</v>
      </c>
      <c r="B10" s="2">
        <v>162772</v>
      </c>
      <c r="C10">
        <v>634479</v>
      </c>
      <c r="D10">
        <v>944.24</v>
      </c>
      <c r="E10" s="1"/>
    </row>
    <row r="11" spans="1:5" x14ac:dyDescent="0.25">
      <c r="A11">
        <v>9</v>
      </c>
      <c r="B11" s="2">
        <v>163049</v>
      </c>
      <c r="C11">
        <v>634995</v>
      </c>
      <c r="D11">
        <v>944.28</v>
      </c>
      <c r="E11" s="1"/>
    </row>
    <row r="12" spans="1:5" x14ac:dyDescent="0.25">
      <c r="A12">
        <v>10</v>
      </c>
      <c r="B12" s="2">
        <v>162731</v>
      </c>
      <c r="C12">
        <v>634988</v>
      </c>
      <c r="D12">
        <v>944.97</v>
      </c>
      <c r="E12" s="1"/>
    </row>
    <row r="13" spans="1:5" x14ac:dyDescent="0.25">
      <c r="A13" t="s">
        <v>3</v>
      </c>
      <c r="B13" s="2">
        <f>AVERAGE(B3:B12)</f>
        <v>162756.1</v>
      </c>
      <c r="C13" s="2">
        <f>AVERAGE(C3:C12)</f>
        <v>634826.6</v>
      </c>
      <c r="D13" s="2">
        <f>AVERAGE(D3:D12)</f>
        <v>944.50599999999997</v>
      </c>
      <c r="E13" s="1"/>
    </row>
    <row r="14" spans="1:5" x14ac:dyDescent="0.25">
      <c r="A14" t="s">
        <v>4</v>
      </c>
      <c r="B14" s="2">
        <f>_xlfn.STDEV.S(B3:B12)</f>
        <v>118.54530310766803</v>
      </c>
      <c r="C14" s="2">
        <f>_xlfn.STDEV.S(C3:C12)</f>
        <v>197.47866270111876</v>
      </c>
      <c r="D14" s="2">
        <f>_xlfn.STDEV.S(D3:D12)</f>
        <v>0.31489680849447543</v>
      </c>
      <c r="E14" s="1"/>
    </row>
    <row r="15" spans="1:5" x14ac:dyDescent="0.25">
      <c r="A15" t="s">
        <v>5</v>
      </c>
      <c r="B15" s="2">
        <f>B13+B14</f>
        <v>162874.64530310768</v>
      </c>
      <c r="C15" s="2">
        <f>C13+C14</f>
        <v>635024.07866270107</v>
      </c>
      <c r="D15" s="2">
        <f>D13+D14</f>
        <v>944.82089680849447</v>
      </c>
      <c r="E15" s="1"/>
    </row>
    <row r="16" spans="1:5" x14ac:dyDescent="0.25">
      <c r="A16" t="s">
        <v>6</v>
      </c>
      <c r="B16" s="2">
        <f>B13-B14</f>
        <v>162637.55469689233</v>
      </c>
      <c r="C16" s="2">
        <f>C13-C14</f>
        <v>634629.12133729889</v>
      </c>
      <c r="D16" s="2">
        <f>D13-D14</f>
        <v>944.19110319150548</v>
      </c>
      <c r="E16" s="1"/>
    </row>
    <row r="18" spans="1:5" x14ac:dyDescent="0.25">
      <c r="A18" t="s">
        <v>2</v>
      </c>
      <c r="B18">
        <v>200</v>
      </c>
    </row>
    <row r="19" spans="1:5" x14ac:dyDescent="0.25">
      <c r="A19" t="s">
        <v>0</v>
      </c>
      <c r="B19" t="s">
        <v>7</v>
      </c>
      <c r="C19" t="s">
        <v>10</v>
      </c>
      <c r="D19" t="s">
        <v>9</v>
      </c>
    </row>
    <row r="20" spans="1:5" x14ac:dyDescent="0.25">
      <c r="A20">
        <v>1</v>
      </c>
      <c r="B20" s="2">
        <v>162858</v>
      </c>
      <c r="C20">
        <v>352032</v>
      </c>
      <c r="D20">
        <v>946.41</v>
      </c>
      <c r="E20" s="1"/>
    </row>
    <row r="21" spans="1:5" x14ac:dyDescent="0.25">
      <c r="A21">
        <v>2</v>
      </c>
      <c r="B21" s="2">
        <v>162942</v>
      </c>
      <c r="C21">
        <v>351626</v>
      </c>
      <c r="D21">
        <v>941.66</v>
      </c>
      <c r="E21" s="1"/>
    </row>
    <row r="22" spans="1:5" x14ac:dyDescent="0.25">
      <c r="A22">
        <v>3</v>
      </c>
      <c r="B22" s="2">
        <v>163035</v>
      </c>
      <c r="C22">
        <v>351857</v>
      </c>
      <c r="D22">
        <v>943.06</v>
      </c>
      <c r="E22" s="1"/>
    </row>
    <row r="23" spans="1:5" x14ac:dyDescent="0.25">
      <c r="A23">
        <v>4</v>
      </c>
      <c r="B23" s="2">
        <v>162629</v>
      </c>
      <c r="C23">
        <v>351360</v>
      </c>
      <c r="D23">
        <v>944.03</v>
      </c>
      <c r="E23" s="1"/>
    </row>
    <row r="24" spans="1:5" x14ac:dyDescent="0.25">
      <c r="A24">
        <v>5</v>
      </c>
      <c r="B24" s="2">
        <v>162591</v>
      </c>
      <c r="C24">
        <v>351587</v>
      </c>
      <c r="D24">
        <v>944.6</v>
      </c>
      <c r="E24" s="1"/>
    </row>
    <row r="25" spans="1:5" x14ac:dyDescent="0.25">
      <c r="A25">
        <v>6</v>
      </c>
      <c r="B25" s="2">
        <v>162618</v>
      </c>
      <c r="C25">
        <v>351786</v>
      </c>
      <c r="D25">
        <v>946.3</v>
      </c>
      <c r="E25" s="1"/>
    </row>
    <row r="26" spans="1:5" x14ac:dyDescent="0.25">
      <c r="A26">
        <v>7</v>
      </c>
      <c r="B26" s="2">
        <v>162781</v>
      </c>
      <c r="C26">
        <v>351443</v>
      </c>
      <c r="D26">
        <v>944.07</v>
      </c>
      <c r="E26" s="1"/>
    </row>
    <row r="27" spans="1:5" x14ac:dyDescent="0.25">
      <c r="A27">
        <v>8</v>
      </c>
      <c r="B27" s="2">
        <v>162761</v>
      </c>
      <c r="C27">
        <v>351924</v>
      </c>
      <c r="D27">
        <v>945.55</v>
      </c>
      <c r="E27" s="1"/>
    </row>
    <row r="28" spans="1:5" x14ac:dyDescent="0.25">
      <c r="A28">
        <v>9</v>
      </c>
      <c r="B28" s="2">
        <v>162676</v>
      </c>
      <c r="C28">
        <v>351803</v>
      </c>
      <c r="D28">
        <v>946.12</v>
      </c>
      <c r="E28" s="1"/>
    </row>
    <row r="29" spans="1:5" x14ac:dyDescent="0.25">
      <c r="A29">
        <v>10</v>
      </c>
      <c r="B29" s="2">
        <v>162921</v>
      </c>
      <c r="C29">
        <v>351865</v>
      </c>
      <c r="D29">
        <v>943.92</v>
      </c>
      <c r="E29" s="1"/>
    </row>
    <row r="30" spans="1:5" x14ac:dyDescent="0.25">
      <c r="A30" t="s">
        <v>3</v>
      </c>
      <c r="B30" s="2">
        <f>AVERAGE(B20:B29)</f>
        <v>162781.20000000001</v>
      </c>
      <c r="C30" s="2">
        <f>AVERAGE(C20:C29)</f>
        <v>351728.3</v>
      </c>
      <c r="D30" s="2">
        <f>AVERAGE(D20:D29)</f>
        <v>944.57200000000012</v>
      </c>
      <c r="E30" s="1"/>
    </row>
    <row r="31" spans="1:5" x14ac:dyDescent="0.25">
      <c r="A31" t="s">
        <v>4</v>
      </c>
      <c r="B31" s="2">
        <f>_xlfn.STDEV.S(B20:B29)</f>
        <v>153.89881235553588</v>
      </c>
      <c r="C31" s="2">
        <f>_xlfn.STDEV.S(C20:C29)</f>
        <v>216.58052133611233</v>
      </c>
      <c r="D31" s="2">
        <f>_xlfn.STDEV.S(D20:D29)</f>
        <v>1.5439689116041178</v>
      </c>
      <c r="E31" s="1"/>
    </row>
    <row r="32" spans="1:5" x14ac:dyDescent="0.25">
      <c r="A32" t="s">
        <v>5</v>
      </c>
      <c r="B32" s="2">
        <f>B30+B31</f>
        <v>162935.09881235554</v>
      </c>
      <c r="C32" s="2">
        <f>C30+C31</f>
        <v>351944.8805213361</v>
      </c>
      <c r="D32" s="2">
        <f>D30+D31</f>
        <v>946.11596891160423</v>
      </c>
      <c r="E32" s="1"/>
    </row>
    <row r="33" spans="1:5" x14ac:dyDescent="0.25">
      <c r="A33" t="s">
        <v>6</v>
      </c>
      <c r="B33" s="2">
        <f>B30-B31</f>
        <v>162627.30118764448</v>
      </c>
      <c r="C33" s="2">
        <f>C30-C31</f>
        <v>351511.71947866387</v>
      </c>
      <c r="D33" s="2">
        <f>D30-D31</f>
        <v>943.02803108839601</v>
      </c>
      <c r="E33" s="1"/>
    </row>
    <row r="35" spans="1:5" x14ac:dyDescent="0.25">
      <c r="A35" t="s">
        <v>2</v>
      </c>
      <c r="B35">
        <v>100</v>
      </c>
    </row>
    <row r="36" spans="1:5" x14ac:dyDescent="0.25">
      <c r="A36" t="s">
        <v>0</v>
      </c>
      <c r="B36" t="s">
        <v>7</v>
      </c>
      <c r="C36" t="s">
        <v>11</v>
      </c>
      <c r="D36" t="s">
        <v>9</v>
      </c>
    </row>
    <row r="37" spans="1:5" x14ac:dyDescent="0.25">
      <c r="A37">
        <v>1</v>
      </c>
      <c r="B37" s="2">
        <v>162875</v>
      </c>
      <c r="C37">
        <v>257172</v>
      </c>
      <c r="D37">
        <v>941.38</v>
      </c>
    </row>
    <row r="38" spans="1:5" x14ac:dyDescent="0.25">
      <c r="A38">
        <v>2</v>
      </c>
      <c r="B38" s="2">
        <v>162911</v>
      </c>
      <c r="C38">
        <v>257289</v>
      </c>
      <c r="D38">
        <v>943.64</v>
      </c>
    </row>
    <row r="39" spans="1:5" x14ac:dyDescent="0.25">
      <c r="A39">
        <v>3</v>
      </c>
      <c r="B39" s="2">
        <v>162683</v>
      </c>
      <c r="C39">
        <v>256948</v>
      </c>
      <c r="D39">
        <v>942.81</v>
      </c>
    </row>
    <row r="40" spans="1:5" x14ac:dyDescent="0.25">
      <c r="A40">
        <v>4</v>
      </c>
      <c r="B40" s="2">
        <v>162601</v>
      </c>
      <c r="C40">
        <v>257100</v>
      </c>
      <c r="D40">
        <v>945.01</v>
      </c>
    </row>
    <row r="41" spans="1:5" x14ac:dyDescent="0.25">
      <c r="A41">
        <v>5</v>
      </c>
      <c r="B41" s="2">
        <v>162533</v>
      </c>
      <c r="C41">
        <v>257009</v>
      </c>
      <c r="D41">
        <v>944.75</v>
      </c>
    </row>
    <row r="42" spans="1:5" x14ac:dyDescent="0.25">
      <c r="A42">
        <v>6</v>
      </c>
      <c r="B42" s="2">
        <v>162623</v>
      </c>
      <c r="C42">
        <v>257183</v>
      </c>
      <c r="D42">
        <v>945.24</v>
      </c>
    </row>
    <row r="43" spans="1:5" x14ac:dyDescent="0.25">
      <c r="A43">
        <v>7</v>
      </c>
      <c r="B43" s="2">
        <v>162790</v>
      </c>
      <c r="C43">
        <v>257194</v>
      </c>
      <c r="D43">
        <v>945.41</v>
      </c>
    </row>
    <row r="44" spans="1:5" x14ac:dyDescent="0.25">
      <c r="A44">
        <v>8</v>
      </c>
      <c r="B44" s="2">
        <v>162695</v>
      </c>
      <c r="C44">
        <v>257292</v>
      </c>
      <c r="D44">
        <v>946.08</v>
      </c>
    </row>
    <row r="45" spans="1:5" x14ac:dyDescent="0.25">
      <c r="A45">
        <v>9</v>
      </c>
      <c r="B45" s="2">
        <v>162594</v>
      </c>
      <c r="C45">
        <v>257263</v>
      </c>
      <c r="D45">
        <v>947.4</v>
      </c>
    </row>
    <row r="46" spans="1:5" x14ac:dyDescent="0.25">
      <c r="A46">
        <v>10</v>
      </c>
      <c r="B46" s="2">
        <v>162746</v>
      </c>
      <c r="C46">
        <v>257114</v>
      </c>
      <c r="D46">
        <v>943.88</v>
      </c>
    </row>
    <row r="47" spans="1:5" x14ac:dyDescent="0.25">
      <c r="A47" t="s">
        <v>3</v>
      </c>
      <c r="B47" s="2">
        <f>AVERAGE(B37:B46)</f>
        <v>162705.1</v>
      </c>
      <c r="C47" s="2">
        <f>AVERAGE(C37:C46)</f>
        <v>257156.4</v>
      </c>
      <c r="D47" s="2">
        <f>AVERAGE(D37:D46)</f>
        <v>944.55999999999983</v>
      </c>
    </row>
    <row r="48" spans="1:5" x14ac:dyDescent="0.25">
      <c r="A48" t="s">
        <v>4</v>
      </c>
      <c r="B48" s="2">
        <f>_xlfn.STDEV.S(B37:B46)</f>
        <v>124.84252302623315</v>
      </c>
      <c r="C48" s="2">
        <f>_xlfn.STDEV.S(C37:C46)</f>
        <v>115.39035199414782</v>
      </c>
      <c r="D48" s="2">
        <f>_xlfn.STDEV.S(D37:D46)</f>
        <v>1.7089047824719719</v>
      </c>
    </row>
    <row r="49" spans="1:4" x14ac:dyDescent="0.25">
      <c r="A49" t="s">
        <v>5</v>
      </c>
      <c r="B49" s="2">
        <f>B47+B48</f>
        <v>162829.94252302623</v>
      </c>
      <c r="C49" s="2">
        <f>C47+C48</f>
        <v>257271.79035199413</v>
      </c>
      <c r="D49" s="2">
        <f>D47+D48</f>
        <v>946.26890478247185</v>
      </c>
    </row>
    <row r="50" spans="1:4" x14ac:dyDescent="0.25">
      <c r="A50" t="s">
        <v>6</v>
      </c>
      <c r="B50" s="2">
        <f>B47-B48</f>
        <v>162580.25747697378</v>
      </c>
      <c r="C50" s="2">
        <f>C47-C48</f>
        <v>257041.00964800586</v>
      </c>
      <c r="D50" s="2">
        <f>D47-D48</f>
        <v>942.85109521752781</v>
      </c>
    </row>
    <row r="52" spans="1:4" x14ac:dyDescent="0.25">
      <c r="A52" t="s">
        <v>2</v>
      </c>
      <c r="B52">
        <v>50</v>
      </c>
    </row>
    <row r="53" spans="1:4" x14ac:dyDescent="0.25">
      <c r="A53" t="s">
        <v>0</v>
      </c>
      <c r="B53" t="s">
        <v>7</v>
      </c>
      <c r="C53" t="s">
        <v>12</v>
      </c>
      <c r="D53" t="s">
        <v>9</v>
      </c>
    </row>
    <row r="54" spans="1:4" x14ac:dyDescent="0.25">
      <c r="A54">
        <v>1</v>
      </c>
      <c r="B54" s="2">
        <v>162548</v>
      </c>
      <c r="C54">
        <v>209877</v>
      </c>
      <c r="D54">
        <v>944.86</v>
      </c>
    </row>
    <row r="55" spans="1:4" x14ac:dyDescent="0.25">
      <c r="A55">
        <v>2</v>
      </c>
      <c r="B55" s="2">
        <v>162792</v>
      </c>
      <c r="C55">
        <v>209908</v>
      </c>
      <c r="D55">
        <v>944.42</v>
      </c>
    </row>
    <row r="56" spans="1:4" x14ac:dyDescent="0.25">
      <c r="A56">
        <v>3</v>
      </c>
      <c r="B56" s="2">
        <v>162688</v>
      </c>
      <c r="C56">
        <v>209950</v>
      </c>
      <c r="D56">
        <v>946.26</v>
      </c>
    </row>
    <row r="57" spans="1:4" x14ac:dyDescent="0.25">
      <c r="A57">
        <v>4</v>
      </c>
      <c r="B57" s="2">
        <v>162845</v>
      </c>
      <c r="C57">
        <v>210311</v>
      </c>
      <c r="D57">
        <v>945.6</v>
      </c>
    </row>
    <row r="58" spans="1:4" x14ac:dyDescent="0.25">
      <c r="A58">
        <v>5</v>
      </c>
      <c r="B58" s="2">
        <v>162858</v>
      </c>
      <c r="C58">
        <v>209817</v>
      </c>
      <c r="D58">
        <v>942.04</v>
      </c>
    </row>
    <row r="59" spans="1:4" x14ac:dyDescent="0.25">
      <c r="A59">
        <v>6</v>
      </c>
      <c r="B59" s="2">
        <v>162872</v>
      </c>
      <c r="C59">
        <v>209806</v>
      </c>
      <c r="D59">
        <v>940.54</v>
      </c>
    </row>
    <row r="60" spans="1:4" x14ac:dyDescent="0.25">
      <c r="A60">
        <v>7</v>
      </c>
      <c r="B60" s="2">
        <v>162714</v>
      </c>
      <c r="C60">
        <v>209923</v>
      </c>
      <c r="D60">
        <v>946.14</v>
      </c>
    </row>
    <row r="61" spans="1:4" x14ac:dyDescent="0.25">
      <c r="A61">
        <v>8</v>
      </c>
      <c r="B61" s="2">
        <v>162891</v>
      </c>
      <c r="C61">
        <v>210022</v>
      </c>
      <c r="D61">
        <v>945.36</v>
      </c>
    </row>
    <row r="62" spans="1:4" x14ac:dyDescent="0.25">
      <c r="A62">
        <v>9</v>
      </c>
      <c r="B62" s="2">
        <v>162861</v>
      </c>
      <c r="C62">
        <v>209892</v>
      </c>
      <c r="D62">
        <v>940.94</v>
      </c>
    </row>
    <row r="63" spans="1:4" x14ac:dyDescent="0.25">
      <c r="A63">
        <v>10</v>
      </c>
      <c r="B63" s="2">
        <v>162836</v>
      </c>
      <c r="C63">
        <v>210221</v>
      </c>
      <c r="D63">
        <v>947.56</v>
      </c>
    </row>
    <row r="64" spans="1:4" x14ac:dyDescent="0.25">
      <c r="A64" t="s">
        <v>3</v>
      </c>
      <c r="B64" s="2">
        <f>AVERAGE(B54:B63)</f>
        <v>162790.5</v>
      </c>
      <c r="C64" s="2">
        <f>AVERAGE(C54:C63)</f>
        <v>209972.7</v>
      </c>
      <c r="D64" s="2">
        <f>AVERAGE(D54:D63)</f>
        <v>944.37199999999996</v>
      </c>
    </row>
    <row r="65" spans="1:4" x14ac:dyDescent="0.25">
      <c r="A65" t="s">
        <v>4</v>
      </c>
      <c r="B65" s="2">
        <f>_xlfn.STDEV.S(B54:B63)</f>
        <v>108.76912347822898</v>
      </c>
      <c r="C65" s="2">
        <f>_xlfn.STDEV.S(C54:C63)</f>
        <v>167.79753011028234</v>
      </c>
      <c r="D65" s="2">
        <f>_xlfn.STDEV.S(D54:D63)</f>
        <v>2.3916372820494458</v>
      </c>
    </row>
    <row r="66" spans="1:4" x14ac:dyDescent="0.25">
      <c r="A66" t="s">
        <v>5</v>
      </c>
      <c r="B66" s="2">
        <f>B64+B65</f>
        <v>162899.26912347824</v>
      </c>
      <c r="C66" s="2">
        <f>C64+C65</f>
        <v>210140.4975301103</v>
      </c>
      <c r="D66" s="2">
        <f>D64+D65</f>
        <v>946.76363728204944</v>
      </c>
    </row>
    <row r="67" spans="1:4" x14ac:dyDescent="0.25">
      <c r="A67" t="s">
        <v>6</v>
      </c>
      <c r="B67" s="2">
        <f>B64-B65</f>
        <v>162681.73087652176</v>
      </c>
      <c r="C67" s="2">
        <f>C64-C65</f>
        <v>209804.90246988973</v>
      </c>
      <c r="D67" s="2">
        <f>D64-D65</f>
        <v>941.98036271795047</v>
      </c>
    </row>
    <row r="69" spans="1:4" x14ac:dyDescent="0.25">
      <c r="A69" t="s">
        <v>2</v>
      </c>
      <c r="B69">
        <v>20</v>
      </c>
    </row>
    <row r="70" spans="1:4" x14ac:dyDescent="0.25">
      <c r="A70" t="s">
        <v>0</v>
      </c>
      <c r="B70" t="s">
        <v>7</v>
      </c>
      <c r="C70" t="s">
        <v>13</v>
      </c>
      <c r="D70" t="s">
        <v>9</v>
      </c>
    </row>
    <row r="71" spans="1:4" x14ac:dyDescent="0.25">
      <c r="A71">
        <v>1</v>
      </c>
      <c r="B71" s="2">
        <v>162825</v>
      </c>
      <c r="C71">
        <v>181883</v>
      </c>
      <c r="D71">
        <v>951.15</v>
      </c>
    </row>
    <row r="72" spans="1:4" x14ac:dyDescent="0.25">
      <c r="A72">
        <v>2</v>
      </c>
      <c r="B72" s="2">
        <v>162699</v>
      </c>
      <c r="C72">
        <v>181437</v>
      </c>
      <c r="D72">
        <v>939.15</v>
      </c>
    </row>
    <row r="73" spans="1:4" x14ac:dyDescent="0.25">
      <c r="A73">
        <v>3</v>
      </c>
      <c r="B73" s="2">
        <v>162738</v>
      </c>
      <c r="C73">
        <v>181680</v>
      </c>
      <c r="D73">
        <v>944.8</v>
      </c>
    </row>
    <row r="74" spans="1:4" x14ac:dyDescent="0.25">
      <c r="A74">
        <v>4</v>
      </c>
      <c r="B74" s="2">
        <v>162721</v>
      </c>
      <c r="C74">
        <v>181586</v>
      </c>
      <c r="D74">
        <v>942.95</v>
      </c>
    </row>
    <row r="75" spans="1:4" x14ac:dyDescent="0.25">
      <c r="A75">
        <v>5</v>
      </c>
      <c r="B75" s="2">
        <v>162824</v>
      </c>
      <c r="C75">
        <v>181495</v>
      </c>
      <c r="D75">
        <v>943.9</v>
      </c>
    </row>
    <row r="76" spans="1:4" x14ac:dyDescent="0.25">
      <c r="A76">
        <v>6</v>
      </c>
      <c r="B76" s="2">
        <v>162788</v>
      </c>
      <c r="C76">
        <v>181662</v>
      </c>
      <c r="D76">
        <v>942.6</v>
      </c>
    </row>
    <row r="77" spans="1:4" x14ac:dyDescent="0.25">
      <c r="A77">
        <v>7</v>
      </c>
      <c r="B77" s="2">
        <v>162719</v>
      </c>
      <c r="C77">
        <v>181647</v>
      </c>
      <c r="D77">
        <v>946.8</v>
      </c>
    </row>
    <row r="78" spans="1:4" x14ac:dyDescent="0.25">
      <c r="A78">
        <v>8</v>
      </c>
      <c r="B78" s="2">
        <v>162667</v>
      </c>
      <c r="C78">
        <v>181618</v>
      </c>
      <c r="D78">
        <v>939.05</v>
      </c>
    </row>
    <row r="79" spans="1:4" x14ac:dyDescent="0.25">
      <c r="A79">
        <v>9</v>
      </c>
      <c r="B79" s="2">
        <v>162706</v>
      </c>
      <c r="C79">
        <v>181661</v>
      </c>
      <c r="D79">
        <v>947.8</v>
      </c>
    </row>
    <row r="80" spans="1:4" x14ac:dyDescent="0.25">
      <c r="A80">
        <v>10</v>
      </c>
      <c r="B80" s="2">
        <v>162860</v>
      </c>
      <c r="C80">
        <v>181659</v>
      </c>
      <c r="D80">
        <v>942.9</v>
      </c>
    </row>
    <row r="81" spans="1:4" x14ac:dyDescent="0.25">
      <c r="A81" t="s">
        <v>3</v>
      </c>
      <c r="B81" s="2">
        <f>AVERAGE(B71:B80)</f>
        <v>162754.70000000001</v>
      </c>
      <c r="C81" s="2">
        <f>AVERAGE(C71:C80)</f>
        <v>181632.8</v>
      </c>
      <c r="D81" s="2">
        <f>AVERAGE(D71:D80)</f>
        <v>944.11</v>
      </c>
    </row>
    <row r="82" spans="1:4" x14ac:dyDescent="0.25">
      <c r="A82" t="s">
        <v>4</v>
      </c>
      <c r="B82" s="2">
        <f>_xlfn.STDEV.S(B71:B80)</f>
        <v>64.804063658590636</v>
      </c>
      <c r="C82" s="2">
        <f>_xlfn.STDEV.S(C71:C80)</f>
        <v>118.83676946878767</v>
      </c>
      <c r="D82" s="2">
        <f>_xlfn.STDEV.S(D71:D80)</f>
        <v>3.7450560001746838</v>
      </c>
    </row>
    <row r="83" spans="1:4" x14ac:dyDescent="0.25">
      <c r="A83" t="s">
        <v>5</v>
      </c>
      <c r="B83" s="2">
        <f>B81+B82</f>
        <v>162819.50406365859</v>
      </c>
      <c r="C83" s="2">
        <f>C81+C82</f>
        <v>181751.63676946878</v>
      </c>
      <c r="D83" s="2">
        <f>D81+D82</f>
        <v>947.85505600017473</v>
      </c>
    </row>
    <row r="84" spans="1:4" x14ac:dyDescent="0.25">
      <c r="A84" t="s">
        <v>6</v>
      </c>
      <c r="B84" s="2">
        <f>B81-B82</f>
        <v>162689.89593634143</v>
      </c>
      <c r="C84" s="2">
        <f>C81-C82</f>
        <v>181513.9632305312</v>
      </c>
      <c r="D84" s="2">
        <f>D81-D82</f>
        <v>940.3649439998253</v>
      </c>
    </row>
    <row r="86" spans="1:4" x14ac:dyDescent="0.25">
      <c r="A86" t="s">
        <v>2</v>
      </c>
      <c r="B86">
        <v>10</v>
      </c>
    </row>
    <row r="87" spans="1:4" x14ac:dyDescent="0.25">
      <c r="A87" t="s">
        <v>0</v>
      </c>
      <c r="B87" t="s">
        <v>7</v>
      </c>
      <c r="C87" t="s">
        <v>14</v>
      </c>
      <c r="D87" t="s">
        <v>9</v>
      </c>
    </row>
    <row r="88" spans="1:4" x14ac:dyDescent="0.25">
      <c r="A88">
        <v>1</v>
      </c>
      <c r="B88" s="2">
        <v>162990</v>
      </c>
      <c r="C88">
        <v>172404</v>
      </c>
      <c r="D88">
        <v>931.6</v>
      </c>
    </row>
    <row r="89" spans="1:4" x14ac:dyDescent="0.25">
      <c r="A89">
        <v>2</v>
      </c>
      <c r="B89" s="2">
        <v>163047</v>
      </c>
      <c r="C89">
        <v>172459</v>
      </c>
      <c r="D89">
        <v>934</v>
      </c>
    </row>
    <row r="90" spans="1:4" x14ac:dyDescent="0.25">
      <c r="A90">
        <v>3</v>
      </c>
      <c r="B90" s="2">
        <v>163013</v>
      </c>
      <c r="C90">
        <v>172356</v>
      </c>
      <c r="D90">
        <v>933</v>
      </c>
    </row>
    <row r="91" spans="1:4" x14ac:dyDescent="0.25">
      <c r="A91">
        <v>4</v>
      </c>
      <c r="B91" s="2">
        <v>162699</v>
      </c>
      <c r="C91">
        <v>172341</v>
      </c>
      <c r="D91">
        <v>959.7</v>
      </c>
    </row>
    <row r="92" spans="1:4" x14ac:dyDescent="0.25">
      <c r="A92">
        <v>5</v>
      </c>
      <c r="B92" s="2">
        <v>162723</v>
      </c>
      <c r="C92">
        <v>172037</v>
      </c>
      <c r="D92">
        <v>928.5</v>
      </c>
    </row>
    <row r="93" spans="1:4" x14ac:dyDescent="0.25">
      <c r="A93">
        <v>6</v>
      </c>
      <c r="B93" s="2">
        <v>162794</v>
      </c>
      <c r="C93">
        <v>172100</v>
      </c>
      <c r="D93">
        <v>923.4</v>
      </c>
    </row>
    <row r="94" spans="1:4" x14ac:dyDescent="0.25">
      <c r="A94">
        <v>7</v>
      </c>
      <c r="B94" s="2">
        <v>162723</v>
      </c>
      <c r="C94">
        <v>172193</v>
      </c>
      <c r="D94">
        <v>946.1</v>
      </c>
    </row>
    <row r="95" spans="1:4" x14ac:dyDescent="0.25">
      <c r="A95">
        <v>8</v>
      </c>
      <c r="B95" s="2">
        <v>162688</v>
      </c>
      <c r="C95">
        <v>172099</v>
      </c>
      <c r="D95">
        <v>944.5</v>
      </c>
    </row>
    <row r="96" spans="1:4" x14ac:dyDescent="0.25">
      <c r="A96">
        <v>9</v>
      </c>
      <c r="B96" s="2">
        <v>162596</v>
      </c>
      <c r="C96">
        <v>172187</v>
      </c>
      <c r="D96">
        <v>945.3</v>
      </c>
    </row>
    <row r="97" spans="1:11" x14ac:dyDescent="0.25">
      <c r="A97">
        <v>10</v>
      </c>
      <c r="B97" s="2">
        <v>162772</v>
      </c>
      <c r="C97">
        <v>172417</v>
      </c>
      <c r="D97">
        <v>951.2</v>
      </c>
    </row>
    <row r="98" spans="1:11" x14ac:dyDescent="0.25">
      <c r="A98" t="s">
        <v>3</v>
      </c>
      <c r="B98" s="2">
        <f>AVERAGE(B88:B97)</f>
        <v>162804.5</v>
      </c>
      <c r="C98" s="2">
        <f>AVERAGE(C88:C97)</f>
        <v>172259.3</v>
      </c>
      <c r="D98" s="2">
        <f>AVERAGE(D88:D97)</f>
        <v>939.73000000000013</v>
      </c>
    </row>
    <row r="99" spans="1:11" x14ac:dyDescent="0.25">
      <c r="A99" t="s">
        <v>4</v>
      </c>
      <c r="B99" s="2">
        <f>_xlfn.STDEV.S(B88:B97)</f>
        <v>156.10342013478686</v>
      </c>
      <c r="C99" s="2">
        <f>_xlfn.STDEV.S(C88:C97)</f>
        <v>153.41523175139207</v>
      </c>
      <c r="D99" s="2">
        <f>_xlfn.STDEV.S(D88:D97)</f>
        <v>11.361342839255904</v>
      </c>
    </row>
    <row r="100" spans="1:11" x14ac:dyDescent="0.25">
      <c r="A100" t="s">
        <v>5</v>
      </c>
      <c r="B100" s="2">
        <f>B98+B99</f>
        <v>162960.60342013478</v>
      </c>
      <c r="C100" s="2">
        <f>C98+C99</f>
        <v>172412.71523175138</v>
      </c>
      <c r="D100" s="2">
        <f>D98+D99</f>
        <v>951.09134283925607</v>
      </c>
    </row>
    <row r="101" spans="1:11" x14ac:dyDescent="0.25">
      <c r="A101" t="s">
        <v>6</v>
      </c>
      <c r="B101" s="2">
        <f>B98-B99</f>
        <v>162648.39657986522</v>
      </c>
      <c r="C101" s="2">
        <f>C98-C99</f>
        <v>172105.88476824859</v>
      </c>
      <c r="D101" s="2">
        <f>D98-D99</f>
        <v>928.36865716074419</v>
      </c>
    </row>
    <row r="103" spans="1:11" x14ac:dyDescent="0.25">
      <c r="A103" t="s">
        <v>15</v>
      </c>
    </row>
    <row r="104" spans="1:11" x14ac:dyDescent="0.25">
      <c r="A104" t="s">
        <v>17</v>
      </c>
      <c r="B104" t="s">
        <v>7</v>
      </c>
      <c r="C104" t="s">
        <v>16</v>
      </c>
      <c r="D104" t="s">
        <v>19</v>
      </c>
      <c r="E104" t="s">
        <v>20</v>
      </c>
      <c r="F104" t="s">
        <v>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</row>
    <row r="105" spans="1:11" x14ac:dyDescent="0.25">
      <c r="A105">
        <v>500</v>
      </c>
      <c r="B105" s="2">
        <f>B13</f>
        <v>162756.1</v>
      </c>
      <c r="C105" s="2">
        <f>C13</f>
        <v>634826.6</v>
      </c>
      <c r="D105" s="2">
        <f>C14</f>
        <v>197.47866270111876</v>
      </c>
      <c r="E105" s="2">
        <f>D13</f>
        <v>944.50599999999997</v>
      </c>
      <c r="F105" s="1">
        <f>(C105-B105)/A105</f>
        <v>944.14099999999996</v>
      </c>
      <c r="G105" s="1">
        <f>(($C105+$D105)-$B$113)/$B$112</f>
        <v>500.17484553424396</v>
      </c>
      <c r="H105" s="1">
        <f>(($C105-$D105)-$B$113)/$B$112</f>
        <v>499.75652057671414</v>
      </c>
      <c r="I105" s="3">
        <f>$G105-$A105</f>
        <v>0.17484553424395699</v>
      </c>
      <c r="J105" s="1">
        <f>($I105/$A105)*100</f>
        <v>3.4969106848791398E-2</v>
      </c>
      <c r="K105" s="1">
        <f>A105*(J107/100)</f>
        <v>0.36430165014792237</v>
      </c>
    </row>
    <row r="106" spans="1:11" x14ac:dyDescent="0.25">
      <c r="A106">
        <v>200</v>
      </c>
      <c r="B106" s="2">
        <f>B30</f>
        <v>162781.20000000001</v>
      </c>
      <c r="C106" s="2">
        <f>C30</f>
        <v>351728.3</v>
      </c>
      <c r="D106" s="2">
        <f>C31</f>
        <v>216.58052133611233</v>
      </c>
      <c r="E106" s="2">
        <f>D30</f>
        <v>944.57200000000012</v>
      </c>
      <c r="F106" s="1">
        <f t="shared" ref="F106:F110" si="0">(C106-B106)/A106</f>
        <v>944.73549999999989</v>
      </c>
      <c r="G106" s="1">
        <f t="shared" ref="G106:G110" si="1">(($C106+$D106)-$B$113)/$B$112</f>
        <v>200.3472795574132</v>
      </c>
      <c r="H106" s="1">
        <f t="shared" ref="H106:H110" si="2">(($C106-$D106)-$B$113)/$B$112</f>
        <v>199.88849056142507</v>
      </c>
      <c r="I106" s="3">
        <f t="shared" ref="I106:I110" si="3">$G106-$A106</f>
        <v>0.34727955741320216</v>
      </c>
      <c r="J106" s="1">
        <f t="shared" ref="J106:J110" si="4">($I106/$A106)*100</f>
        <v>0.17363977870660108</v>
      </c>
      <c r="K106" s="1">
        <f t="shared" ref="K106:K110" si="5">A106*(J108/100)</f>
        <v>0.61218687953183348</v>
      </c>
    </row>
    <row r="107" spans="1:11" x14ac:dyDescent="0.25">
      <c r="A107">
        <v>100</v>
      </c>
      <c r="B107" s="2">
        <f>B47</f>
        <v>162705.1</v>
      </c>
      <c r="C107" s="2">
        <f>C47</f>
        <v>257156.4</v>
      </c>
      <c r="D107" s="2">
        <f>C48</f>
        <v>115.39035199414782</v>
      </c>
      <c r="E107" s="2">
        <f>D47</f>
        <v>944.55999999999983</v>
      </c>
      <c r="F107" s="1">
        <f t="shared" si="0"/>
        <v>944.51299999999992</v>
      </c>
      <c r="G107" s="1">
        <f t="shared" si="1"/>
        <v>100.07286033002958</v>
      </c>
      <c r="H107" s="1">
        <f t="shared" si="2"/>
        <v>99.82842549622498</v>
      </c>
      <c r="I107" s="3">
        <f t="shared" si="3"/>
        <v>7.2860330029584475E-2</v>
      </c>
      <c r="J107" s="1">
        <f>($I107/$A107)*100</f>
        <v>7.2860330029584475E-2</v>
      </c>
      <c r="K107" s="1">
        <f t="shared" si="5"/>
        <v>0.42280154144926035</v>
      </c>
    </row>
    <row r="108" spans="1:11" x14ac:dyDescent="0.25">
      <c r="A108">
        <v>50</v>
      </c>
      <c r="B108" s="2">
        <f>B64</f>
        <v>162790.5</v>
      </c>
      <c r="C108" s="2">
        <f>C64</f>
        <v>209972.7</v>
      </c>
      <c r="D108" s="2">
        <f>C65</f>
        <v>167.79753011028234</v>
      </c>
      <c r="E108" s="2">
        <f>D64</f>
        <v>944.37199999999996</v>
      </c>
      <c r="F108" s="1">
        <f t="shared" si="0"/>
        <v>943.64400000000023</v>
      </c>
      <c r="G108" s="1">
        <f t="shared" si="1"/>
        <v>50.153046719882958</v>
      </c>
      <c r="H108" s="1">
        <f t="shared" si="2"/>
        <v>49.79759619324436</v>
      </c>
      <c r="I108" s="3">
        <f t="shared" si="3"/>
        <v>0.15304671988295837</v>
      </c>
      <c r="J108" s="1">
        <f t="shared" si="4"/>
        <v>0.30609343976591674</v>
      </c>
      <c r="K108" s="1">
        <f t="shared" si="5"/>
        <v>0.96550952057630657</v>
      </c>
    </row>
    <row r="109" spans="1:11" x14ac:dyDescent="0.25">
      <c r="A109">
        <v>20</v>
      </c>
      <c r="B109" s="2">
        <f>B81</f>
        <v>162754.70000000001</v>
      </c>
      <c r="C109" s="2">
        <f>C81</f>
        <v>181632.8</v>
      </c>
      <c r="D109" s="2">
        <f>C82</f>
        <v>118.83676946878767</v>
      </c>
      <c r="E109" s="2">
        <f>D81</f>
        <v>944.11</v>
      </c>
      <c r="F109" s="1">
        <f t="shared" si="0"/>
        <v>943.90499999999884</v>
      </c>
      <c r="G109" s="1">
        <f t="shared" si="1"/>
        <v>20.084560308289852</v>
      </c>
      <c r="H109" s="1">
        <f t="shared" si="2"/>
        <v>19.832824825270826</v>
      </c>
      <c r="I109" s="3">
        <f t="shared" si="3"/>
        <v>8.456030828985206E-2</v>
      </c>
      <c r="J109" s="1">
        <f t="shared" si="4"/>
        <v>0.42280154144926035</v>
      </c>
      <c r="K109" s="1">
        <f t="shared" si="5"/>
        <v>0</v>
      </c>
    </row>
    <row r="110" spans="1:11" x14ac:dyDescent="0.25">
      <c r="A110">
        <v>10</v>
      </c>
      <c r="B110" s="2">
        <f>B98</f>
        <v>162804.5</v>
      </c>
      <c r="C110" s="2">
        <f>C98</f>
        <v>172259.3</v>
      </c>
      <c r="D110" s="2">
        <f>C99</f>
        <v>153.41523175139207</v>
      </c>
      <c r="E110" s="2">
        <f>D98</f>
        <v>939.73000000000013</v>
      </c>
      <c r="F110" s="1">
        <f t="shared" si="0"/>
        <v>945.47999999999888</v>
      </c>
      <c r="G110" s="1">
        <f t="shared" si="1"/>
        <v>10.193101904115261</v>
      </c>
      <c r="H110" s="1">
        <f t="shared" si="2"/>
        <v>9.8681178302461436</v>
      </c>
      <c r="I110" s="3">
        <f t="shared" si="3"/>
        <v>0.19310190411526129</v>
      </c>
      <c r="J110" s="1">
        <f t="shared" si="4"/>
        <v>1.9310190411526131</v>
      </c>
      <c r="K110" s="1">
        <f t="shared" si="5"/>
        <v>0</v>
      </c>
    </row>
    <row r="112" spans="1:11" x14ac:dyDescent="0.25">
      <c r="A112" t="s">
        <v>18</v>
      </c>
      <c r="B112" s="1">
        <v>944.14</v>
      </c>
      <c r="D112" s="2"/>
      <c r="F112" s="1"/>
    </row>
    <row r="113" spans="1:2" x14ac:dyDescent="0.25">
      <c r="A113" t="s">
        <v>21</v>
      </c>
      <c r="B113">
        <v>162789</v>
      </c>
    </row>
    <row r="114" spans="1:2" x14ac:dyDescent="0.25">
      <c r="B114" s="1"/>
    </row>
    <row r="115" spans="1:2" x14ac:dyDescent="0.25">
      <c r="B1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Aroutiounian</dc:creator>
  <cp:lastModifiedBy>Armen Aroutiounian</cp:lastModifiedBy>
  <dcterms:created xsi:type="dcterms:W3CDTF">2024-10-19T00:33:48Z</dcterms:created>
  <dcterms:modified xsi:type="dcterms:W3CDTF">2024-11-26T22:02:34Z</dcterms:modified>
</cp:coreProperties>
</file>