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Propulsive Lander\Data\Thrust Stand\Characterization\"/>
    </mc:Choice>
  </mc:AlternateContent>
  <bookViews>
    <workbookView xWindow="0" yWindow="0" windowWidth="18135" windowHeight="92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5" i="1" l="1"/>
  <c r="C110" i="1"/>
  <c r="C109" i="1"/>
  <c r="C108" i="1"/>
  <c r="C107" i="1"/>
  <c r="C106" i="1"/>
  <c r="C105" i="1"/>
  <c r="B110" i="1"/>
  <c r="B109" i="1"/>
  <c r="B108" i="1"/>
  <c r="B107" i="1"/>
  <c r="B106" i="1"/>
  <c r="B105" i="1"/>
  <c r="D14" i="1"/>
  <c r="D99" i="1" l="1"/>
  <c r="C99" i="1"/>
  <c r="D110" i="1" s="1"/>
  <c r="B99" i="1"/>
  <c r="D98" i="1"/>
  <c r="E110" i="1" s="1"/>
  <c r="C98" i="1"/>
  <c r="B98" i="1"/>
  <c r="D82" i="1"/>
  <c r="C82" i="1"/>
  <c r="D109" i="1" s="1"/>
  <c r="B82" i="1"/>
  <c r="D81" i="1"/>
  <c r="E109" i="1" s="1"/>
  <c r="C81" i="1"/>
  <c r="B81" i="1"/>
  <c r="D65" i="1"/>
  <c r="C65" i="1"/>
  <c r="D108" i="1" s="1"/>
  <c r="B65" i="1"/>
  <c r="D64" i="1"/>
  <c r="E108" i="1" s="1"/>
  <c r="C64" i="1"/>
  <c r="B64" i="1"/>
  <c r="D48" i="1"/>
  <c r="C48" i="1"/>
  <c r="D107" i="1" s="1"/>
  <c r="B48" i="1"/>
  <c r="D47" i="1"/>
  <c r="E107" i="1" s="1"/>
  <c r="C47" i="1"/>
  <c r="B47" i="1"/>
  <c r="D31" i="1"/>
  <c r="C31" i="1"/>
  <c r="D106" i="1" s="1"/>
  <c r="B31" i="1"/>
  <c r="D30" i="1"/>
  <c r="E106" i="1" s="1"/>
  <c r="C30" i="1"/>
  <c r="B30" i="1"/>
  <c r="D13" i="1"/>
  <c r="E105" i="1" s="1"/>
  <c r="C13" i="1"/>
  <c r="C14" i="1"/>
  <c r="D105" i="1" s="1"/>
  <c r="I105" i="1" s="1"/>
  <c r="J105" i="1" s="1"/>
  <c r="B14" i="1"/>
  <c r="B13" i="1"/>
  <c r="H110" i="1" l="1"/>
  <c r="H109" i="1"/>
  <c r="F109" i="1"/>
  <c r="F108" i="1"/>
  <c r="F107" i="1"/>
  <c r="H107" i="1"/>
  <c r="H106" i="1"/>
  <c r="F105" i="1"/>
  <c r="F110" i="1"/>
  <c r="G110" i="1"/>
  <c r="I110" i="1" s="1"/>
  <c r="J110" i="1" s="1"/>
  <c r="G109" i="1"/>
  <c r="I109" i="1" s="1"/>
  <c r="J109" i="1" s="1"/>
  <c r="H108" i="1"/>
  <c r="G108" i="1"/>
  <c r="I108" i="1" s="1"/>
  <c r="J108" i="1" s="1"/>
  <c r="G107" i="1"/>
  <c r="I107" i="1" s="1"/>
  <c r="J107" i="1" s="1"/>
  <c r="F106" i="1"/>
  <c r="G106" i="1"/>
  <c r="I106" i="1" s="1"/>
  <c r="J106" i="1" s="1"/>
  <c r="H105" i="1"/>
  <c r="B100" i="1"/>
  <c r="D101" i="1"/>
  <c r="C101" i="1"/>
  <c r="D84" i="1"/>
  <c r="B84" i="1"/>
  <c r="C84" i="1"/>
  <c r="D67" i="1"/>
  <c r="D50" i="1"/>
  <c r="C50" i="1"/>
  <c r="B49" i="1"/>
  <c r="D33" i="1"/>
  <c r="B32" i="1"/>
  <c r="C33" i="1"/>
  <c r="B66" i="1"/>
  <c r="C67" i="1"/>
  <c r="D100" i="1"/>
  <c r="B101" i="1"/>
  <c r="C100" i="1"/>
  <c r="D83" i="1"/>
  <c r="B83" i="1"/>
  <c r="C83" i="1"/>
  <c r="C66" i="1"/>
  <c r="D66" i="1"/>
  <c r="B67" i="1"/>
  <c r="D49" i="1"/>
  <c r="B50" i="1"/>
  <c r="C49" i="1"/>
  <c r="B33" i="1"/>
  <c r="C32" i="1"/>
  <c r="D32" i="1"/>
  <c r="C16" i="1"/>
  <c r="D16" i="1"/>
  <c r="C15" i="1"/>
  <c r="D15" i="1"/>
  <c r="B16" i="1"/>
  <c r="B15" i="1"/>
  <c r="K110" i="1" l="1"/>
  <c r="K106" i="1"/>
  <c r="K105" i="1"/>
  <c r="K109" i="1"/>
  <c r="K108" i="1"/>
  <c r="K107" i="1"/>
</calcChain>
</file>

<file path=xl/sharedStrings.xml><?xml version="1.0" encoding="utf-8"?>
<sst xmlns="http://schemas.openxmlformats.org/spreadsheetml/2006/main" count="68" uniqueCount="27">
  <si>
    <t>Data Point #</t>
  </si>
  <si>
    <t>Scale Calc</t>
  </si>
  <si>
    <t>Weight Used [g]</t>
  </si>
  <si>
    <t>Averages</t>
  </si>
  <si>
    <t>STD</t>
  </si>
  <si>
    <t>Max Div</t>
  </si>
  <si>
    <t>Min Div</t>
  </si>
  <si>
    <t>Raw Reading (0 g)</t>
  </si>
  <si>
    <t>Raw Reading (500 g)</t>
  </si>
  <si>
    <t>Scale Reading</t>
  </si>
  <si>
    <t>Raw Reading (200 g)</t>
  </si>
  <si>
    <t>Raw Reading (100 g)</t>
  </si>
  <si>
    <t>Raw Reading (50 g)</t>
  </si>
  <si>
    <t>Raw Reading (20 g)</t>
  </si>
  <si>
    <t>Raw Reading (10 g)</t>
  </si>
  <si>
    <t>Final Averaged Values</t>
  </si>
  <si>
    <t>Raw Reading (X g)</t>
  </si>
  <si>
    <t>Weight (X g)</t>
  </si>
  <si>
    <t>Slope</t>
  </si>
  <si>
    <t>Raw Reading (X g) STD</t>
  </si>
  <si>
    <t>Scale Reading AVG</t>
  </si>
  <si>
    <t>Intercept (offset)</t>
  </si>
  <si>
    <t>Weight + STD [g]</t>
  </si>
  <si>
    <t>Weight - STD [g]</t>
  </si>
  <si>
    <t>Weight +/- [g]</t>
  </si>
  <si>
    <t>%</t>
  </si>
  <si>
    <t>Assumed Weight +/-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</si>
</sst>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 Readings (X g)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numFmt formatCode="0.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Sheet1!$D$105:$D$110</c:f>
                <c:numCache>
                  <c:formatCode>General</c:formatCode>
                  <c:ptCount val="6"/>
                  <c:pt idx="0">
                    <c:v>328.55508585995813</c:v>
                  </c:pt>
                  <c:pt idx="1">
                    <c:v>151.21291097139968</c:v>
                  </c:pt>
                  <c:pt idx="2">
                    <c:v>217.31618030469392</c:v>
                  </c:pt>
                  <c:pt idx="3">
                    <c:v>144.5832708933583</c:v>
                  </c:pt>
                  <c:pt idx="4">
                    <c:v>200.39652358927455</c:v>
                  </c:pt>
                  <c:pt idx="5">
                    <c:v>144.21727435443447</c:v>
                  </c:pt>
                </c:numCache>
              </c:numRef>
            </c:plus>
            <c:minus>
              <c:numRef>
                <c:f>Sheet1!$D$105:$D$110</c:f>
                <c:numCache>
                  <c:formatCode>General</c:formatCode>
                  <c:ptCount val="6"/>
                  <c:pt idx="0">
                    <c:v>328.55508585995813</c:v>
                  </c:pt>
                  <c:pt idx="1">
                    <c:v>151.21291097139968</c:v>
                  </c:pt>
                  <c:pt idx="2">
                    <c:v>217.31618030469392</c:v>
                  </c:pt>
                  <c:pt idx="3">
                    <c:v>144.5832708933583</c:v>
                  </c:pt>
                  <c:pt idx="4">
                    <c:v>200.39652358927455</c:v>
                  </c:pt>
                  <c:pt idx="5">
                    <c:v>144.21727435443447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Sheet1!$A$105:$A$110</c:f>
              <c:numCache>
                <c:formatCode>General</c:formatCode>
                <c:ptCount val="6"/>
                <c:pt idx="0">
                  <c:v>500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20</c:v>
                </c:pt>
                <c:pt idx="5">
                  <c:v>10</c:v>
                </c:pt>
              </c:numCache>
            </c:numRef>
          </c:xVal>
          <c:yVal>
            <c:numRef>
              <c:f>Sheet1!$C$105:$C$110</c:f>
              <c:numCache>
                <c:formatCode>0</c:formatCode>
                <c:ptCount val="6"/>
                <c:pt idx="0">
                  <c:v>-45734</c:v>
                </c:pt>
                <c:pt idx="1">
                  <c:v>-154023.70000000001</c:v>
                </c:pt>
                <c:pt idx="2">
                  <c:v>-189836.9</c:v>
                </c:pt>
                <c:pt idx="3">
                  <c:v>-207790.9</c:v>
                </c:pt>
                <c:pt idx="4">
                  <c:v>-218370.1</c:v>
                </c:pt>
                <c:pt idx="5">
                  <c:v>-222061.2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Sheet1!$A$105:$A$110</c:f>
              <c:numCache>
                <c:formatCode>General</c:formatCode>
                <c:ptCount val="6"/>
                <c:pt idx="0">
                  <c:v>500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20</c:v>
                </c:pt>
                <c:pt idx="5">
                  <c:v>10</c:v>
                </c:pt>
              </c:numCache>
            </c:numRef>
          </c:xVal>
          <c:yVal>
            <c:numRef>
              <c:f>Sheet1!$C$14</c:f>
              <c:numCache>
                <c:formatCode>0</c:formatCode>
                <c:ptCount val="1"/>
                <c:pt idx="0">
                  <c:v>328.55508585995813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9942768"/>
        <c:axId val="-1019718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Raw Readings (0 g)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Sheet1!$A$105:$A$110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</c:v>
                      </c:pt>
                      <c:pt idx="1">
                        <c:v>200</c:v>
                      </c:pt>
                      <c:pt idx="2">
                        <c:v>100</c:v>
                      </c:pt>
                      <c:pt idx="3">
                        <c:v>50</c:v>
                      </c:pt>
                      <c:pt idx="4">
                        <c:v>20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Sheet1!$B$105:$B$110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-226842.5</c:v>
                      </c:pt>
                      <c:pt idx="1">
                        <c:v>-226328.5</c:v>
                      </c:pt>
                      <c:pt idx="2">
                        <c:v>-226202.7</c:v>
                      </c:pt>
                      <c:pt idx="3">
                        <c:v>-226012</c:v>
                      </c:pt>
                      <c:pt idx="4">
                        <c:v>-225121.7</c:v>
                      </c:pt>
                      <c:pt idx="5">
                        <c:v>-225702.6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939942768"/>
        <c:scaling>
          <c:orientation val="minMax"/>
          <c:max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Calibration Weight</a:t>
                </a:r>
                <a:r>
                  <a:rPr lang="en-US" baseline="0"/>
                  <a:t> [g]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9718192"/>
        <c:crosses val="autoZero"/>
        <c:crossBetween val="midCat"/>
      </c:valAx>
      <c:valAx>
        <c:axId val="-1019718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  <a:r>
                  <a:rPr lang="en-US" baseline="0"/>
                  <a:t> Raw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994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72</xdr:row>
      <xdr:rowOff>123824</xdr:rowOff>
    </xdr:from>
    <xdr:to>
      <xdr:col>14</xdr:col>
      <xdr:colOff>19050</xdr:colOff>
      <xdr:row>100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topLeftCell="A79" workbookViewId="0">
      <selection activeCell="G116" sqref="G116"/>
    </sheetView>
  </sheetViews>
  <sheetFormatPr defaultRowHeight="15" x14ac:dyDescent="0.25"/>
  <cols>
    <col min="1" max="1" width="20.85546875" bestFit="1" customWidth="1"/>
    <col min="2" max="2" width="16.7109375" bestFit="1" customWidth="1"/>
    <col min="3" max="3" width="18.85546875" bestFit="1" customWidth="1"/>
    <col min="4" max="4" width="22.28515625" bestFit="1" customWidth="1"/>
    <col min="5" max="5" width="17.7109375" bestFit="1" customWidth="1"/>
    <col min="6" max="6" width="12" bestFit="1" customWidth="1"/>
    <col min="7" max="8" width="15.5703125" bestFit="1" customWidth="1"/>
    <col min="9" max="9" width="13.42578125" bestFit="1" customWidth="1"/>
    <col min="11" max="11" width="22.28515625" bestFit="1" customWidth="1"/>
  </cols>
  <sheetData>
    <row r="1" spans="1:5" x14ac:dyDescent="0.25">
      <c r="A1" t="s">
        <v>2</v>
      </c>
      <c r="B1">
        <v>500</v>
      </c>
    </row>
    <row r="2" spans="1:5" x14ac:dyDescent="0.25">
      <c r="A2" t="s">
        <v>0</v>
      </c>
      <c r="B2" t="s">
        <v>7</v>
      </c>
      <c r="C2" t="s">
        <v>8</v>
      </c>
      <c r="D2" t="s">
        <v>9</v>
      </c>
    </row>
    <row r="3" spans="1:5" x14ac:dyDescent="0.25">
      <c r="A3">
        <v>1</v>
      </c>
      <c r="B3" s="2">
        <v>-227587</v>
      </c>
      <c r="C3">
        <v>-46264</v>
      </c>
      <c r="D3">
        <v>362.69</v>
      </c>
      <c r="E3" s="1"/>
    </row>
    <row r="4" spans="1:5" x14ac:dyDescent="0.25">
      <c r="A4">
        <v>2</v>
      </c>
      <c r="B4" s="2">
        <v>-227142</v>
      </c>
      <c r="C4">
        <v>-46102</v>
      </c>
      <c r="D4">
        <v>362.36</v>
      </c>
      <c r="E4" s="1"/>
    </row>
    <row r="5" spans="1:5" x14ac:dyDescent="0.25">
      <c r="A5">
        <v>3</v>
      </c>
      <c r="B5" s="2">
        <v>-226904</v>
      </c>
      <c r="C5">
        <v>-45983</v>
      </c>
      <c r="D5">
        <v>361.87</v>
      </c>
      <c r="E5" s="1"/>
    </row>
    <row r="6" spans="1:5" x14ac:dyDescent="0.25">
      <c r="A6">
        <v>4</v>
      </c>
      <c r="B6" s="2">
        <v>-226540</v>
      </c>
      <c r="C6">
        <v>-45673</v>
      </c>
      <c r="D6">
        <v>362.06</v>
      </c>
      <c r="E6" s="1"/>
    </row>
    <row r="7" spans="1:5" x14ac:dyDescent="0.25">
      <c r="A7">
        <v>5</v>
      </c>
      <c r="B7" s="2">
        <v>-227038</v>
      </c>
      <c r="C7">
        <v>-45808</v>
      </c>
      <c r="D7">
        <v>362.17</v>
      </c>
      <c r="E7" s="1"/>
    </row>
    <row r="8" spans="1:5" x14ac:dyDescent="0.25">
      <c r="A8">
        <v>6</v>
      </c>
      <c r="B8" s="2">
        <v>-226973</v>
      </c>
      <c r="C8">
        <v>-45884</v>
      </c>
      <c r="D8">
        <v>362.38</v>
      </c>
      <c r="E8" s="1"/>
    </row>
    <row r="9" spans="1:5" x14ac:dyDescent="0.25">
      <c r="A9">
        <v>7</v>
      </c>
      <c r="B9" s="2">
        <v>-226568</v>
      </c>
      <c r="C9">
        <v>-45410</v>
      </c>
      <c r="D9">
        <v>361.68</v>
      </c>
      <c r="E9" s="1"/>
    </row>
    <row r="10" spans="1:5" x14ac:dyDescent="0.25">
      <c r="A10">
        <v>8</v>
      </c>
      <c r="B10" s="2">
        <v>-226728</v>
      </c>
      <c r="C10">
        <v>-45270</v>
      </c>
      <c r="D10">
        <v>362.58</v>
      </c>
      <c r="E10" s="1"/>
    </row>
    <row r="11" spans="1:5" x14ac:dyDescent="0.25">
      <c r="A11">
        <v>9</v>
      </c>
      <c r="B11" s="2">
        <v>-226310</v>
      </c>
      <c r="C11">
        <v>-45423</v>
      </c>
      <c r="D11">
        <v>361.89</v>
      </c>
      <c r="E11" s="1"/>
    </row>
    <row r="12" spans="1:5" x14ac:dyDescent="0.25">
      <c r="A12">
        <v>10</v>
      </c>
      <c r="B12" s="2">
        <v>-226635</v>
      </c>
      <c r="C12">
        <v>-45523</v>
      </c>
      <c r="D12">
        <v>362.32</v>
      </c>
      <c r="E12" s="1"/>
    </row>
    <row r="13" spans="1:5" x14ac:dyDescent="0.25">
      <c r="A13" t="s">
        <v>3</v>
      </c>
      <c r="B13" s="2">
        <f>AVERAGE(B3:B12)</f>
        <v>-226842.5</v>
      </c>
      <c r="C13" s="2">
        <f>AVERAGE(C3:C12)</f>
        <v>-45734</v>
      </c>
      <c r="D13" s="2">
        <f>AVERAGE(D3:D12)</f>
        <v>362.2</v>
      </c>
      <c r="E13" s="1"/>
    </row>
    <row r="14" spans="1:5" x14ac:dyDescent="0.25">
      <c r="A14" t="s">
        <v>4</v>
      </c>
      <c r="B14" s="2">
        <f>_xlfn.STDEV.S(B3:B12)</f>
        <v>366.60491904319377</v>
      </c>
      <c r="C14" s="2">
        <f>_xlfn.STDEV.S(C3:C12)</f>
        <v>328.55508585995813</v>
      </c>
      <c r="D14" s="2">
        <f>_xlfn.STDEV.S(D3:D12)</f>
        <v>0.32537158245099529</v>
      </c>
      <c r="E14" s="1"/>
    </row>
    <row r="15" spans="1:5" x14ac:dyDescent="0.25">
      <c r="A15" t="s">
        <v>5</v>
      </c>
      <c r="B15" s="2">
        <f>B13+B14</f>
        <v>-226475.89508095681</v>
      </c>
      <c r="C15" s="2">
        <f>C13+C14</f>
        <v>-45405.44491414004</v>
      </c>
      <c r="D15" s="2">
        <f>D13+D14</f>
        <v>362.52537158245099</v>
      </c>
      <c r="E15" s="1"/>
    </row>
    <row r="16" spans="1:5" x14ac:dyDescent="0.25">
      <c r="A16" t="s">
        <v>6</v>
      </c>
      <c r="B16" s="2">
        <f>B13-B14</f>
        <v>-227209.10491904319</v>
      </c>
      <c r="C16" s="2">
        <f>C13-C14</f>
        <v>-46062.55508585996</v>
      </c>
      <c r="D16" s="2">
        <f>D13-D14</f>
        <v>361.87462841754899</v>
      </c>
      <c r="E16" s="1"/>
    </row>
    <row r="18" spans="1:5" x14ac:dyDescent="0.25">
      <c r="A18" t="s">
        <v>2</v>
      </c>
      <c r="B18">
        <v>200</v>
      </c>
    </row>
    <row r="19" spans="1:5" x14ac:dyDescent="0.25">
      <c r="A19" t="s">
        <v>0</v>
      </c>
      <c r="B19" t="s">
        <v>7</v>
      </c>
      <c r="C19" t="s">
        <v>10</v>
      </c>
      <c r="D19" t="s">
        <v>9</v>
      </c>
    </row>
    <row r="20" spans="1:5" x14ac:dyDescent="0.25">
      <c r="A20">
        <v>1</v>
      </c>
      <c r="B20" s="2">
        <v>-226322</v>
      </c>
      <c r="C20">
        <v>-154111</v>
      </c>
      <c r="D20">
        <v>360.88</v>
      </c>
      <c r="E20" s="1"/>
    </row>
    <row r="21" spans="1:5" x14ac:dyDescent="0.25">
      <c r="A21">
        <v>2</v>
      </c>
      <c r="B21" s="2">
        <v>-226350</v>
      </c>
      <c r="C21">
        <v>-154170</v>
      </c>
      <c r="D21">
        <v>360.91</v>
      </c>
      <c r="E21" s="1"/>
    </row>
    <row r="22" spans="1:5" x14ac:dyDescent="0.25">
      <c r="A22">
        <v>3</v>
      </c>
      <c r="B22" s="2">
        <v>-226177</v>
      </c>
      <c r="C22">
        <v>-153870</v>
      </c>
      <c r="D22">
        <v>362.22</v>
      </c>
      <c r="E22" s="1"/>
    </row>
    <row r="23" spans="1:5" x14ac:dyDescent="0.25">
      <c r="A23">
        <v>4</v>
      </c>
      <c r="B23" s="2">
        <v>-226461</v>
      </c>
      <c r="C23">
        <v>-154078</v>
      </c>
      <c r="D23">
        <v>362.78</v>
      </c>
      <c r="E23" s="1"/>
    </row>
    <row r="24" spans="1:5" x14ac:dyDescent="0.25">
      <c r="A24">
        <v>5</v>
      </c>
      <c r="B24" s="2">
        <v>-226312</v>
      </c>
      <c r="C24">
        <v>-154023</v>
      </c>
      <c r="D24">
        <v>361.35</v>
      </c>
      <c r="E24" s="1"/>
    </row>
    <row r="25" spans="1:5" x14ac:dyDescent="0.25">
      <c r="A25">
        <v>6</v>
      </c>
      <c r="B25" s="2">
        <v>-226622</v>
      </c>
      <c r="C25">
        <v>-154029</v>
      </c>
      <c r="D25">
        <v>363.64</v>
      </c>
      <c r="E25" s="1"/>
    </row>
    <row r="26" spans="1:5" x14ac:dyDescent="0.25">
      <c r="A26">
        <v>7</v>
      </c>
      <c r="B26" s="2">
        <v>-226137</v>
      </c>
      <c r="C26">
        <v>-154263</v>
      </c>
      <c r="D26">
        <v>360.9</v>
      </c>
      <c r="E26" s="1"/>
    </row>
    <row r="27" spans="1:5" x14ac:dyDescent="0.25">
      <c r="A27">
        <v>8</v>
      </c>
      <c r="B27" s="2">
        <v>-226462</v>
      </c>
      <c r="C27">
        <v>-153983</v>
      </c>
      <c r="D27">
        <v>363.31</v>
      </c>
      <c r="E27" s="1"/>
    </row>
    <row r="28" spans="1:5" x14ac:dyDescent="0.25">
      <c r="A28">
        <v>9</v>
      </c>
      <c r="B28" s="2">
        <v>-226206</v>
      </c>
      <c r="C28">
        <v>-153724</v>
      </c>
      <c r="D28">
        <v>363.58</v>
      </c>
      <c r="E28" s="1"/>
    </row>
    <row r="29" spans="1:5" x14ac:dyDescent="0.25">
      <c r="A29">
        <v>10</v>
      </c>
      <c r="B29" s="2">
        <v>-226236</v>
      </c>
      <c r="C29">
        <v>-153986</v>
      </c>
      <c r="D29">
        <v>360.67</v>
      </c>
      <c r="E29" s="1"/>
    </row>
    <row r="30" spans="1:5" x14ac:dyDescent="0.25">
      <c r="A30" t="s">
        <v>3</v>
      </c>
      <c r="B30" s="2">
        <f>AVERAGE(B20:B29)</f>
        <v>-226328.5</v>
      </c>
      <c r="C30" s="2">
        <f>AVERAGE(C20:C29)</f>
        <v>-154023.70000000001</v>
      </c>
      <c r="D30" s="2">
        <f>AVERAGE(D20:D29)</f>
        <v>362.024</v>
      </c>
      <c r="E30" s="1"/>
    </row>
    <row r="31" spans="1:5" x14ac:dyDescent="0.25">
      <c r="A31" t="s">
        <v>4</v>
      </c>
      <c r="B31" s="2">
        <f>_xlfn.STDEV.S(B20:B29)</f>
        <v>151.10132729764854</v>
      </c>
      <c r="C31" s="2">
        <f>_xlfn.STDEV.S(C20:C29)</f>
        <v>151.21291097139968</v>
      </c>
      <c r="D31" s="2">
        <f>_xlfn.STDEV.S(D20:D29)</f>
        <v>1.220065572008316</v>
      </c>
      <c r="E31" s="1"/>
    </row>
    <row r="32" spans="1:5" x14ac:dyDescent="0.25">
      <c r="A32" t="s">
        <v>5</v>
      </c>
      <c r="B32" s="2">
        <f>B30+B31</f>
        <v>-226177.39867270234</v>
      </c>
      <c r="C32" s="2">
        <f>C30+C31</f>
        <v>-153872.48708902861</v>
      </c>
      <c r="D32" s="2">
        <f>D30+D31</f>
        <v>363.24406557200831</v>
      </c>
      <c r="E32" s="1"/>
    </row>
    <row r="33" spans="1:5" x14ac:dyDescent="0.25">
      <c r="A33" t="s">
        <v>6</v>
      </c>
      <c r="B33" s="2">
        <f>B30-B31</f>
        <v>-226479.60132729766</v>
      </c>
      <c r="C33" s="2">
        <f>C30-C31</f>
        <v>-154174.91291097141</v>
      </c>
      <c r="D33" s="2">
        <f>D30-D31</f>
        <v>360.80393442799169</v>
      </c>
      <c r="E33" s="1"/>
    </row>
    <row r="35" spans="1:5" x14ac:dyDescent="0.25">
      <c r="A35" t="s">
        <v>2</v>
      </c>
      <c r="B35">
        <v>100</v>
      </c>
    </row>
    <row r="36" spans="1:5" x14ac:dyDescent="0.25">
      <c r="A36" t="s">
        <v>0</v>
      </c>
      <c r="B36" t="s">
        <v>7</v>
      </c>
      <c r="C36" t="s">
        <v>11</v>
      </c>
      <c r="D36" t="s">
        <v>9</v>
      </c>
    </row>
    <row r="37" spans="1:5" x14ac:dyDescent="0.25">
      <c r="A37">
        <v>1</v>
      </c>
      <c r="B37" s="2">
        <v>-226438</v>
      </c>
      <c r="C37">
        <v>-190082</v>
      </c>
      <c r="D37">
        <v>363.86</v>
      </c>
    </row>
    <row r="38" spans="1:5" x14ac:dyDescent="0.25">
      <c r="A38">
        <v>2</v>
      </c>
      <c r="B38" s="2">
        <v>-226341</v>
      </c>
      <c r="C38">
        <v>-190123</v>
      </c>
      <c r="D38">
        <v>361.85</v>
      </c>
    </row>
    <row r="39" spans="1:5" x14ac:dyDescent="0.25">
      <c r="A39">
        <v>3</v>
      </c>
      <c r="B39" s="2">
        <v>-226589</v>
      </c>
      <c r="C39">
        <v>-189952</v>
      </c>
      <c r="D39">
        <v>365.97</v>
      </c>
    </row>
    <row r="40" spans="1:5" x14ac:dyDescent="0.25">
      <c r="A40">
        <v>4</v>
      </c>
      <c r="B40" s="2">
        <v>-226220</v>
      </c>
      <c r="C40">
        <v>-189930</v>
      </c>
      <c r="D40">
        <v>362.15</v>
      </c>
    </row>
    <row r="41" spans="1:5" x14ac:dyDescent="0.25">
      <c r="A41">
        <v>5</v>
      </c>
      <c r="B41" s="2">
        <v>-225736</v>
      </c>
      <c r="C41">
        <v>-189893</v>
      </c>
      <c r="D41">
        <v>358.29</v>
      </c>
    </row>
    <row r="42" spans="1:5" x14ac:dyDescent="0.25">
      <c r="A42">
        <v>6</v>
      </c>
      <c r="B42" s="2">
        <v>-226032</v>
      </c>
      <c r="C42">
        <v>-189468</v>
      </c>
      <c r="D42">
        <v>364.17</v>
      </c>
    </row>
    <row r="43" spans="1:5" x14ac:dyDescent="0.25">
      <c r="A43">
        <v>7</v>
      </c>
      <c r="B43" s="2">
        <v>-226224</v>
      </c>
      <c r="C43">
        <v>-189873</v>
      </c>
      <c r="D43">
        <v>363.29</v>
      </c>
    </row>
    <row r="44" spans="1:5" x14ac:dyDescent="0.25">
      <c r="A44">
        <v>8</v>
      </c>
      <c r="B44" s="2">
        <v>-226074</v>
      </c>
      <c r="C44">
        <v>-189697</v>
      </c>
      <c r="D44">
        <v>363.98</v>
      </c>
    </row>
    <row r="45" spans="1:5" x14ac:dyDescent="0.25">
      <c r="A45">
        <v>9</v>
      </c>
      <c r="B45" s="2">
        <v>-226322</v>
      </c>
      <c r="C45">
        <v>-189832</v>
      </c>
      <c r="D45">
        <v>363.82</v>
      </c>
    </row>
    <row r="46" spans="1:5" x14ac:dyDescent="0.25">
      <c r="A46">
        <v>10</v>
      </c>
      <c r="B46" s="2">
        <v>-226051</v>
      </c>
      <c r="C46">
        <v>-189519</v>
      </c>
      <c r="D46">
        <v>365.93</v>
      </c>
    </row>
    <row r="47" spans="1:5" x14ac:dyDescent="0.25">
      <c r="A47" t="s">
        <v>3</v>
      </c>
      <c r="B47" s="2">
        <f>AVERAGE(B37:B46)</f>
        <v>-226202.7</v>
      </c>
      <c r="C47" s="2">
        <f>AVERAGE(C37:C46)</f>
        <v>-189836.9</v>
      </c>
      <c r="D47" s="2">
        <f>AVERAGE(D37:D46)</f>
        <v>363.33100000000002</v>
      </c>
    </row>
    <row r="48" spans="1:5" x14ac:dyDescent="0.25">
      <c r="A48" t="s">
        <v>4</v>
      </c>
      <c r="B48" s="2">
        <f>_xlfn.STDEV.S(B37:B46)</f>
        <v>241.57586800009636</v>
      </c>
      <c r="C48" s="2">
        <f>_xlfn.STDEV.S(C37:C46)</f>
        <v>217.31618030469392</v>
      </c>
      <c r="D48" s="2">
        <f>_xlfn.STDEV.S(D37:D46)</f>
        <v>2.2202274658241667</v>
      </c>
    </row>
    <row r="49" spans="1:4" x14ac:dyDescent="0.25">
      <c r="A49" t="s">
        <v>5</v>
      </c>
      <c r="B49" s="2">
        <f>B47+B48</f>
        <v>-225961.12413199991</v>
      </c>
      <c r="C49" s="2">
        <f>C47+C48</f>
        <v>-189619.58381969531</v>
      </c>
      <c r="D49" s="2">
        <f>D47+D48</f>
        <v>365.55122746582418</v>
      </c>
    </row>
    <row r="50" spans="1:4" x14ac:dyDescent="0.25">
      <c r="A50" t="s">
        <v>6</v>
      </c>
      <c r="B50" s="2">
        <f>B47-B48</f>
        <v>-226444.27586800011</v>
      </c>
      <c r="C50" s="2">
        <f>C47-C48</f>
        <v>-190054.21618030468</v>
      </c>
      <c r="D50" s="2">
        <f>D47-D48</f>
        <v>361.11077253417585</v>
      </c>
    </row>
    <row r="52" spans="1:4" x14ac:dyDescent="0.25">
      <c r="A52" t="s">
        <v>2</v>
      </c>
      <c r="B52">
        <v>50</v>
      </c>
    </row>
    <row r="53" spans="1:4" x14ac:dyDescent="0.25">
      <c r="A53" t="s">
        <v>0</v>
      </c>
      <c r="B53" t="s">
        <v>7</v>
      </c>
      <c r="C53" t="s">
        <v>12</v>
      </c>
      <c r="D53" t="s">
        <v>9</v>
      </c>
    </row>
    <row r="54" spans="1:4" x14ac:dyDescent="0.25">
      <c r="A54">
        <v>1</v>
      </c>
      <c r="B54" s="2">
        <v>-225904</v>
      </c>
      <c r="C54">
        <v>-207604</v>
      </c>
      <c r="D54">
        <v>370.8</v>
      </c>
    </row>
    <row r="55" spans="1:4" x14ac:dyDescent="0.25">
      <c r="A55">
        <v>2</v>
      </c>
      <c r="B55" s="2">
        <v>-226215</v>
      </c>
      <c r="C55">
        <v>-207796</v>
      </c>
      <c r="D55">
        <v>369.02</v>
      </c>
    </row>
    <row r="56" spans="1:4" x14ac:dyDescent="0.25">
      <c r="A56">
        <v>3</v>
      </c>
      <c r="B56" s="2">
        <v>-225977</v>
      </c>
      <c r="C56">
        <v>-207514</v>
      </c>
      <c r="D56">
        <v>368.16</v>
      </c>
    </row>
    <row r="57" spans="1:4" x14ac:dyDescent="0.25">
      <c r="A57">
        <v>4</v>
      </c>
      <c r="B57" s="2">
        <v>-226056</v>
      </c>
      <c r="C57">
        <v>-208002</v>
      </c>
      <c r="D57">
        <v>357.8</v>
      </c>
    </row>
    <row r="58" spans="1:4" x14ac:dyDescent="0.25">
      <c r="A58">
        <v>5</v>
      </c>
      <c r="B58" s="2">
        <v>-226467</v>
      </c>
      <c r="C58">
        <v>-207762</v>
      </c>
      <c r="D58">
        <v>369.76</v>
      </c>
    </row>
    <row r="59" spans="1:4" x14ac:dyDescent="0.25">
      <c r="A59">
        <v>6</v>
      </c>
      <c r="B59" s="2">
        <v>-226125</v>
      </c>
      <c r="C59">
        <v>-207900</v>
      </c>
      <c r="D59">
        <v>363.46</v>
      </c>
    </row>
    <row r="60" spans="1:4" x14ac:dyDescent="0.25">
      <c r="A60">
        <v>7</v>
      </c>
      <c r="B60" s="2">
        <v>-225518</v>
      </c>
      <c r="C60">
        <v>-207880</v>
      </c>
      <c r="D60">
        <v>351.58</v>
      </c>
    </row>
    <row r="61" spans="1:4" x14ac:dyDescent="0.25">
      <c r="A61">
        <v>8</v>
      </c>
      <c r="B61" s="2">
        <v>-226209</v>
      </c>
      <c r="C61">
        <v>-207739</v>
      </c>
      <c r="D61">
        <v>362.8</v>
      </c>
    </row>
    <row r="62" spans="1:4" x14ac:dyDescent="0.25">
      <c r="A62">
        <v>9</v>
      </c>
      <c r="B62" s="2">
        <v>-225778</v>
      </c>
      <c r="C62">
        <v>-207863</v>
      </c>
      <c r="D62">
        <v>363.86</v>
      </c>
    </row>
    <row r="63" spans="1:4" x14ac:dyDescent="0.25">
      <c r="A63">
        <v>10</v>
      </c>
      <c r="B63" s="2">
        <v>-225871</v>
      </c>
      <c r="C63">
        <v>-207849</v>
      </c>
      <c r="D63">
        <v>362.5</v>
      </c>
    </row>
    <row r="64" spans="1:4" x14ac:dyDescent="0.25">
      <c r="A64" t="s">
        <v>3</v>
      </c>
      <c r="B64" s="2">
        <f>AVERAGE(B54:B63)</f>
        <v>-226012</v>
      </c>
      <c r="C64" s="2">
        <f>AVERAGE(C54:C63)</f>
        <v>-207790.9</v>
      </c>
      <c r="D64" s="2">
        <f>AVERAGE(D54:D63)</f>
        <v>363.97400000000005</v>
      </c>
    </row>
    <row r="65" spans="1:4" x14ac:dyDescent="0.25">
      <c r="A65" t="s">
        <v>4</v>
      </c>
      <c r="B65" s="2">
        <f>_xlfn.STDEV.S(B54:B63)</f>
        <v>265.26925524413451</v>
      </c>
      <c r="C65" s="2">
        <f>_xlfn.STDEV.S(C54:C63)</f>
        <v>144.5832708933583</v>
      </c>
      <c r="D65" s="2">
        <f>_xlfn.STDEV.S(D54:D63)</f>
        <v>5.9499247427546909</v>
      </c>
    </row>
    <row r="66" spans="1:4" x14ac:dyDescent="0.25">
      <c r="A66" t="s">
        <v>5</v>
      </c>
      <c r="B66" s="2">
        <f>B64+B65</f>
        <v>-225746.73074475586</v>
      </c>
      <c r="C66" s="2">
        <f>C64+C65</f>
        <v>-207646.31672910665</v>
      </c>
      <c r="D66" s="2">
        <f>D64+D65</f>
        <v>369.92392474275476</v>
      </c>
    </row>
    <row r="67" spans="1:4" x14ac:dyDescent="0.25">
      <c r="A67" t="s">
        <v>6</v>
      </c>
      <c r="B67" s="2">
        <f>B64-B65</f>
        <v>-226277.26925524414</v>
      </c>
      <c r="C67" s="2">
        <f>C64-C65</f>
        <v>-207935.48327089334</v>
      </c>
      <c r="D67" s="2">
        <f>D64-D65</f>
        <v>358.02407525724533</v>
      </c>
    </row>
    <row r="69" spans="1:4" x14ac:dyDescent="0.25">
      <c r="A69" t="s">
        <v>2</v>
      </c>
      <c r="B69">
        <v>20</v>
      </c>
    </row>
    <row r="70" spans="1:4" x14ac:dyDescent="0.25">
      <c r="A70" t="s">
        <v>0</v>
      </c>
      <c r="B70" t="s">
        <v>7</v>
      </c>
      <c r="C70" t="s">
        <v>13</v>
      </c>
      <c r="D70" t="s">
        <v>9</v>
      </c>
    </row>
    <row r="71" spans="1:4" x14ac:dyDescent="0.25">
      <c r="A71">
        <v>1</v>
      </c>
      <c r="B71" s="2">
        <v>-225944</v>
      </c>
      <c r="C71">
        <v>-218506</v>
      </c>
      <c r="D71">
        <v>375.9</v>
      </c>
    </row>
    <row r="72" spans="1:4" x14ac:dyDescent="0.25">
      <c r="A72">
        <v>2</v>
      </c>
      <c r="B72" s="2">
        <v>-225839</v>
      </c>
      <c r="C72">
        <v>-218042</v>
      </c>
      <c r="D72">
        <v>401.25</v>
      </c>
    </row>
    <row r="73" spans="1:4" x14ac:dyDescent="0.25">
      <c r="A73">
        <v>3</v>
      </c>
      <c r="B73" s="2">
        <v>-225937</v>
      </c>
      <c r="C73">
        <v>-218431</v>
      </c>
      <c r="D73">
        <v>377.45</v>
      </c>
    </row>
    <row r="74" spans="1:4" x14ac:dyDescent="0.25">
      <c r="A74">
        <v>4</v>
      </c>
      <c r="B74" s="2">
        <v>-225658</v>
      </c>
      <c r="C74">
        <v>-218067</v>
      </c>
      <c r="D74">
        <v>373.75</v>
      </c>
    </row>
    <row r="75" spans="1:4" x14ac:dyDescent="0.25">
      <c r="A75">
        <v>5</v>
      </c>
      <c r="B75" s="2">
        <v>-226103</v>
      </c>
      <c r="C75">
        <v>-218562</v>
      </c>
      <c r="D75">
        <v>365.9</v>
      </c>
    </row>
    <row r="76" spans="1:4" x14ac:dyDescent="0.25">
      <c r="A76">
        <v>6</v>
      </c>
      <c r="B76" s="2">
        <v>-225851</v>
      </c>
      <c r="C76">
        <v>-218221</v>
      </c>
      <c r="D76">
        <v>383.5</v>
      </c>
    </row>
    <row r="77" spans="1:4" x14ac:dyDescent="0.25">
      <c r="A77">
        <v>7</v>
      </c>
      <c r="B77" s="2">
        <v>-225806</v>
      </c>
      <c r="C77">
        <v>-218538</v>
      </c>
      <c r="D77">
        <v>366.75</v>
      </c>
    </row>
    <row r="78" spans="1:4" x14ac:dyDescent="0.25">
      <c r="A78">
        <v>8</v>
      </c>
      <c r="B78" s="2">
        <v>-225804</v>
      </c>
      <c r="C78">
        <v>-218293</v>
      </c>
      <c r="D78">
        <v>387.7</v>
      </c>
    </row>
    <row r="79" spans="1:4" x14ac:dyDescent="0.25">
      <c r="A79">
        <v>9</v>
      </c>
      <c r="B79" s="2">
        <v>-225780</v>
      </c>
      <c r="C79">
        <v>-218495</v>
      </c>
      <c r="D79">
        <v>368.1</v>
      </c>
    </row>
    <row r="80" spans="1:4" x14ac:dyDescent="0.25">
      <c r="A80">
        <v>10</v>
      </c>
      <c r="B80" s="2">
        <v>-218495</v>
      </c>
      <c r="C80">
        <v>-218546</v>
      </c>
      <c r="D80">
        <v>354.2</v>
      </c>
    </row>
    <row r="81" spans="1:4" x14ac:dyDescent="0.25">
      <c r="A81" t="s">
        <v>3</v>
      </c>
      <c r="B81" s="2">
        <f>AVERAGE(B71:B80)</f>
        <v>-225121.7</v>
      </c>
      <c r="C81" s="2">
        <f>AVERAGE(C71:C80)</f>
        <v>-218370.1</v>
      </c>
      <c r="D81" s="2">
        <f>AVERAGE(D71:D80)</f>
        <v>375.44999999999993</v>
      </c>
    </row>
    <row r="82" spans="1:4" x14ac:dyDescent="0.25">
      <c r="A82" t="s">
        <v>4</v>
      </c>
      <c r="B82" s="2">
        <f>_xlfn.STDEV.S(B71:B80)</f>
        <v>2331.3841406149936</v>
      </c>
      <c r="C82" s="2">
        <f>_xlfn.STDEV.S(C71:C80)</f>
        <v>200.39652358927455</v>
      </c>
      <c r="D82" s="2">
        <f>_xlfn.STDEV.S(D71:D80)</f>
        <v>13.165928249336114</v>
      </c>
    </row>
    <row r="83" spans="1:4" x14ac:dyDescent="0.25">
      <c r="A83" t="s">
        <v>5</v>
      </c>
      <c r="B83" s="2">
        <f>B81+B82</f>
        <v>-222790.31585938501</v>
      </c>
      <c r="C83" s="2">
        <f>C81+C82</f>
        <v>-218169.70347641074</v>
      </c>
      <c r="D83" s="2">
        <f>D81+D82</f>
        <v>388.61592824933604</v>
      </c>
    </row>
    <row r="84" spans="1:4" x14ac:dyDescent="0.25">
      <c r="A84" t="s">
        <v>6</v>
      </c>
      <c r="B84" s="2">
        <f>B81-B82</f>
        <v>-227453.08414061501</v>
      </c>
      <c r="C84" s="2">
        <f>C81-C82</f>
        <v>-218570.49652358927</v>
      </c>
      <c r="D84" s="2">
        <f>D81-D82</f>
        <v>362.28407175066383</v>
      </c>
    </row>
    <row r="86" spans="1:4" x14ac:dyDescent="0.25">
      <c r="A86" t="s">
        <v>2</v>
      </c>
      <c r="B86">
        <v>10</v>
      </c>
    </row>
    <row r="87" spans="1:4" x14ac:dyDescent="0.25">
      <c r="A87" t="s">
        <v>0</v>
      </c>
      <c r="B87" t="s">
        <v>7</v>
      </c>
      <c r="C87" t="s">
        <v>14</v>
      </c>
      <c r="D87" t="s">
        <v>9</v>
      </c>
    </row>
    <row r="88" spans="1:4" x14ac:dyDescent="0.25">
      <c r="A88">
        <v>1</v>
      </c>
      <c r="B88" s="2">
        <v>-225723</v>
      </c>
      <c r="C88">
        <v>-221884</v>
      </c>
      <c r="D88">
        <v>372.1</v>
      </c>
    </row>
    <row r="89" spans="1:4" x14ac:dyDescent="0.25">
      <c r="A89">
        <v>2</v>
      </c>
      <c r="B89" s="2">
        <v>-225516</v>
      </c>
      <c r="C89">
        <v>-222086</v>
      </c>
      <c r="D89">
        <v>351.7</v>
      </c>
    </row>
    <row r="90" spans="1:4" x14ac:dyDescent="0.25">
      <c r="A90">
        <v>3</v>
      </c>
      <c r="B90" s="2">
        <v>-226014</v>
      </c>
      <c r="C90">
        <v>-222141</v>
      </c>
      <c r="D90">
        <v>383.1</v>
      </c>
    </row>
    <row r="91" spans="1:4" x14ac:dyDescent="0.25">
      <c r="A91">
        <v>4</v>
      </c>
      <c r="B91" s="2">
        <v>-225238</v>
      </c>
      <c r="C91">
        <v>-221949</v>
      </c>
      <c r="D91">
        <v>342.4</v>
      </c>
    </row>
    <row r="92" spans="1:4" x14ac:dyDescent="0.25">
      <c r="A92">
        <v>5</v>
      </c>
      <c r="B92" s="2">
        <v>-225699</v>
      </c>
      <c r="C92">
        <v>-222217</v>
      </c>
      <c r="D92">
        <v>345.6</v>
      </c>
    </row>
    <row r="93" spans="1:4" x14ac:dyDescent="0.25">
      <c r="A93">
        <v>6</v>
      </c>
      <c r="B93" s="2">
        <v>-225827</v>
      </c>
      <c r="C93">
        <v>-221903</v>
      </c>
      <c r="D93">
        <v>397.5</v>
      </c>
    </row>
    <row r="94" spans="1:4" x14ac:dyDescent="0.25">
      <c r="A94">
        <v>7</v>
      </c>
      <c r="B94" s="2">
        <v>-225969</v>
      </c>
      <c r="C94">
        <v>-222187</v>
      </c>
      <c r="D94">
        <v>361.2</v>
      </c>
    </row>
    <row r="95" spans="1:4" x14ac:dyDescent="0.25">
      <c r="A95">
        <v>8</v>
      </c>
      <c r="B95" s="2">
        <v>-225711</v>
      </c>
      <c r="C95">
        <v>-221953</v>
      </c>
      <c r="D95">
        <v>380.1</v>
      </c>
    </row>
    <row r="96" spans="1:4" x14ac:dyDescent="0.25">
      <c r="A96">
        <v>9</v>
      </c>
      <c r="B96" s="2">
        <v>-225616</v>
      </c>
      <c r="C96">
        <v>-221996</v>
      </c>
      <c r="D96">
        <v>367.7</v>
      </c>
    </row>
    <row r="97" spans="1:11" x14ac:dyDescent="0.25">
      <c r="A97">
        <v>10</v>
      </c>
      <c r="B97" s="2">
        <v>-225713</v>
      </c>
      <c r="C97">
        <v>-222296</v>
      </c>
      <c r="D97">
        <v>356.9</v>
      </c>
    </row>
    <row r="98" spans="1:11" x14ac:dyDescent="0.25">
      <c r="A98" t="s">
        <v>3</v>
      </c>
      <c r="B98" s="2">
        <f>AVERAGE(B88:B97)</f>
        <v>-225702.6</v>
      </c>
      <c r="C98" s="2">
        <f>AVERAGE(C88:C97)</f>
        <v>-222061.2</v>
      </c>
      <c r="D98" s="2">
        <f>AVERAGE(D88:D97)</f>
        <v>365.83</v>
      </c>
    </row>
    <row r="99" spans="1:11" x14ac:dyDescent="0.25">
      <c r="A99" t="s">
        <v>4</v>
      </c>
      <c r="B99" s="2">
        <f>_xlfn.STDEV.S(B88:B97)</f>
        <v>221.65899736106155</v>
      </c>
      <c r="C99" s="2">
        <f>_xlfn.STDEV.S(C88:C97)</f>
        <v>144.21727435443447</v>
      </c>
      <c r="D99" s="2">
        <f>_xlfn.STDEV.S(D88:D97)</f>
        <v>17.659561464292125</v>
      </c>
    </row>
    <row r="100" spans="1:11" x14ac:dyDescent="0.25">
      <c r="A100" t="s">
        <v>5</v>
      </c>
      <c r="B100" s="2">
        <f>B98+B99</f>
        <v>-225480.94100263895</v>
      </c>
      <c r="C100" s="2">
        <f>C98+C99</f>
        <v>-221916.98272564559</v>
      </c>
      <c r="D100" s="2">
        <f>D98+D99</f>
        <v>383.48956146429214</v>
      </c>
    </row>
    <row r="101" spans="1:11" x14ac:dyDescent="0.25">
      <c r="A101" t="s">
        <v>6</v>
      </c>
      <c r="B101" s="2">
        <f>B98-B99</f>
        <v>-225924.25899736106</v>
      </c>
      <c r="C101" s="2">
        <f>C98-C99</f>
        <v>-222205.41727435443</v>
      </c>
      <c r="D101" s="2">
        <f>D98-D99</f>
        <v>348.17043853570783</v>
      </c>
    </row>
    <row r="103" spans="1:11" x14ac:dyDescent="0.25">
      <c r="A103" t="s">
        <v>15</v>
      </c>
    </row>
    <row r="104" spans="1:11" x14ac:dyDescent="0.25">
      <c r="A104" t="s">
        <v>17</v>
      </c>
      <c r="B104" t="s">
        <v>7</v>
      </c>
      <c r="C104" t="s">
        <v>16</v>
      </c>
      <c r="D104" t="s">
        <v>19</v>
      </c>
      <c r="E104" t="s">
        <v>20</v>
      </c>
      <c r="F104" t="s">
        <v>1</v>
      </c>
      <c r="G104" t="s">
        <v>22</v>
      </c>
      <c r="H104" t="s">
        <v>23</v>
      </c>
      <c r="I104" t="s">
        <v>24</v>
      </c>
      <c r="J104" t="s">
        <v>25</v>
      </c>
      <c r="K104" t="s">
        <v>26</v>
      </c>
    </row>
    <row r="105" spans="1:11" x14ac:dyDescent="0.25">
      <c r="A105">
        <v>500</v>
      </c>
      <c r="B105" s="2">
        <f>B13</f>
        <v>-226842.5</v>
      </c>
      <c r="C105" s="2">
        <f>C13</f>
        <v>-45734</v>
      </c>
      <c r="D105" s="2">
        <f>C14</f>
        <v>328.55508585995813</v>
      </c>
      <c r="E105" s="2">
        <f>D13</f>
        <v>362.2</v>
      </c>
      <c r="F105" s="1">
        <f>(C105-B105)/A105</f>
        <v>362.21699999999998</v>
      </c>
      <c r="G105" s="1">
        <f>(($C105+$D105)-$B$113)/$B$112</f>
        <v>501.219558870063</v>
      </c>
      <c r="H105" s="1">
        <f>(($C105-$D105)-$B$113)/$B$112</f>
        <v>499.39318745418171</v>
      </c>
      <c r="I105" s="3">
        <f>$G105-$A105</f>
        <v>1.2195588700629969</v>
      </c>
      <c r="J105" s="1">
        <f>($I105/$A105)*100</f>
        <v>0.24391177401259936</v>
      </c>
      <c r="K105" s="1">
        <f>A105*(J110/100)</f>
        <v>31.177530553158839</v>
      </c>
    </row>
    <row r="106" spans="1:11" x14ac:dyDescent="0.25">
      <c r="A106">
        <v>200</v>
      </c>
      <c r="B106" s="2">
        <f>B30</f>
        <v>-226328.5</v>
      </c>
      <c r="C106" s="2">
        <f>C30</f>
        <v>-154023.70000000001</v>
      </c>
      <c r="D106" s="2">
        <f>C31</f>
        <v>151.21291097139968</v>
      </c>
      <c r="E106" s="2">
        <f>D30</f>
        <v>362.024</v>
      </c>
      <c r="F106" s="1">
        <f t="shared" ref="F106:F110" si="0">(C106-B106)/A106</f>
        <v>361.52399999999994</v>
      </c>
      <c r="G106" s="1">
        <f t="shared" ref="G106:G110" si="1">(($C106+$D106)-$B$113)/$B$112</f>
        <v>199.74636012944049</v>
      </c>
      <c r="H106" s="1">
        <f t="shared" ref="H106:H110" si="2">(($C106-$D106)-$B$113)/$B$112</f>
        <v>198.90579807395591</v>
      </c>
      <c r="I106" s="3">
        <f t="shared" ref="I106:I110" si="3">$G106-$A106</f>
        <v>-0.25363987055951043</v>
      </c>
      <c r="J106" s="1">
        <f t="shared" ref="J106:J110" si="4">($I106/$A106)*100</f>
        <v>-0.12681993527975521</v>
      </c>
      <c r="K106" s="1">
        <f>A106*(J110/100)</f>
        <v>12.471012221263535</v>
      </c>
    </row>
    <row r="107" spans="1:11" x14ac:dyDescent="0.25">
      <c r="A107">
        <v>100</v>
      </c>
      <c r="B107" s="2">
        <f>B47</f>
        <v>-226202.7</v>
      </c>
      <c r="C107" s="2">
        <f>C47</f>
        <v>-189836.9</v>
      </c>
      <c r="D107" s="2">
        <f>C48</f>
        <v>217.31618030469392</v>
      </c>
      <c r="E107" s="2">
        <f>D47</f>
        <v>363.33100000000002</v>
      </c>
      <c r="F107" s="1">
        <f t="shared" si="0"/>
        <v>363.65800000000019</v>
      </c>
      <c r="G107" s="1">
        <f t="shared" si="1"/>
        <v>100.3909118661016</v>
      </c>
      <c r="H107" s="1">
        <f t="shared" si="2"/>
        <v>99.182895076837411</v>
      </c>
      <c r="I107" s="3">
        <f t="shared" si="3"/>
        <v>0.39091186610160378</v>
      </c>
      <c r="J107" s="1">
        <f>($I107/$A107)*100</f>
        <v>0.39091186610160378</v>
      </c>
      <c r="K107" s="1">
        <f>A107*(J110/100)</f>
        <v>6.2355061106317677</v>
      </c>
    </row>
    <row r="108" spans="1:11" x14ac:dyDescent="0.25">
      <c r="A108">
        <v>50</v>
      </c>
      <c r="B108" s="2">
        <f>B64</f>
        <v>-226012</v>
      </c>
      <c r="C108" s="2">
        <f>C64</f>
        <v>-207790.9</v>
      </c>
      <c r="D108" s="2">
        <f>C65</f>
        <v>144.5832708933583</v>
      </c>
      <c r="E108" s="2">
        <f>D64</f>
        <v>363.97400000000005</v>
      </c>
      <c r="F108" s="1">
        <f t="shared" si="0"/>
        <v>364.42200000000014</v>
      </c>
      <c r="G108" s="1">
        <f t="shared" si="1"/>
        <v>50.287426751419886</v>
      </c>
      <c r="H108" s="1">
        <f t="shared" si="2"/>
        <v>49.483717527187167</v>
      </c>
      <c r="I108" s="3">
        <f t="shared" si="3"/>
        <v>0.28742675141988627</v>
      </c>
      <c r="J108" s="1">
        <f t="shared" si="4"/>
        <v>0.57485350283977255</v>
      </c>
      <c r="K108" s="1">
        <f>A108*(J110/100)</f>
        <v>3.1177530553158839</v>
      </c>
    </row>
    <row r="109" spans="1:11" x14ac:dyDescent="0.25">
      <c r="A109">
        <v>20</v>
      </c>
      <c r="B109" s="2">
        <f>B81</f>
        <v>-225121.7</v>
      </c>
      <c r="C109" s="2">
        <f>C81</f>
        <v>-218370.1</v>
      </c>
      <c r="D109" s="2">
        <f>C82</f>
        <v>200.39652358927455</v>
      </c>
      <c r="E109" s="2">
        <f>D81</f>
        <v>375.44999999999993</v>
      </c>
      <c r="F109" s="1">
        <f t="shared" si="0"/>
        <v>337.58000000000027</v>
      </c>
      <c r="G109" s="1">
        <f t="shared" si="1"/>
        <v>21.03873516103636</v>
      </c>
      <c r="H109" s="1">
        <f t="shared" si="2"/>
        <v>19.924771328860547</v>
      </c>
      <c r="I109" s="3">
        <f t="shared" si="3"/>
        <v>1.0387351610363602</v>
      </c>
      <c r="J109" s="1">
        <f t="shared" si="4"/>
        <v>5.1936758051818011</v>
      </c>
      <c r="K109" s="1">
        <f>A109*(J110/100)</f>
        <v>1.2471012221263535</v>
      </c>
    </row>
    <row r="110" spans="1:11" x14ac:dyDescent="0.25">
      <c r="A110">
        <v>10</v>
      </c>
      <c r="B110" s="2">
        <f>B98</f>
        <v>-225702.6</v>
      </c>
      <c r="C110" s="2">
        <f>C98</f>
        <v>-222061.2</v>
      </c>
      <c r="D110" s="2">
        <f>C99</f>
        <v>144.21727435443447</v>
      </c>
      <c r="E110" s="2">
        <f>D98</f>
        <v>365.83</v>
      </c>
      <c r="F110" s="1">
        <f t="shared" si="0"/>
        <v>364.13999999999942</v>
      </c>
      <c r="G110" s="1">
        <f t="shared" si="1"/>
        <v>10.623550611063177</v>
      </c>
      <c r="H110" s="1">
        <f t="shared" si="2"/>
        <v>9.8218758877277779</v>
      </c>
      <c r="I110" s="3">
        <f t="shared" si="3"/>
        <v>0.62355061106317677</v>
      </c>
      <c r="J110" s="1">
        <f t="shared" si="4"/>
        <v>6.2355061106317677</v>
      </c>
      <c r="K110" s="1">
        <f>A110*(J110/100)</f>
        <v>0.62355061106317677</v>
      </c>
    </row>
    <row r="112" spans="1:11" x14ac:dyDescent="0.25">
      <c r="A112" t="s">
        <v>18</v>
      </c>
      <c r="B112" s="1">
        <v>359.79</v>
      </c>
      <c r="D112" s="2"/>
      <c r="F112" s="1"/>
    </row>
    <row r="113" spans="1:2" x14ac:dyDescent="0.25">
      <c r="A113" t="s">
        <v>21</v>
      </c>
      <c r="B113" s="1">
        <v>-225739.23</v>
      </c>
    </row>
    <row r="114" spans="1:2" x14ac:dyDescent="0.25">
      <c r="B114" s="1"/>
    </row>
    <row r="115" spans="1:2" x14ac:dyDescent="0.25">
      <c r="B1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Aroutiounian</dc:creator>
  <cp:lastModifiedBy>Armen Aroutiounian</cp:lastModifiedBy>
  <dcterms:created xsi:type="dcterms:W3CDTF">2024-10-19T00:33:48Z</dcterms:created>
  <dcterms:modified xsi:type="dcterms:W3CDTF">2025-01-15T02:39:50Z</dcterms:modified>
</cp:coreProperties>
</file>