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1" i="1"/>
  <c r="T10" i="1"/>
  <c r="F14" i="1"/>
  <c r="K14" i="1"/>
  <c r="K15" i="1" s="1"/>
  <c r="F11" i="1"/>
  <c r="M11" i="1" s="1"/>
  <c r="M12" i="1"/>
  <c r="M13" i="1"/>
  <c r="M14" i="1"/>
  <c r="M15" i="1" s="1"/>
  <c r="M10" i="1"/>
  <c r="L12" i="1"/>
  <c r="L13" i="1"/>
  <c r="L14" i="1"/>
  <c r="L10" i="1"/>
  <c r="J10" i="1"/>
  <c r="K12" i="1"/>
  <c r="K13" i="1"/>
  <c r="K10" i="1"/>
  <c r="K11" i="1" l="1"/>
  <c r="L11" i="1"/>
  <c r="L15" i="1" s="1"/>
  <c r="J11" i="1" l="1"/>
  <c r="J12" i="1"/>
  <c r="J13" i="1"/>
  <c r="J14" i="1"/>
  <c r="G14" i="1"/>
  <c r="G13" i="1"/>
  <c r="F13" i="1"/>
  <c r="G11" i="1"/>
  <c r="G10" i="1"/>
  <c r="F10" i="1"/>
  <c r="J3" i="1"/>
  <c r="K2" i="1"/>
  <c r="J2" i="1"/>
  <c r="G2" i="1"/>
  <c r="F2" i="1"/>
  <c r="K3" i="1"/>
  <c r="E4" i="1"/>
  <c r="D4" i="1"/>
  <c r="C4" i="1"/>
  <c r="J15" i="1" l="1"/>
  <c r="J4" i="1"/>
  <c r="K4" i="1"/>
</calcChain>
</file>

<file path=xl/sharedStrings.xml><?xml version="1.0" encoding="utf-8"?>
<sst xmlns="http://schemas.openxmlformats.org/spreadsheetml/2006/main" count="41" uniqueCount="32">
  <si>
    <t>Track</t>
  </si>
  <si>
    <t>Identity</t>
  </si>
  <si>
    <t>Q</t>
  </si>
  <si>
    <t>B</t>
  </si>
  <si>
    <t>S</t>
  </si>
  <si>
    <t>p_err</t>
  </si>
  <si>
    <t>m[MeV]</t>
  </si>
  <si>
    <t>m_err</t>
  </si>
  <si>
    <t>E</t>
  </si>
  <si>
    <t>E_err</t>
  </si>
  <si>
    <t>inc pi+</t>
  </si>
  <si>
    <t>n/a</t>
  </si>
  <si>
    <t>proton</t>
  </si>
  <si>
    <t>total</t>
  </si>
  <si>
    <t>p[Mev/c]</t>
  </si>
  <si>
    <t>Outgoing Tracks</t>
  </si>
  <si>
    <t>Track Identifier</t>
  </si>
  <si>
    <t>p [MeV/c]</t>
  </si>
  <si>
    <t>angle</t>
  </si>
  <si>
    <t>ang_err</t>
  </si>
  <si>
    <t>p_x</t>
  </si>
  <si>
    <t>p_x_err</t>
  </si>
  <si>
    <t>p_y</t>
  </si>
  <si>
    <t>p_y_err</t>
  </si>
  <si>
    <t>m[MeV /c^2]</t>
  </si>
  <si>
    <t>ion_den</t>
  </si>
  <si>
    <t>rel_ion</t>
  </si>
  <si>
    <t>ang_1</t>
  </si>
  <si>
    <t>ang_2</t>
  </si>
  <si>
    <t>ang_3</t>
  </si>
  <si>
    <t>tot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</si>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</sst>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U14" sqref="U1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R1" t="s">
        <v>25</v>
      </c>
      <c r="S1" t="s">
        <v>31</v>
      </c>
    </row>
    <row r="2" spans="1:25" x14ac:dyDescent="0.25">
      <c r="A2">
        <v>1</v>
      </c>
      <c r="B2" t="s">
        <v>10</v>
      </c>
      <c r="C2">
        <v>1</v>
      </c>
      <c r="D2">
        <v>1</v>
      </c>
      <c r="E2">
        <v>0</v>
      </c>
      <c r="F2">
        <f>2177*5</f>
        <v>10885</v>
      </c>
      <c r="G2">
        <f>160*5</f>
        <v>800</v>
      </c>
      <c r="H2">
        <v>139.57</v>
      </c>
      <c r="I2">
        <v>5.0000000000000001E-3</v>
      </c>
      <c r="J2">
        <f>SUMSQ(F2,H2)^0.5</f>
        <v>10885.89476271473</v>
      </c>
      <c r="K2">
        <f>G2*F2/J2</f>
        <v>799.93424425025353</v>
      </c>
      <c r="R2">
        <v>150</v>
      </c>
      <c r="S2">
        <v>25</v>
      </c>
    </row>
    <row r="3" spans="1:25" x14ac:dyDescent="0.25">
      <c r="A3" t="s">
        <v>11</v>
      </c>
      <c r="B3" t="s">
        <v>12</v>
      </c>
      <c r="C3">
        <v>1</v>
      </c>
      <c r="D3">
        <v>0</v>
      </c>
      <c r="E3">
        <v>0</v>
      </c>
      <c r="F3">
        <v>0</v>
      </c>
      <c r="G3">
        <v>1E-3</v>
      </c>
      <c r="H3">
        <v>938.28</v>
      </c>
      <c r="I3">
        <v>5.0000000000000001E-3</v>
      </c>
      <c r="J3">
        <f>SUMSQ(F3,H3)^0.5</f>
        <v>938.28</v>
      </c>
      <c r="K3">
        <f>(SUMSQ(G3,I3))^0.5</f>
        <v>5.0990195135927853E-3</v>
      </c>
    </row>
    <row r="4" spans="1:25" x14ac:dyDescent="0.25">
      <c r="A4" t="s">
        <v>13</v>
      </c>
      <c r="C4">
        <f>C2+C3</f>
        <v>2</v>
      </c>
      <c r="D4">
        <f>D2+D3</f>
        <v>1</v>
      </c>
      <c r="E4">
        <f>E2+E3</f>
        <v>0</v>
      </c>
      <c r="J4">
        <f>J2+J3</f>
        <v>11824.174762714731</v>
      </c>
      <c r="K4">
        <f>SUMSQ(K2,K3)^0.5</f>
        <v>799.93424426650483</v>
      </c>
    </row>
    <row r="8" spans="1:25" x14ac:dyDescent="0.25">
      <c r="A8" s="1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16</v>
      </c>
      <c r="C9" t="s">
        <v>2</v>
      </c>
      <c r="D9" t="s">
        <v>3</v>
      </c>
      <c r="E9" t="s">
        <v>4</v>
      </c>
      <c r="F9" t="s">
        <v>17</v>
      </c>
      <c r="G9" t="s">
        <v>5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7</v>
      </c>
      <c r="P9" t="s">
        <v>8</v>
      </c>
      <c r="Q9" t="s">
        <v>9</v>
      </c>
      <c r="R9" t="s">
        <v>25</v>
      </c>
      <c r="T9" t="s">
        <v>26</v>
      </c>
      <c r="W9" t="s">
        <v>27</v>
      </c>
      <c r="X9" t="s">
        <v>28</v>
      </c>
      <c r="Y9" t="s">
        <v>29</v>
      </c>
    </row>
    <row r="10" spans="1:25" x14ac:dyDescent="0.25">
      <c r="A10">
        <v>2</v>
      </c>
      <c r="C10">
        <v>1</v>
      </c>
      <c r="F10">
        <f>23.5*5</f>
        <v>117.5</v>
      </c>
      <c r="G10">
        <f>2.4*5</f>
        <v>12</v>
      </c>
      <c r="H10">
        <v>-22</v>
      </c>
      <c r="I10">
        <v>2</v>
      </c>
      <c r="J10">
        <f>F10*COS(H10*PI()/180)</f>
        <v>108.94410291159753</v>
      </c>
      <c r="K10">
        <f>SQRT(G10^2*(COS(H10*PI()/180))^2+(I10*PI()/180)^2*(F10*SIN(H10*PI()/180))^2)</f>
        <v>11.23179274688051</v>
      </c>
      <c r="L10">
        <f>F10*SIN(H10*PI()/180)</f>
        <v>-44.016274726369659</v>
      </c>
      <c r="M10">
        <f>SQRT(G10^2*(SIN(H10*PI()/180))^2+(I10*PI()/180)^2*(F10*COS(H10*PI()/180))^2)</f>
        <v>5.8880666350546162</v>
      </c>
      <c r="R10">
        <v>380</v>
      </c>
      <c r="S10">
        <v>120</v>
      </c>
      <c r="T10">
        <f>R10/R2</f>
        <v>2.5333333333333332</v>
      </c>
    </row>
    <row r="11" spans="1:25" x14ac:dyDescent="0.25">
      <c r="A11">
        <v>3</v>
      </c>
      <c r="C11">
        <v>1</v>
      </c>
      <c r="F11">
        <f>740*5</f>
        <v>3700</v>
      </c>
      <c r="G11">
        <f>60*5</f>
        <v>300</v>
      </c>
      <c r="H11">
        <v>-14</v>
      </c>
      <c r="I11">
        <v>2</v>
      </c>
      <c r="J11">
        <f t="shared" ref="J11:J14" si="0">F11*COS(H11*PI()/180)</f>
        <v>3590.094187221187</v>
      </c>
      <c r="K11">
        <f t="shared" ref="K11:K14" si="1">SQRT(G11^2*(COS(H11*PI()/180))^2+(I11*PI()/180)^2*(F11*SIN(H11*PI()/180))^2)</f>
        <v>292.76083839214016</v>
      </c>
      <c r="L11">
        <f t="shared" ref="L11:L14" si="2">F11*SIN(H11*PI()/180)</f>
        <v>-895.11101371877055</v>
      </c>
      <c r="M11">
        <f t="shared" ref="M11:M14" si="3">SQRT(G11^2*(SIN(H11*PI()/180))^2+(I11*PI()/180)^2*(F11*COS(H11*PI()/180))^2)</f>
        <v>144.8169237742998</v>
      </c>
      <c r="R11">
        <v>350</v>
      </c>
      <c r="S11">
        <v>100</v>
      </c>
      <c r="T11">
        <f>R11/150</f>
        <v>2.3333333333333335</v>
      </c>
    </row>
    <row r="12" spans="1:25" x14ac:dyDescent="0.25"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25" x14ac:dyDescent="0.25">
      <c r="A13">
        <v>4</v>
      </c>
      <c r="C13">
        <v>-1</v>
      </c>
      <c r="F13">
        <f>12*5</f>
        <v>60</v>
      </c>
      <c r="G13">
        <f>1*5</f>
        <v>5</v>
      </c>
      <c r="H13">
        <v>83</v>
      </c>
      <c r="I13">
        <v>0.8</v>
      </c>
      <c r="J13">
        <f t="shared" si="0"/>
        <v>7.3121606043088496</v>
      </c>
      <c r="K13">
        <f t="shared" si="1"/>
        <v>1.0308822215747893</v>
      </c>
      <c r="L13">
        <f t="shared" si="2"/>
        <v>59.552769098479317</v>
      </c>
      <c r="M13">
        <f t="shared" si="3"/>
        <v>4.9637808553994001</v>
      </c>
      <c r="R13">
        <v>260</v>
      </c>
      <c r="S13">
        <v>25</v>
      </c>
      <c r="T13">
        <f t="shared" ref="T12:T14" si="4">R13/150</f>
        <v>1.7333333333333334</v>
      </c>
    </row>
    <row r="14" spans="1:25" x14ac:dyDescent="0.25">
      <c r="A14">
        <v>5</v>
      </c>
      <c r="C14">
        <v>1</v>
      </c>
      <c r="F14">
        <f>116*5</f>
        <v>580</v>
      </c>
      <c r="G14">
        <f>25*5</f>
        <v>125</v>
      </c>
      <c r="H14">
        <v>15.5</v>
      </c>
      <c r="I14">
        <v>0.5</v>
      </c>
      <c r="J14">
        <f t="shared" si="0"/>
        <v>558.90566286100136</v>
      </c>
      <c r="K14">
        <f t="shared" si="1"/>
        <v>120.46140088838068</v>
      </c>
      <c r="L14">
        <f t="shared" si="2"/>
        <v>154.99825812538896</v>
      </c>
      <c r="M14">
        <f t="shared" si="3"/>
        <v>33.758987262844528</v>
      </c>
      <c r="R14">
        <v>310</v>
      </c>
      <c r="S14">
        <v>70</v>
      </c>
      <c r="T14">
        <f t="shared" si="4"/>
        <v>2.0666666666666669</v>
      </c>
    </row>
    <row r="15" spans="1:25" x14ac:dyDescent="0.25">
      <c r="A15" t="s">
        <v>30</v>
      </c>
      <c r="C15">
        <v>2</v>
      </c>
      <c r="J15">
        <f>SUM(J10:J14)</f>
        <v>4265.2561135980941</v>
      </c>
      <c r="K15">
        <f>SQRT(SUMSQ(K10:K14))</f>
        <v>316.77606204781893</v>
      </c>
      <c r="L15">
        <f>SUM(L10:L14)</f>
        <v>-724.57626122127203</v>
      </c>
      <c r="M15">
        <f>SQRT(SUMSQ(M10:M14))</f>
        <v>148.89902310473207</v>
      </c>
    </row>
    <row r="17" spans="1:6" x14ac:dyDescent="0.25">
      <c r="A17">
        <v>6</v>
      </c>
      <c r="F17" t="s">
        <v>11</v>
      </c>
    </row>
    <row r="19" spans="1:6" x14ac:dyDescent="0.25">
      <c r="A19">
        <v>2.5</v>
      </c>
    </row>
    <row r="20" spans="1:6" x14ac:dyDescent="0.25">
      <c r="A20">
        <v>5.5</v>
      </c>
    </row>
  </sheetData>
  <mergeCells count="1">
    <mergeCell ref="A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2016-03-29T16:31:00Z</dcterms:created>
  <dcterms:modified xsi:type="dcterms:W3CDTF">2016-03-29T19:00:37Z</dcterms:modified>
</cp:coreProperties>
</file>