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myfiles\arp23\dos\ARP\Ventilator\RC Model\"/>
    </mc:Choice>
  </mc:AlternateContent>
  <xr:revisionPtr revIDLastSave="0" documentId="13_ncr:1_{1B18DD46-A6B4-4D0F-9439-9060B5F11895}" xr6:coauthVersionLast="44" xr6:coauthVersionMax="44" xr10:uidLastSave="{00000000-0000-0000-0000-000000000000}"/>
  <bookViews>
    <workbookView xWindow="-120" yWindow="-120" windowWidth="19440" windowHeight="13920" xr2:uid="{00000000-000D-0000-FFFF-FFFF00000000}"/>
  </bookViews>
  <sheets>
    <sheet name="Description" sheetId="2" r:id="rId1"/>
    <sheet name="Dual patient restrictor calc" sheetId="4" r:id="rId2"/>
    <sheet name="Multi-patient comparison" sheetId="1"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1" i="1" l="1"/>
  <c r="C22" i="4"/>
  <c r="C25" i="4"/>
  <c r="B25" i="4"/>
  <c r="C20" i="4"/>
  <c r="C23" i="4" s="1"/>
  <c r="C29" i="4" s="1"/>
  <c r="B20" i="4"/>
  <c r="B23" i="4" s="1"/>
  <c r="C19" i="4"/>
  <c r="B19" i="4"/>
  <c r="B22" i="4" s="1"/>
  <c r="G8" i="4"/>
  <c r="B24" i="4" s="1"/>
  <c r="G7" i="4"/>
  <c r="J6" i="4"/>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61" i="4" s="1"/>
  <c r="J62" i="4" s="1"/>
  <c r="J63" i="4" s="1"/>
  <c r="J64" i="4" s="1"/>
  <c r="J65" i="4" s="1"/>
  <c r="J66" i="4" s="1"/>
  <c r="J67" i="4" s="1"/>
  <c r="J68" i="4" s="1"/>
  <c r="J69" i="4" s="1"/>
  <c r="J70" i="4" s="1"/>
  <c r="J71" i="4" s="1"/>
  <c r="J72" i="4" s="1"/>
  <c r="J73" i="4" s="1"/>
  <c r="J74" i="4" s="1"/>
  <c r="J75" i="4" s="1"/>
  <c r="J76" i="4" s="1"/>
  <c r="J77" i="4" s="1"/>
  <c r="J78" i="4" s="1"/>
  <c r="J79" i="4" s="1"/>
  <c r="J80" i="4" s="1"/>
  <c r="J81" i="4" s="1"/>
  <c r="J82" i="4" s="1"/>
  <c r="J83" i="4" s="1"/>
  <c r="J84" i="4" s="1"/>
  <c r="J85" i="4" s="1"/>
  <c r="J86" i="4" s="1"/>
  <c r="J87" i="4" s="1"/>
  <c r="J88" i="4" s="1"/>
  <c r="J89" i="4" s="1"/>
  <c r="J90" i="4" s="1"/>
  <c r="J91" i="4" s="1"/>
  <c r="J92" i="4" s="1"/>
  <c r="J93" i="4" s="1"/>
  <c r="J94" i="4" s="1"/>
  <c r="J95" i="4" s="1"/>
  <c r="J96" i="4" s="1"/>
  <c r="J97" i="4" s="1"/>
  <c r="J98" i="4" s="1"/>
  <c r="J99" i="4" s="1"/>
  <c r="J100" i="4" s="1"/>
  <c r="J101" i="4" s="1"/>
  <c r="J102" i="4" s="1"/>
  <c r="J103" i="4" s="1"/>
  <c r="J104" i="4" s="1"/>
  <c r="G6" i="4"/>
  <c r="N11" i="1" l="1"/>
  <c r="L11" i="1"/>
  <c r="M11" i="1"/>
  <c r="K11" i="1"/>
  <c r="J12" i="1"/>
  <c r="C27" i="4"/>
  <c r="C26" i="4" s="1"/>
  <c r="B29" i="4"/>
  <c r="B36" i="4" s="1"/>
  <c r="B37" i="4" s="1"/>
  <c r="C28" i="4"/>
  <c r="B27" i="4"/>
  <c r="B26" i="4" s="1"/>
  <c r="C24" i="4"/>
  <c r="E46" i="1"/>
  <c r="D46" i="1"/>
  <c r="C46" i="1"/>
  <c r="B46" i="1"/>
  <c r="J6" i="1"/>
  <c r="J7" i="1" s="1"/>
  <c r="J8" i="1" s="1"/>
  <c r="J9" i="1" s="1"/>
  <c r="J10" i="1" s="1"/>
  <c r="J13" i="1" l="1"/>
  <c r="N12" i="1"/>
  <c r="L12" i="1"/>
  <c r="M12" i="1"/>
  <c r="K12" i="1"/>
  <c r="C30" i="4"/>
  <c r="B28" i="4"/>
  <c r="B38" i="4"/>
  <c r="B39" i="4" s="1"/>
  <c r="M103" i="4" s="1"/>
  <c r="B30" i="4"/>
  <c r="B31" i="4"/>
  <c r="C31" i="4"/>
  <c r="L93" i="4" s="1"/>
  <c r="E26" i="1"/>
  <c r="D26" i="1"/>
  <c r="C26" i="1"/>
  <c r="B26" i="1"/>
  <c r="E21" i="1"/>
  <c r="E24" i="1" s="1"/>
  <c r="D21" i="1"/>
  <c r="D24" i="1" s="1"/>
  <c r="C21" i="1"/>
  <c r="E20" i="1"/>
  <c r="E23" i="1" s="1"/>
  <c r="D20" i="1"/>
  <c r="D23" i="1" s="1"/>
  <c r="C20" i="1"/>
  <c r="C23" i="1" s="1"/>
  <c r="B21" i="1"/>
  <c r="B24" i="1" s="1"/>
  <c r="B20" i="1"/>
  <c r="B23" i="1" s="1"/>
  <c r="G8" i="1"/>
  <c r="E25" i="1" s="1"/>
  <c r="G6" i="1"/>
  <c r="G7" i="1" s="1"/>
  <c r="L13" i="1" l="1"/>
  <c r="K13" i="1"/>
  <c r="J14" i="1"/>
  <c r="N13" i="1"/>
  <c r="M13" i="1"/>
  <c r="M59" i="4"/>
  <c r="M81" i="4"/>
  <c r="M18" i="4"/>
  <c r="M21" i="4"/>
  <c r="M66" i="4"/>
  <c r="M85" i="4"/>
  <c r="M52" i="4"/>
  <c r="M6" i="4"/>
  <c r="M40" i="4"/>
  <c r="M70" i="4"/>
  <c r="M82" i="4"/>
  <c r="M25" i="4"/>
  <c r="M9" i="4"/>
  <c r="M51" i="4"/>
  <c r="M47" i="4"/>
  <c r="M10" i="4"/>
  <c r="M74" i="4"/>
  <c r="M96" i="4"/>
  <c r="M67" i="4"/>
  <c r="M75" i="4"/>
  <c r="M60" i="4"/>
  <c r="M29" i="4"/>
  <c r="M93" i="4"/>
  <c r="M14" i="4"/>
  <c r="M78" i="4"/>
  <c r="M41" i="4"/>
  <c r="M55" i="4"/>
  <c r="M12" i="4"/>
  <c r="M91" i="4"/>
  <c r="M68" i="4"/>
  <c r="M37" i="4"/>
  <c r="M101" i="4"/>
  <c r="M22" i="4"/>
  <c r="M86" i="4"/>
  <c r="M73" i="4"/>
  <c r="M63" i="4"/>
  <c r="M57" i="4"/>
  <c r="M76" i="4"/>
  <c r="M45" i="4"/>
  <c r="M32" i="4"/>
  <c r="M30" i="4"/>
  <c r="M94" i="4"/>
  <c r="M7" i="4"/>
  <c r="M71" i="4"/>
  <c r="M90" i="4"/>
  <c r="M16" i="4"/>
  <c r="M98" i="4"/>
  <c r="M97" i="4"/>
  <c r="M8" i="4"/>
  <c r="M20" i="4"/>
  <c r="M84" i="4"/>
  <c r="M53" i="4"/>
  <c r="M104" i="4"/>
  <c r="M38" i="4"/>
  <c r="M102" i="4"/>
  <c r="M15" i="4"/>
  <c r="M79" i="4"/>
  <c r="M99" i="4"/>
  <c r="M48" i="4"/>
  <c r="M42" i="4"/>
  <c r="M72" i="4"/>
  <c r="M11" i="4"/>
  <c r="M64" i="4"/>
  <c r="M28" i="4"/>
  <c r="M92" i="4"/>
  <c r="M61" i="4"/>
  <c r="M33" i="4"/>
  <c r="M46" i="4"/>
  <c r="M24" i="4"/>
  <c r="M23" i="4"/>
  <c r="M87" i="4"/>
  <c r="M26" i="4"/>
  <c r="M100" i="4"/>
  <c r="M34" i="4"/>
  <c r="M80" i="4"/>
  <c r="M50" i="4"/>
  <c r="M17" i="4"/>
  <c r="M27" i="4"/>
  <c r="M19" i="4"/>
  <c r="M36" i="4"/>
  <c r="M5" i="4"/>
  <c r="M69" i="4"/>
  <c r="M65" i="4"/>
  <c r="M54" i="4"/>
  <c r="M56" i="4"/>
  <c r="M31" i="4"/>
  <c r="M95" i="4"/>
  <c r="M49" i="4"/>
  <c r="M58" i="4"/>
  <c r="M83" i="4"/>
  <c r="M35" i="4"/>
  <c r="M43" i="4"/>
  <c r="M44" i="4"/>
  <c r="M13" i="4"/>
  <c r="M77" i="4"/>
  <c r="M89" i="4"/>
  <c r="M62" i="4"/>
  <c r="M88" i="4"/>
  <c r="M39" i="4"/>
  <c r="L10" i="4"/>
  <c r="L37" i="4"/>
  <c r="L75" i="4"/>
  <c r="L55" i="4"/>
  <c r="L70" i="4"/>
  <c r="L33" i="4"/>
  <c r="L58" i="4"/>
  <c r="L81" i="4"/>
  <c r="L62" i="4"/>
  <c r="L12" i="4"/>
  <c r="L20" i="4"/>
  <c r="L61" i="4"/>
  <c r="L5" i="4"/>
  <c r="L9" i="4"/>
  <c r="L28" i="4"/>
  <c r="L92" i="4"/>
  <c r="L89" i="4"/>
  <c r="L83" i="4"/>
  <c r="L72" i="4"/>
  <c r="L101" i="4"/>
  <c r="K90" i="4"/>
  <c r="K61" i="4"/>
  <c r="K64" i="4"/>
  <c r="K78" i="4"/>
  <c r="K10" i="4"/>
  <c r="K73" i="4"/>
  <c r="K29" i="4"/>
  <c r="K36" i="4"/>
  <c r="K25" i="4"/>
  <c r="K17" i="4"/>
  <c r="K27" i="4"/>
  <c r="K67" i="4"/>
  <c r="K12" i="4"/>
  <c r="K69" i="4"/>
  <c r="K81" i="4"/>
  <c r="K66" i="4"/>
  <c r="K6" i="4"/>
  <c r="K82" i="4"/>
  <c r="K53" i="4"/>
  <c r="K99" i="4"/>
  <c r="K70" i="4"/>
  <c r="K7" i="4"/>
  <c r="K65" i="4"/>
  <c r="K21" i="4"/>
  <c r="K28" i="4"/>
  <c r="K16" i="4"/>
  <c r="K14" i="4"/>
  <c r="K52" i="4"/>
  <c r="K31" i="4"/>
  <c r="K103" i="4"/>
  <c r="K74" i="4"/>
  <c r="K37" i="4"/>
  <c r="K91" i="4"/>
  <c r="K62" i="4"/>
  <c r="K92" i="4"/>
  <c r="K57" i="4"/>
  <c r="K13" i="4"/>
  <c r="K11" i="4"/>
  <c r="K19" i="4"/>
  <c r="K56" i="4"/>
  <c r="K58" i="4"/>
  <c r="K43" i="4"/>
  <c r="K9" i="4"/>
  <c r="K63" i="4"/>
  <c r="K18" i="4"/>
  <c r="K95" i="4"/>
  <c r="K101" i="4"/>
  <c r="K104" i="4"/>
  <c r="K83" i="4"/>
  <c r="K54" i="4"/>
  <c r="K84" i="4"/>
  <c r="K49" i="4"/>
  <c r="K100" i="4"/>
  <c r="K59" i="4"/>
  <c r="K51" i="4"/>
  <c r="K35" i="4"/>
  <c r="K86" i="4"/>
  <c r="K34" i="4"/>
  <c r="K87" i="4"/>
  <c r="K93" i="4"/>
  <c r="K96" i="4"/>
  <c r="K75" i="4"/>
  <c r="K46" i="4"/>
  <c r="K76" i="4"/>
  <c r="K45" i="4"/>
  <c r="K68" i="4"/>
  <c r="K15" i="4"/>
  <c r="K47" i="4"/>
  <c r="K44" i="4"/>
  <c r="K60" i="4"/>
  <c r="K26" i="4"/>
  <c r="K98" i="4"/>
  <c r="K33" i="4"/>
  <c r="K23" i="4"/>
  <c r="K79" i="4"/>
  <c r="K85" i="4"/>
  <c r="K88" i="4"/>
  <c r="K102" i="4"/>
  <c r="K30" i="4"/>
  <c r="K97" i="4"/>
  <c r="K41" i="4"/>
  <c r="K39" i="4"/>
  <c r="K5" i="4"/>
  <c r="K42" i="4"/>
  <c r="K8" i="4"/>
  <c r="K55" i="4"/>
  <c r="K24" i="4"/>
  <c r="K71" i="4"/>
  <c r="K77" i="4"/>
  <c r="K80" i="4"/>
  <c r="K94" i="4"/>
  <c r="K22" i="4"/>
  <c r="K89" i="4"/>
  <c r="K32" i="4"/>
  <c r="K48" i="4"/>
  <c r="K40" i="4"/>
  <c r="K38" i="4"/>
  <c r="K50" i="4"/>
  <c r="K20" i="4"/>
  <c r="K72" i="4"/>
  <c r="L18" i="4"/>
  <c r="L14" i="4"/>
  <c r="L11" i="4"/>
  <c r="L69" i="4"/>
  <c r="L7" i="4"/>
  <c r="L66" i="4"/>
  <c r="L40" i="4"/>
  <c r="L100" i="4"/>
  <c r="L41" i="4"/>
  <c r="L97" i="4"/>
  <c r="L91" i="4"/>
  <c r="L80" i="4"/>
  <c r="L74" i="4"/>
  <c r="B32" i="4"/>
  <c r="L19" i="4"/>
  <c r="L23" i="4"/>
  <c r="L26" i="4"/>
  <c r="L24" i="4"/>
  <c r="L34" i="4"/>
  <c r="L71" i="4"/>
  <c r="L44" i="4"/>
  <c r="L63" i="4"/>
  <c r="L45" i="4"/>
  <c r="L78" i="4"/>
  <c r="L99" i="4"/>
  <c r="L88" i="4"/>
  <c r="L82" i="4"/>
  <c r="B40" i="4"/>
  <c r="L27" i="4"/>
  <c r="L25" i="4"/>
  <c r="L35" i="4"/>
  <c r="L53" i="4"/>
  <c r="L42" i="4"/>
  <c r="L79" i="4"/>
  <c r="L52" i="4"/>
  <c r="L95" i="4"/>
  <c r="L49" i="4"/>
  <c r="L86" i="4"/>
  <c r="L32" i="4"/>
  <c r="L96" i="4"/>
  <c r="L90" i="4"/>
  <c r="L16" i="4"/>
  <c r="L84" i="4"/>
  <c r="L64" i="4"/>
  <c r="L39" i="4"/>
  <c r="L31" i="4"/>
  <c r="L43" i="4"/>
  <c r="L15" i="4"/>
  <c r="L47" i="4"/>
  <c r="L87" i="4"/>
  <c r="L60" i="4"/>
  <c r="L13" i="4"/>
  <c r="L57" i="4"/>
  <c r="L94" i="4"/>
  <c r="L36" i="4"/>
  <c r="L104" i="4"/>
  <c r="L98" i="4"/>
  <c r="L46" i="4"/>
  <c r="L38" i="4"/>
  <c r="L22" i="4"/>
  <c r="L17" i="4"/>
  <c r="L54" i="4"/>
  <c r="L103" i="4"/>
  <c r="L68" i="4"/>
  <c r="L21" i="4"/>
  <c r="L65" i="4"/>
  <c r="L102" i="4"/>
  <c r="L48" i="4"/>
  <c r="L77" i="4"/>
  <c r="C32" i="4"/>
  <c r="L6" i="4"/>
  <c r="L50" i="4"/>
  <c r="L30" i="4"/>
  <c r="L51" i="4"/>
  <c r="L59" i="4"/>
  <c r="L8" i="4"/>
  <c r="L76" i="4"/>
  <c r="L29" i="4"/>
  <c r="L73" i="4"/>
  <c r="L67" i="4"/>
  <c r="L56" i="4"/>
  <c r="L85" i="4"/>
  <c r="B28" i="1"/>
  <c r="B27" i="1" s="1"/>
  <c r="D28" i="1"/>
  <c r="D27" i="1" s="1"/>
  <c r="C25" i="1"/>
  <c r="B25" i="1"/>
  <c r="D25" i="1"/>
  <c r="C28" i="1"/>
  <c r="C27" i="1" s="1"/>
  <c r="E30" i="1"/>
  <c r="D30" i="1"/>
  <c r="B30" i="1"/>
  <c r="E28" i="1"/>
  <c r="E27" i="1" s="1"/>
  <c r="C24" i="1"/>
  <c r="C30" i="1" s="1"/>
  <c r="J15" i="1" l="1"/>
  <c r="M14" i="1"/>
  <c r="N14" i="1"/>
  <c r="L14" i="1"/>
  <c r="K14" i="1"/>
  <c r="C29" i="1"/>
  <c r="C31" i="1" s="1"/>
  <c r="C37" i="1"/>
  <c r="C38" i="1" s="1"/>
  <c r="B29" i="1"/>
  <c r="B31" i="1" s="1"/>
  <c r="B37" i="1"/>
  <c r="B38" i="1" s="1"/>
  <c r="E29" i="1"/>
  <c r="E32" i="1" s="1"/>
  <c r="E37" i="1"/>
  <c r="D37" i="1"/>
  <c r="D29" i="1"/>
  <c r="D31" i="1" s="1"/>
  <c r="J16" i="1" l="1"/>
  <c r="M15" i="1"/>
  <c r="N15" i="1"/>
  <c r="L15" i="1"/>
  <c r="K15" i="1"/>
  <c r="B32" i="1"/>
  <c r="B33" i="1" s="1"/>
  <c r="C32" i="1"/>
  <c r="C33" i="1" s="1"/>
  <c r="C39" i="1"/>
  <c r="C40" i="1" s="1"/>
  <c r="B39" i="1"/>
  <c r="B40" i="1" s="1"/>
  <c r="D38" i="1"/>
  <c r="D39" i="1" s="1"/>
  <c r="D40" i="1" s="1"/>
  <c r="E38" i="1"/>
  <c r="E39" i="1" s="1"/>
  <c r="E31" i="1"/>
  <c r="D32" i="1"/>
  <c r="D47" i="1" s="1"/>
  <c r="D48" i="1" s="1"/>
  <c r="D49" i="1" s="1"/>
  <c r="M16" i="1" l="1"/>
  <c r="L16" i="1"/>
  <c r="K16" i="1"/>
  <c r="N16" i="1"/>
  <c r="J17" i="1"/>
  <c r="K8" i="1"/>
  <c r="L9" i="1"/>
  <c r="K5" i="1"/>
  <c r="C47" i="1"/>
  <c r="C48" i="1" s="1"/>
  <c r="C49" i="1" s="1"/>
  <c r="B47" i="1"/>
  <c r="B48" i="1" s="1"/>
  <c r="B49" i="1" s="1"/>
  <c r="E33" i="1"/>
  <c r="E47" i="1"/>
  <c r="E48" i="1" s="1"/>
  <c r="E49" i="1" s="1"/>
  <c r="K10" i="1"/>
  <c r="K7" i="1"/>
  <c r="K6" i="1"/>
  <c r="K9" i="1"/>
  <c r="L5" i="1"/>
  <c r="L7" i="1"/>
  <c r="L8" i="1"/>
  <c r="L6" i="1"/>
  <c r="L10" i="1"/>
  <c r="D41" i="1"/>
  <c r="D42" i="1"/>
  <c r="N8" i="1"/>
  <c r="D33" i="1"/>
  <c r="M6" i="1"/>
  <c r="M10" i="1"/>
  <c r="M9" i="1"/>
  <c r="M7" i="1"/>
  <c r="M8" i="1"/>
  <c r="M5" i="1"/>
  <c r="N10" i="1"/>
  <c r="N7" i="1"/>
  <c r="C41" i="1"/>
  <c r="C42" i="1"/>
  <c r="N5" i="1"/>
  <c r="N6" i="1"/>
  <c r="B41" i="1"/>
  <c r="B42" i="1"/>
  <c r="N9" i="1"/>
  <c r="E40" i="1"/>
  <c r="N17" i="1" l="1"/>
  <c r="J18" i="1"/>
  <c r="M17" i="1"/>
  <c r="K17" i="1"/>
  <c r="L17" i="1"/>
  <c r="E41" i="1"/>
  <c r="E42" i="1"/>
  <c r="K18" i="1" l="1"/>
  <c r="N18" i="1"/>
  <c r="L18" i="1"/>
  <c r="J19" i="1"/>
  <c r="M18" i="1"/>
  <c r="N19" i="1" l="1"/>
  <c r="M19" i="1"/>
  <c r="L19" i="1"/>
  <c r="K19" i="1"/>
  <c r="J20" i="1"/>
  <c r="J21" i="1" l="1"/>
  <c r="N20" i="1"/>
  <c r="L20" i="1"/>
  <c r="K20" i="1"/>
  <c r="M20" i="1"/>
  <c r="L21" i="1" l="1"/>
  <c r="K21" i="1"/>
  <c r="J22" i="1"/>
  <c r="N21" i="1"/>
  <c r="M21" i="1"/>
  <c r="J23" i="1" l="1"/>
  <c r="M22" i="1"/>
  <c r="N22" i="1"/>
  <c r="L22" i="1"/>
  <c r="K22" i="1"/>
  <c r="J24" i="1" l="1"/>
  <c r="M23" i="1"/>
  <c r="N23" i="1"/>
  <c r="L23" i="1"/>
  <c r="K23" i="1"/>
  <c r="M24" i="1" l="1"/>
  <c r="L24" i="1"/>
  <c r="K24" i="1"/>
  <c r="N24" i="1"/>
  <c r="J25" i="1"/>
  <c r="N25" i="1" l="1"/>
  <c r="J26" i="1"/>
  <c r="M25" i="1"/>
  <c r="K25" i="1"/>
  <c r="L25" i="1"/>
  <c r="K26" i="1" l="1"/>
  <c r="N26" i="1"/>
  <c r="M26" i="1"/>
  <c r="J27" i="1"/>
  <c r="L26" i="1"/>
  <c r="N27" i="1" l="1"/>
  <c r="M27" i="1"/>
  <c r="L27" i="1"/>
  <c r="K27" i="1"/>
  <c r="J28" i="1"/>
  <c r="J29" i="1" l="1"/>
  <c r="N28" i="1"/>
  <c r="L28" i="1"/>
  <c r="M28" i="1"/>
  <c r="K28" i="1"/>
  <c r="L29" i="1" l="1"/>
  <c r="K29" i="1"/>
  <c r="J30" i="1"/>
  <c r="M29" i="1"/>
  <c r="N29" i="1"/>
  <c r="J31" i="1" l="1"/>
  <c r="M30" i="1"/>
  <c r="N30" i="1"/>
  <c r="L30" i="1"/>
  <c r="K30" i="1"/>
  <c r="J32" i="1" l="1"/>
  <c r="M31" i="1"/>
  <c r="N31" i="1"/>
  <c r="L31" i="1"/>
  <c r="K31" i="1"/>
  <c r="M32" i="1" l="1"/>
  <c r="L32" i="1"/>
  <c r="K32" i="1"/>
  <c r="J33" i="1"/>
  <c r="N32" i="1"/>
  <c r="J34" i="1" l="1"/>
  <c r="N33" i="1"/>
  <c r="M33" i="1"/>
  <c r="K33" i="1"/>
  <c r="L33" i="1"/>
  <c r="K34" i="1" l="1"/>
  <c r="N34" i="1"/>
  <c r="M34" i="1"/>
  <c r="J35" i="1"/>
  <c r="L34" i="1"/>
  <c r="N35" i="1" l="1"/>
  <c r="M35" i="1"/>
  <c r="L35" i="1"/>
  <c r="K35" i="1"/>
  <c r="J36" i="1"/>
  <c r="J37" i="1" l="1"/>
  <c r="N36" i="1"/>
  <c r="L36" i="1"/>
  <c r="M36" i="1"/>
  <c r="K36" i="1"/>
  <c r="L37" i="1" l="1"/>
  <c r="K37" i="1"/>
  <c r="J38" i="1"/>
  <c r="M37" i="1"/>
  <c r="N37" i="1"/>
  <c r="J39" i="1" l="1"/>
  <c r="N38" i="1"/>
  <c r="M38" i="1"/>
  <c r="L38" i="1"/>
  <c r="K38" i="1"/>
  <c r="J40" i="1" l="1"/>
  <c r="M39" i="1"/>
  <c r="K39" i="1"/>
  <c r="N39" i="1"/>
  <c r="L39" i="1"/>
  <c r="M40" i="1" l="1"/>
  <c r="L40" i="1"/>
  <c r="K40" i="1"/>
  <c r="J41" i="1"/>
  <c r="N40" i="1"/>
  <c r="J42" i="1" l="1"/>
  <c r="N41" i="1"/>
  <c r="M41" i="1"/>
  <c r="K41" i="1"/>
  <c r="L41" i="1"/>
  <c r="K42" i="1" l="1"/>
  <c r="N42" i="1"/>
  <c r="J43" i="1"/>
  <c r="L42" i="1"/>
  <c r="M42" i="1"/>
  <c r="N43" i="1" l="1"/>
  <c r="M43" i="1"/>
  <c r="L43" i="1"/>
  <c r="K43" i="1"/>
  <c r="J44" i="1"/>
  <c r="J45" i="1" l="1"/>
  <c r="N44" i="1"/>
  <c r="L44" i="1"/>
  <c r="M44" i="1"/>
  <c r="K44" i="1"/>
  <c r="L45" i="1" l="1"/>
  <c r="K45" i="1"/>
  <c r="J46" i="1"/>
  <c r="N45" i="1"/>
  <c r="M45" i="1"/>
  <c r="J47" i="1" l="1"/>
  <c r="N46" i="1"/>
  <c r="M46" i="1"/>
  <c r="L46" i="1"/>
  <c r="K46" i="1"/>
  <c r="J48" i="1" l="1"/>
  <c r="M47" i="1"/>
  <c r="L47" i="1"/>
  <c r="N47" i="1"/>
  <c r="K47" i="1"/>
  <c r="M48" i="1" l="1"/>
  <c r="L48" i="1"/>
  <c r="K48" i="1"/>
  <c r="J49" i="1"/>
  <c r="N48" i="1"/>
  <c r="J50" i="1" l="1"/>
  <c r="N49" i="1"/>
  <c r="M49" i="1"/>
  <c r="K49" i="1"/>
  <c r="L49" i="1"/>
  <c r="L50" i="1" l="1"/>
  <c r="K50" i="1"/>
  <c r="N50" i="1"/>
  <c r="M50" i="1"/>
  <c r="J51" i="1"/>
  <c r="J52" i="1" l="1"/>
  <c r="N51" i="1"/>
  <c r="M51" i="1"/>
  <c r="L51" i="1"/>
  <c r="K51" i="1"/>
  <c r="J53" i="1" l="1"/>
  <c r="N52" i="1"/>
  <c r="L52" i="1"/>
  <c r="M52" i="1"/>
  <c r="K52" i="1"/>
  <c r="M53" i="1" l="1"/>
  <c r="L53" i="1"/>
  <c r="K53" i="1"/>
  <c r="J54" i="1"/>
  <c r="N53" i="1"/>
  <c r="J55" i="1" l="1"/>
  <c r="N54" i="1"/>
  <c r="M54" i="1"/>
  <c r="L54" i="1"/>
  <c r="K54" i="1"/>
  <c r="K55" i="1" l="1"/>
  <c r="J56" i="1"/>
  <c r="M55" i="1"/>
  <c r="N55" i="1"/>
  <c r="L55" i="1"/>
  <c r="N56" i="1" l="1"/>
  <c r="M56" i="1"/>
  <c r="L56" i="1"/>
  <c r="K56" i="1"/>
  <c r="J57" i="1"/>
  <c r="J58" i="1" l="1"/>
  <c r="N57" i="1"/>
  <c r="M57" i="1"/>
  <c r="K57" i="1"/>
  <c r="L57" i="1"/>
  <c r="L58" i="1" l="1"/>
  <c r="K58" i="1"/>
  <c r="J59" i="1"/>
  <c r="N58" i="1"/>
  <c r="M58" i="1"/>
  <c r="J60" i="1" l="1"/>
  <c r="N59" i="1"/>
  <c r="M59" i="1"/>
  <c r="L59" i="1"/>
  <c r="K59" i="1"/>
  <c r="J61" i="1" l="1"/>
  <c r="N60" i="1"/>
  <c r="M60" i="1"/>
  <c r="L60" i="1"/>
  <c r="K60" i="1"/>
  <c r="M61" i="1" l="1"/>
  <c r="L61" i="1"/>
  <c r="K61" i="1"/>
  <c r="J62" i="1"/>
  <c r="N61" i="1"/>
  <c r="J63" i="1" l="1"/>
  <c r="N62" i="1"/>
  <c r="M62" i="1"/>
  <c r="L62" i="1"/>
  <c r="K62" i="1"/>
  <c r="K63" i="1" l="1"/>
  <c r="J64" i="1"/>
  <c r="N63" i="1"/>
  <c r="M63" i="1"/>
  <c r="L63" i="1"/>
  <c r="N64" i="1" l="1"/>
  <c r="M64" i="1"/>
  <c r="L64" i="1"/>
  <c r="K64" i="1"/>
  <c r="J65" i="1"/>
  <c r="J66" i="1" l="1"/>
  <c r="N65" i="1"/>
  <c r="M65" i="1"/>
  <c r="K65" i="1"/>
  <c r="L65" i="1"/>
  <c r="L66" i="1" l="1"/>
  <c r="K66" i="1"/>
  <c r="J67" i="1"/>
  <c r="N66" i="1"/>
  <c r="M66" i="1"/>
  <c r="J68" i="1" l="1"/>
  <c r="N67" i="1"/>
  <c r="M67" i="1"/>
  <c r="L67" i="1"/>
  <c r="K67" i="1"/>
  <c r="M68" i="1" l="1"/>
  <c r="J69" i="1"/>
  <c r="N68" i="1"/>
  <c r="L68" i="1"/>
  <c r="K68" i="1"/>
  <c r="M69" i="1" l="1"/>
  <c r="L69" i="1"/>
  <c r="K69" i="1"/>
  <c r="J70" i="1"/>
  <c r="N69" i="1"/>
  <c r="J71" i="1" l="1"/>
  <c r="N70" i="1"/>
  <c r="M70" i="1"/>
  <c r="L70" i="1"/>
  <c r="K70" i="1"/>
  <c r="K71" i="1" l="1"/>
  <c r="J72" i="1"/>
  <c r="N71" i="1"/>
  <c r="M71" i="1"/>
  <c r="L71" i="1"/>
  <c r="N72" i="1" l="1"/>
  <c r="M72" i="1"/>
  <c r="L72" i="1"/>
  <c r="K72" i="1"/>
  <c r="J73" i="1"/>
  <c r="J74" i="1" l="1"/>
  <c r="N73" i="1"/>
  <c r="M73" i="1"/>
  <c r="L73" i="1"/>
  <c r="K73" i="1"/>
  <c r="L74" i="1" l="1"/>
  <c r="K74" i="1"/>
  <c r="J75" i="1"/>
  <c r="N74" i="1"/>
  <c r="M74" i="1"/>
  <c r="J76" i="1" l="1"/>
  <c r="N75" i="1"/>
  <c r="M75" i="1"/>
  <c r="L75" i="1"/>
  <c r="K75" i="1"/>
  <c r="J77" i="1" l="1"/>
  <c r="N76" i="1"/>
  <c r="M76" i="1"/>
  <c r="L76" i="1"/>
  <c r="K76" i="1"/>
  <c r="M77" i="1" l="1"/>
  <c r="L77" i="1"/>
  <c r="K77" i="1"/>
  <c r="J78" i="1"/>
  <c r="N77" i="1"/>
  <c r="J79" i="1" l="1"/>
  <c r="N78" i="1"/>
  <c r="M78" i="1"/>
  <c r="L78" i="1"/>
  <c r="K78" i="1"/>
  <c r="K79" i="1" l="1"/>
  <c r="J80" i="1"/>
  <c r="N79" i="1"/>
  <c r="M79" i="1"/>
  <c r="L79" i="1"/>
  <c r="N80" i="1" l="1"/>
  <c r="M80" i="1"/>
  <c r="L80" i="1"/>
  <c r="K80" i="1"/>
  <c r="J81" i="1"/>
  <c r="J82" i="1" l="1"/>
  <c r="N81" i="1"/>
  <c r="M81" i="1"/>
  <c r="L81" i="1"/>
  <c r="K81" i="1"/>
  <c r="L82" i="1" l="1"/>
  <c r="K82" i="1"/>
  <c r="J83" i="1"/>
  <c r="N82" i="1"/>
  <c r="M82" i="1"/>
  <c r="J84" i="1" l="1"/>
  <c r="N83" i="1"/>
  <c r="M83" i="1"/>
  <c r="L83" i="1"/>
  <c r="K83" i="1"/>
  <c r="J85" i="1" l="1"/>
  <c r="N84" i="1"/>
  <c r="M84" i="1"/>
  <c r="L84" i="1"/>
  <c r="K84" i="1"/>
  <c r="M85" i="1" l="1"/>
  <c r="L85" i="1"/>
  <c r="K85" i="1"/>
  <c r="J86" i="1"/>
  <c r="N85" i="1"/>
  <c r="J87" i="1" l="1"/>
  <c r="N86" i="1"/>
  <c r="M86" i="1"/>
  <c r="L86" i="1"/>
  <c r="K86" i="1"/>
  <c r="K87" i="1" l="1"/>
  <c r="J88" i="1"/>
  <c r="N87" i="1"/>
  <c r="M87" i="1"/>
  <c r="L87" i="1"/>
  <c r="N88" i="1" l="1"/>
  <c r="M88" i="1"/>
  <c r="L88" i="1"/>
  <c r="K88" i="1"/>
  <c r="J89" i="1"/>
  <c r="J90" i="1" l="1"/>
  <c r="N89" i="1"/>
  <c r="M89" i="1"/>
  <c r="L89" i="1"/>
  <c r="K89" i="1"/>
  <c r="L90" i="1" l="1"/>
  <c r="K90" i="1"/>
  <c r="J91" i="1"/>
  <c r="N90" i="1"/>
  <c r="M90" i="1"/>
  <c r="J92" i="1" l="1"/>
  <c r="N91" i="1"/>
  <c r="M91" i="1"/>
  <c r="L91" i="1"/>
  <c r="K91" i="1"/>
  <c r="J93" i="1" l="1"/>
  <c r="N92" i="1"/>
  <c r="M92" i="1"/>
  <c r="L92" i="1"/>
  <c r="K92" i="1"/>
  <c r="M93" i="1" l="1"/>
  <c r="L93" i="1"/>
  <c r="K93" i="1"/>
  <c r="J94" i="1"/>
  <c r="N93" i="1"/>
  <c r="J95" i="1" l="1"/>
  <c r="N94" i="1"/>
  <c r="M94" i="1"/>
  <c r="L94" i="1"/>
  <c r="K94" i="1"/>
  <c r="K95" i="1" l="1"/>
  <c r="J96" i="1"/>
  <c r="N95" i="1"/>
  <c r="M95" i="1"/>
  <c r="L95" i="1"/>
  <c r="N96" i="1" l="1"/>
  <c r="M96" i="1"/>
  <c r="L96" i="1"/>
  <c r="K96" i="1"/>
  <c r="J97" i="1"/>
  <c r="J98" i="1" l="1"/>
  <c r="N97" i="1"/>
  <c r="M97" i="1"/>
  <c r="L97" i="1"/>
  <c r="K97" i="1"/>
  <c r="L98" i="1" l="1"/>
  <c r="K98" i="1"/>
  <c r="J99" i="1"/>
  <c r="N98" i="1"/>
  <c r="M98" i="1"/>
  <c r="J100" i="1" l="1"/>
  <c r="N99" i="1"/>
  <c r="M99" i="1"/>
  <c r="L99" i="1"/>
  <c r="K99" i="1"/>
  <c r="J101" i="1" l="1"/>
  <c r="N100" i="1"/>
  <c r="M100" i="1"/>
  <c r="L100" i="1"/>
  <c r="K100" i="1"/>
  <c r="M101" i="1" l="1"/>
  <c r="L101" i="1"/>
  <c r="K101" i="1"/>
  <c r="J102" i="1"/>
  <c r="N101" i="1"/>
  <c r="J103" i="1" l="1"/>
  <c r="N102" i="1"/>
  <c r="M102" i="1"/>
  <c r="L102" i="1"/>
  <c r="K102" i="1"/>
  <c r="K103" i="1" l="1"/>
  <c r="J104" i="1"/>
  <c r="N103" i="1"/>
  <c r="M103" i="1"/>
  <c r="L103" i="1"/>
  <c r="N104" i="1" l="1"/>
  <c r="M104" i="1"/>
  <c r="L104" i="1"/>
  <c r="K10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Andy</author>
  </authors>
  <commentList>
    <comment ref="A42" authorId="0" shapeId="0" xr:uid="{00000000-0006-0000-0000-000001000000}">
      <text>
        <r>
          <rPr>
            <b/>
            <sz val="9"/>
            <color indexed="81"/>
            <rFont val="Tahoma"/>
            <family val="2"/>
          </rPr>
          <t xml:space="preserve">Andy: </t>
        </r>
        <r>
          <rPr>
            <sz val="9"/>
            <color indexed="81"/>
            <rFont val="Tahoma"/>
            <family val="2"/>
          </rPr>
          <t>Alternative modification to get vol. of Row 35. Caveat:  to affect inspiration only, needs to be distal side of exp. check valve, resistance of which has not been accounted for.</t>
        </r>
      </text>
    </comment>
  </commentList>
</comments>
</file>

<file path=xl/sharedStrings.xml><?xml version="1.0" encoding="utf-8"?>
<sst xmlns="http://schemas.openxmlformats.org/spreadsheetml/2006/main" count="120" uniqueCount="68">
  <si>
    <t>Of use for ventilator sharing between patients</t>
  </si>
  <si>
    <t>White fields are for data entry</t>
  </si>
  <si>
    <t>Derived ventilator parameters</t>
  </si>
  <si>
    <t>Respiration rate (breaths / min)</t>
  </si>
  <si>
    <t>Respiration period (s)</t>
  </si>
  <si>
    <t>Inspiration to expiration time ratio (I/E)</t>
  </si>
  <si>
    <t>I to E switching time within period (s)</t>
  </si>
  <si>
    <t>Pinsp (inspiration pressure above PEEP, cmH2O)</t>
  </si>
  <si>
    <t>Max ventilator pressure (cmH2O)</t>
  </si>
  <si>
    <t>PEEP (cmH2O)</t>
  </si>
  <si>
    <t>Tubing system resistance  (cmH2O/(L/s) )</t>
  </si>
  <si>
    <t>Tubing system compliance (L/cmH2O)</t>
  </si>
  <si>
    <t>Patient characteristics</t>
  </si>
  <si>
    <t>Inspiration resistance, Ri  (cmH2O/(L/s) )</t>
  </si>
  <si>
    <t xml:space="preserve">   Note: 13 is median for normal lung, Arnal 2018</t>
  </si>
  <si>
    <t>Expiration resistance, Re  (cmH2O/(L/s) )</t>
  </si>
  <si>
    <t xml:space="preserve">   Note: same as inspiration often used</t>
  </si>
  <si>
    <t>Inspiration Compliance, Ci (L/cmH2O)</t>
  </si>
  <si>
    <t xml:space="preserve">   Note: 0.054 is median for normal lung, Arnal 2018</t>
  </si>
  <si>
    <t>Expiration Compliance, Ce (L/cmH2O)</t>
  </si>
  <si>
    <t>Derived patient parameters</t>
  </si>
  <si>
    <t>Patient inspiration time constant, RiCi (s)</t>
  </si>
  <si>
    <t>Patient expiration time constant, ReCe (s)</t>
  </si>
  <si>
    <t>Derived system parameters</t>
  </si>
  <si>
    <t>Ventilation inspiration time constant (s)</t>
  </si>
  <si>
    <t>Ventilation expiration time constant (s)</t>
  </si>
  <si>
    <t>Steady end-inspiration lung volume (L)</t>
  </si>
  <si>
    <t>Steady end-expiration lung volume (L)</t>
  </si>
  <si>
    <t>Coefficient a</t>
  </si>
  <si>
    <t>Coefficient b</t>
  </si>
  <si>
    <t>Coefficient c</t>
  </si>
  <si>
    <t>Coefficient d</t>
  </si>
  <si>
    <t>Max lung volume, in addition to FRC (L)</t>
  </si>
  <si>
    <t>Min lung volume, in addition to FRC (L)</t>
  </si>
  <si>
    <t>Tidal volume (L)</t>
  </si>
  <si>
    <t>Inspiration restriction to achieve a specified tidal volume</t>
  </si>
  <si>
    <t>New max lung volume, in addition to FRC (L)</t>
  </si>
  <si>
    <t>New min lung volume, in addition to FRC (L)</t>
  </si>
  <si>
    <t>New coefficient b</t>
  </si>
  <si>
    <t>New ventilation inspiration time constant (s)</t>
  </si>
  <si>
    <t>Inspiration restrictor needed (cmH2O/(L/s))</t>
  </si>
  <si>
    <t>Time (s)</t>
  </si>
  <si>
    <t>Required tidal volume (L). Must be &lt;= value above</t>
  </si>
  <si>
    <t>OR inspiration added compliance needed (L/cmH2O)</t>
  </si>
  <si>
    <t>New steady end-inspiration lung volume (L)</t>
  </si>
  <si>
    <t>Higher Pinsp (insp. pressure above PEEP, cmH2O)</t>
  </si>
  <si>
    <t>A</t>
  </si>
  <si>
    <t>B</t>
  </si>
  <si>
    <t>C</t>
  </si>
  <si>
    <t>D</t>
  </si>
  <si>
    <t>A R Plummer,  University of Bath, 2nd April 2020</t>
  </si>
  <si>
    <t>Inspiration flow restrictor   (cmH2O/(L/s) )</t>
  </si>
  <si>
    <t>Inspiration restriction to achieve the same tidal volume (row 33) with a higher Pinsp pressure</t>
  </si>
  <si>
    <t>BathRC model</t>
  </si>
  <si>
    <t>Ventilator settings.  Ventilator must be in Pressure Control Ventilation (PCV) mode</t>
  </si>
  <si>
    <t>Calculation of inspiration restrictor resistance to alter patient A ventilation characteristics.  Patient B is unaltered.</t>
  </si>
  <si>
    <t xml:space="preserve">   This is an additional flow restriction which affects all 4 patients</t>
  </si>
  <si>
    <t>Calculation of inspiration restrictor resistance to alter patient ventilation characteristics.  Comparison of 4 patients</t>
  </si>
  <si>
    <t>A, no restr.</t>
  </si>
  <si>
    <t>A, with restr.</t>
  </si>
  <si>
    <t>Values for plot</t>
  </si>
  <si>
    <t>Includes extra calculations. Advanced users only!</t>
  </si>
  <si>
    <t>v4 14/4/2020</t>
  </si>
  <si>
    <t>The BathRC model: a method to estimate flow restrictor size for dual ventilation of dissimilar patients</t>
  </si>
  <si>
    <t xml:space="preserve">For dual patient ventilation (also known as ventilator splitting or sharing), we need to add a flow restrictor in the inspiration tube for the patient who is more compliant, or requires a lower tidal volume.  We have shown that a simple linear resistance-compliance model, termed the BathRC model, of the ventilator tubing system and lung allows direct calculation of the flow restriction resistance from  ventilator pressures and the required tidal volume.  The BathRC model has been experimentally validated using a GE Aisys CS2 ventilator connected to two test lungs.  </t>
  </si>
  <si>
    <r>
      <rPr>
        <b/>
        <sz val="11"/>
        <color theme="1"/>
        <rFont val="Calibri"/>
        <family val="2"/>
        <scheme val="minor"/>
      </rPr>
      <t>Dual patient restrictor calc sheet.</t>
    </r>
    <r>
      <rPr>
        <sz val="11"/>
        <color theme="1"/>
        <rFont val="Calibri"/>
        <family val="2"/>
        <scheme val="minor"/>
      </rPr>
      <t xml:space="preserve">  A patient can be characterised by a series resistance (R) and compliance (C).  Ventilator tubing system can also be approximated by lumped linear model, i.e resistance (Rv) and compliance (Cv).
When two patients are hooked up to the same ventilator, pressure control will be used, the ventilator stepping between low pressure (PEEP) and high
pressure (PEEP+Pinsp).  So the tidal volume (Vmax-Vmin) delivered to each patient, from minimum lung volume during expiration (Vmin), to maximum lung volume  during inspiration (Vmax), can no longer be individually controlled by the ventilator pressure settings alone.
 This sheet calculates the volumes for each patient (A and B).  Also, for a given desired tidal volume for patient A, the value of an additional flow restrictor resistance in the patient's inspiration line is calculated. Thus ventilator pressure rise (Pinsp) should be set to give required tidal volume in patient B, and then the restrictor resistance to reduce the tidal volume in patient A is calculated.  So pateient A must be the more compliant, or require the lower tidal volume.
NOTE : lung volume is taken as zero at zero gauge pressure. FRC is not included.</t>
    </r>
  </si>
  <si>
    <t>EXAMPLE. An example ventilator pressure control setting might be described as 30/10 cmH20,  meaning Pinsp=20 cmH20, and PEEP = 10 cmH20 (so ventilator switches between 30cmH20 and 10cmH20, because Pinsp is the pressure rise above PEEP).  Then you get different tidal volume ranges (row 32) for the 2 patients with these pressure settings, dependent on patient lung compliance and airway resistance.  Adding an inspiration restrictor can only reduce the tidal volume, not increase it. Putting the same value as the calculated tidal volume in the entry field for tidal volume (row 35) will give a restrictor resistance of zero, or a smaller value of tidal volume gives a sensible restriction.  Putting a larger tidal volume gives a negative restriction (as its trying to supercharge the patient to get more volume in! ... or in the extreme it can't calculate a value at all).</t>
  </si>
  <si>
    <r>
      <rPr>
        <b/>
        <sz val="11"/>
        <color theme="1"/>
        <rFont val="Calibri"/>
        <family val="2"/>
        <scheme val="minor"/>
      </rPr>
      <t>Multi-patient comparison sheet.</t>
    </r>
    <r>
      <rPr>
        <sz val="11"/>
        <color theme="1"/>
        <rFont val="Calibri"/>
        <family val="2"/>
        <scheme val="minor"/>
      </rPr>
      <t xml:space="preserve"> For 'advanced users'.  Allows a restrictor resistance value to be specified a priori if desired.  Provides some additional calulations too.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</si>
</sst>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7" x14ac:knownFonts="1">
    <font>
      <sz val="11"/>
      <color theme="1"/>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b/>
      <sz val="11"/>
      <color rgb="FF000000"/>
      <name val="Calibri"/>
      <family val="2"/>
      <scheme val="minor"/>
    </font>
    <font>
      <sz val="11"/>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diagonal/>
    </border>
  </borders>
  <cellStyleXfs count="1">
    <xf numFmtId="0" fontId="0" fillId="0" borderId="0"/>
  </cellStyleXfs>
  <cellXfs count="108">
    <xf numFmtId="0" fontId="0" fillId="0" borderId="0" xfId="0"/>
    <xf numFmtId="0" fontId="1" fillId="0" borderId="0" xfId="0" applyFont="1"/>
    <xf numFmtId="2" fontId="0" fillId="0" borderId="0" xfId="0" applyNumberFormat="1"/>
    <xf numFmtId="0" fontId="1" fillId="2" borderId="0" xfId="0" applyFont="1" applyFill="1"/>
    <xf numFmtId="0" fontId="0" fillId="2" borderId="0" xfId="0" applyFill="1"/>
    <xf numFmtId="164" fontId="0" fillId="2" borderId="0" xfId="0" applyNumberFormat="1" applyFill="1"/>
    <xf numFmtId="2" fontId="0" fillId="2" borderId="0" xfId="0" applyNumberFormat="1" applyFill="1"/>
    <xf numFmtId="0" fontId="0" fillId="2" borderId="1" xfId="0" applyFill="1" applyBorder="1"/>
    <xf numFmtId="2" fontId="0" fillId="2" borderId="1" xfId="0" applyNumberFormat="1" applyFill="1" applyBorder="1"/>
    <xf numFmtId="0" fontId="1" fillId="2" borderId="2" xfId="0" applyFont="1" applyFill="1" applyBorder="1"/>
    <xf numFmtId="2" fontId="1" fillId="2" borderId="3" xfId="0" applyNumberFormat="1" applyFont="1" applyFill="1" applyBorder="1"/>
    <xf numFmtId="0" fontId="1" fillId="2" borderId="3" xfId="0" applyFont="1" applyFill="1" applyBorder="1"/>
    <xf numFmtId="0" fontId="2" fillId="2" borderId="3" xfId="0" applyFont="1" applyFill="1" applyBorder="1"/>
    <xf numFmtId="0" fontId="1" fillId="2" borderId="4" xfId="0" applyFont="1" applyFill="1" applyBorder="1"/>
    <xf numFmtId="0" fontId="0" fillId="2" borderId="5" xfId="0" applyFill="1" applyBorder="1"/>
    <xf numFmtId="0" fontId="0" fillId="2" borderId="6" xfId="0" applyFill="1" applyBorder="1"/>
    <xf numFmtId="2" fontId="0" fillId="2" borderId="6" xfId="0" applyNumberFormat="1" applyFill="1" applyBorder="1"/>
    <xf numFmtId="0" fontId="0" fillId="2" borderId="7" xfId="0" applyFill="1" applyBorder="1"/>
    <xf numFmtId="0" fontId="0" fillId="2" borderId="8" xfId="0" applyFill="1" applyBorder="1"/>
    <xf numFmtId="0" fontId="0" fillId="2" borderId="9" xfId="0" applyFill="1" applyBorder="1"/>
    <xf numFmtId="164" fontId="0" fillId="3" borderId="1" xfId="0" applyNumberFormat="1" applyFill="1" applyBorder="1"/>
    <xf numFmtId="166" fontId="0" fillId="3" borderId="8" xfId="0" applyNumberFormat="1" applyFill="1" applyBorder="1"/>
    <xf numFmtId="165" fontId="0" fillId="2" borderId="0" xfId="0" applyNumberFormat="1" applyFill="1"/>
    <xf numFmtId="165" fontId="0" fillId="2" borderId="1" xfId="0" applyNumberFormat="1" applyFill="1" applyBorder="1"/>
    <xf numFmtId="165" fontId="0" fillId="2" borderId="6" xfId="0" applyNumberFormat="1" applyFill="1" applyBorder="1"/>
    <xf numFmtId="0" fontId="2" fillId="2" borderId="5" xfId="0" applyFont="1" applyFill="1" applyBorder="1"/>
    <xf numFmtId="2" fontId="0" fillId="2" borderId="11" xfId="0" applyNumberFormat="1" applyFill="1" applyBorder="1"/>
    <xf numFmtId="0" fontId="0" fillId="2" borderId="11" xfId="0" applyFill="1" applyBorder="1"/>
    <xf numFmtId="0" fontId="0" fillId="2" borderId="12" xfId="0" applyFill="1" applyBorder="1"/>
    <xf numFmtId="0" fontId="1" fillId="2" borderId="10" xfId="0" applyFont="1" applyFill="1" applyBorder="1"/>
    <xf numFmtId="0" fontId="0" fillId="2" borderId="13" xfId="0" applyFill="1" applyBorder="1"/>
    <xf numFmtId="2" fontId="0" fillId="2" borderId="14" xfId="0" applyNumberFormat="1" applyFill="1" applyBorder="1"/>
    <xf numFmtId="0" fontId="0" fillId="2" borderId="14" xfId="0" applyFill="1" applyBorder="1"/>
    <xf numFmtId="0" fontId="0" fillId="2" borderId="15" xfId="0" applyFill="1" applyBorder="1"/>
    <xf numFmtId="164" fontId="0" fillId="3" borderId="6" xfId="0" applyNumberFormat="1" applyFill="1" applyBorder="1"/>
    <xf numFmtId="165" fontId="0" fillId="3" borderId="1" xfId="0" applyNumberFormat="1" applyFill="1" applyBorder="1"/>
    <xf numFmtId="165" fontId="0" fillId="3" borderId="6" xfId="0" applyNumberFormat="1" applyFill="1" applyBorder="1"/>
    <xf numFmtId="165" fontId="1" fillId="2" borderId="0" xfId="0" applyNumberFormat="1" applyFont="1" applyFill="1"/>
    <xf numFmtId="164" fontId="2" fillId="2" borderId="0" xfId="0" applyNumberFormat="1" applyFont="1" applyFill="1"/>
    <xf numFmtId="0" fontId="1" fillId="4" borderId="7" xfId="0" applyFont="1" applyFill="1" applyBorder="1"/>
    <xf numFmtId="165" fontId="1" fillId="4" borderId="8" xfId="0" applyNumberFormat="1" applyFont="1" applyFill="1" applyBorder="1"/>
    <xf numFmtId="165" fontId="1" fillId="4" borderId="9" xfId="0" applyNumberFormat="1" applyFont="1" applyFill="1" applyBorder="1"/>
    <xf numFmtId="14" fontId="0" fillId="0" borderId="0" xfId="0" applyNumberFormat="1"/>
    <xf numFmtId="2" fontId="1" fillId="4" borderId="17" xfId="0" applyNumberFormat="1" applyFont="1" applyFill="1" applyBorder="1"/>
    <xf numFmtId="2" fontId="1" fillId="4" borderId="18" xfId="0" applyNumberFormat="1" applyFont="1" applyFill="1" applyBorder="1"/>
    <xf numFmtId="0" fontId="0" fillId="0" borderId="0" xfId="0" applyFont="1"/>
    <xf numFmtId="0" fontId="0" fillId="0" borderId="0" xfId="0" applyAlignment="1">
      <alignment horizontal="center"/>
    </xf>
    <xf numFmtId="0" fontId="0" fillId="0" borderId="0" xfId="0" applyFont="1" applyAlignment="1">
      <alignment horizontal="center"/>
    </xf>
    <xf numFmtId="0" fontId="0" fillId="2" borderId="16" xfId="0" applyFill="1" applyBorder="1"/>
    <xf numFmtId="165" fontId="0" fillId="2" borderId="8" xfId="0" applyNumberFormat="1" applyFont="1" applyFill="1" applyBorder="1"/>
    <xf numFmtId="165" fontId="0" fillId="2" borderId="9" xfId="0" applyNumberFormat="1" applyFont="1" applyFill="1" applyBorder="1"/>
    <xf numFmtId="165" fontId="0" fillId="2" borderId="17" xfId="0" applyNumberFormat="1" applyFont="1" applyFill="1" applyBorder="1"/>
    <xf numFmtId="165" fontId="0" fillId="2" borderId="18" xfId="0" applyNumberFormat="1" applyFont="1" applyFill="1" applyBorder="1"/>
    <xf numFmtId="2" fontId="0" fillId="3" borderId="1" xfId="0" applyNumberFormat="1" applyFill="1" applyBorder="1"/>
    <xf numFmtId="2" fontId="1" fillId="4" borderId="8" xfId="0" applyNumberFormat="1" applyFont="1" applyFill="1" applyBorder="1"/>
    <xf numFmtId="2" fontId="0" fillId="3" borderId="6" xfId="0" applyNumberFormat="1" applyFill="1" applyBorder="1"/>
    <xf numFmtId="2" fontId="1" fillId="4" borderId="9" xfId="0" applyNumberFormat="1" applyFont="1" applyFill="1" applyBorder="1"/>
    <xf numFmtId="2" fontId="0" fillId="2" borderId="3" xfId="0" applyNumberFormat="1" applyFill="1" applyBorder="1"/>
    <xf numFmtId="0" fontId="0" fillId="2" borderId="3" xfId="0" applyFill="1" applyBorder="1"/>
    <xf numFmtId="0" fontId="0" fillId="2" borderId="4" xfId="0" applyFill="1" applyBorder="1"/>
    <xf numFmtId="1" fontId="0" fillId="2" borderId="3" xfId="0" applyNumberFormat="1" applyFill="1" applyBorder="1" applyAlignment="1">
      <alignment horizontal="center"/>
    </xf>
    <xf numFmtId="1" fontId="0" fillId="2" borderId="4" xfId="0" applyNumberFormat="1" applyFill="1" applyBorder="1" applyAlignment="1">
      <alignment horizontal="center"/>
    </xf>
    <xf numFmtId="0" fontId="5" fillId="0" borderId="0" xfId="0" applyFont="1"/>
    <xf numFmtId="0" fontId="6" fillId="0" borderId="0" xfId="0" applyFont="1"/>
    <xf numFmtId="2" fontId="6" fillId="0" borderId="0" xfId="0" applyNumberFormat="1" applyFont="1"/>
    <xf numFmtId="0" fontId="0" fillId="2" borderId="19" xfId="0" applyFill="1" applyBorder="1"/>
    <xf numFmtId="164" fontId="0" fillId="3" borderId="17" xfId="0" applyNumberFormat="1" applyFill="1" applyBorder="1"/>
    <xf numFmtId="0" fontId="0" fillId="2" borderId="17" xfId="0" applyFill="1" applyBorder="1"/>
    <xf numFmtId="0" fontId="0" fillId="2" borderId="18" xfId="0" applyFill="1" applyBorder="1"/>
    <xf numFmtId="0" fontId="2" fillId="2" borderId="17" xfId="0" applyFont="1" applyFill="1" applyBorder="1"/>
    <xf numFmtId="0" fontId="0" fillId="2" borderId="0" xfId="0" applyFill="1" applyBorder="1"/>
    <xf numFmtId="165" fontId="0" fillId="2" borderId="0" xfId="0" applyNumberFormat="1" applyFont="1" applyFill="1" applyBorder="1"/>
    <xf numFmtId="0" fontId="1" fillId="2" borderId="0" xfId="0" applyFont="1" applyFill="1" applyBorder="1"/>
    <xf numFmtId="2" fontId="0" fillId="2" borderId="0" xfId="0" applyNumberFormat="1" applyFill="1" applyBorder="1"/>
    <xf numFmtId="2" fontId="0" fillId="3" borderId="0" xfId="0" applyNumberFormat="1" applyFill="1" applyBorder="1"/>
    <xf numFmtId="165" fontId="0" fillId="2" borderId="0" xfId="0" applyNumberFormat="1" applyFill="1" applyBorder="1"/>
    <xf numFmtId="2" fontId="1" fillId="2" borderId="0" xfId="0" applyNumberFormat="1" applyFont="1" applyFill="1" applyBorder="1"/>
    <xf numFmtId="2" fontId="0" fillId="2" borderId="20" xfId="0" applyNumberFormat="1" applyFill="1" applyBorder="1"/>
    <xf numFmtId="165" fontId="0" fillId="3" borderId="21" xfId="0" applyNumberFormat="1" applyFill="1" applyBorder="1"/>
    <xf numFmtId="165" fontId="0" fillId="2" borderId="21" xfId="0" applyNumberFormat="1" applyFill="1" applyBorder="1"/>
    <xf numFmtId="2" fontId="1" fillId="4" borderId="22" xfId="0" applyNumberFormat="1" applyFont="1" applyFill="1" applyBorder="1"/>
    <xf numFmtId="165" fontId="0" fillId="3" borderId="0" xfId="0" applyNumberFormat="1" applyFill="1" applyBorder="1"/>
    <xf numFmtId="0" fontId="0" fillId="2" borderId="23" xfId="0" applyFill="1" applyBorder="1"/>
    <xf numFmtId="165" fontId="0" fillId="2" borderId="23" xfId="0" applyNumberFormat="1" applyFill="1" applyBorder="1"/>
    <xf numFmtId="2" fontId="1" fillId="2" borderId="23" xfId="0" applyNumberFormat="1" applyFont="1" applyFill="1" applyBorder="1"/>
    <xf numFmtId="2" fontId="0" fillId="2" borderId="24" xfId="0" applyNumberFormat="1" applyFill="1" applyBorder="1"/>
    <xf numFmtId="0" fontId="0" fillId="2" borderId="25" xfId="0" applyFill="1" applyBorder="1"/>
    <xf numFmtId="1" fontId="0" fillId="2" borderId="26" xfId="0" applyNumberFormat="1" applyFill="1" applyBorder="1" applyAlignment="1">
      <alignment horizontal="center"/>
    </xf>
    <xf numFmtId="164" fontId="0" fillId="3" borderId="21" xfId="0" applyNumberFormat="1" applyFill="1" applyBorder="1"/>
    <xf numFmtId="2" fontId="0" fillId="2" borderId="21" xfId="0" applyNumberFormat="1" applyFill="1" applyBorder="1"/>
    <xf numFmtId="165" fontId="1" fillId="4" borderId="27" xfId="0" applyNumberFormat="1" applyFont="1" applyFill="1" applyBorder="1"/>
    <xf numFmtId="1" fontId="0" fillId="2" borderId="23" xfId="0" applyNumberFormat="1" applyFill="1" applyBorder="1" applyAlignment="1">
      <alignment horizontal="center"/>
    </xf>
    <xf numFmtId="1" fontId="0" fillId="2" borderId="0" xfId="0" applyNumberFormat="1" applyFill="1" applyBorder="1" applyAlignment="1">
      <alignment horizontal="center"/>
    </xf>
    <xf numFmtId="2" fontId="0" fillId="2" borderId="23" xfId="0" applyNumberFormat="1" applyFill="1" applyBorder="1"/>
    <xf numFmtId="165" fontId="1" fillId="4" borderId="23" xfId="0" applyNumberFormat="1" applyFont="1" applyFill="1" applyBorder="1"/>
    <xf numFmtId="165" fontId="1" fillId="4" borderId="0" xfId="0" applyNumberFormat="1" applyFont="1" applyFill="1" applyBorder="1"/>
    <xf numFmtId="164" fontId="0" fillId="2" borderId="0" xfId="0" applyNumberFormat="1" applyFill="1" applyBorder="1"/>
    <xf numFmtId="0" fontId="0" fillId="3" borderId="0" xfId="0" applyFill="1" applyBorder="1"/>
    <xf numFmtId="0" fontId="0" fillId="3" borderId="0" xfId="0" applyFill="1"/>
    <xf numFmtId="0" fontId="1" fillId="3" borderId="0" xfId="0" applyFont="1" applyFill="1" applyBorder="1"/>
    <xf numFmtId="2" fontId="1" fillId="3" borderId="0" xfId="0" applyNumberFormat="1" applyFont="1" applyFill="1" applyBorder="1"/>
    <xf numFmtId="2" fontId="0" fillId="3" borderId="0" xfId="0" applyNumberFormat="1" applyFill="1"/>
    <xf numFmtId="164" fontId="2" fillId="2" borderId="23" xfId="0" applyNumberFormat="1" applyFont="1" applyFill="1" applyBorder="1"/>
    <xf numFmtId="49" fontId="1" fillId="0" borderId="0" xfId="0" applyNumberFormat="1" applyFont="1" applyAlignment="1">
      <alignment vertical="top" wrapText="1"/>
    </xf>
    <xf numFmtId="49" fontId="0" fillId="0" borderId="0" xfId="0" applyNumberFormat="1" applyFont="1" applyAlignment="1">
      <alignment vertical="top" wrapText="1"/>
    </xf>
    <xf numFmtId="0" fontId="6" fillId="0" borderId="0" xfId="0" applyFont="1" applyAlignment="1">
      <alignment vertical="top" wrapText="1"/>
    </xf>
    <xf numFmtId="0" fontId="0" fillId="0" borderId="0" xfId="0" applyFont="1" applyAlignment="1">
      <alignment vertical="top" wrapText="1"/>
    </xf>
    <xf numFmtId="49" fontId="0" fillId="0" borderId="0" xfId="0" applyNumberFormat="1" applyFont="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200"/>
              <a:t>One breathing</a:t>
            </a:r>
            <a:r>
              <a:rPr lang="en-GB" sz="1200" baseline="0"/>
              <a:t> cycle</a:t>
            </a:r>
            <a:endParaRPr lang="en-GB" sz="1200"/>
          </a:p>
        </c:rich>
      </c:tx>
      <c:layout>
        <c:manualLayout>
          <c:xMode val="edge"/>
          <c:yMode val="edge"/>
          <c:x val="0.40683579374865642"/>
          <c:y val="3.7854872635505708E-2"/>
        </c:manualLayout>
      </c:layout>
      <c:overlay val="0"/>
    </c:title>
    <c:autoTitleDeleted val="0"/>
    <c:plotArea>
      <c:layout/>
      <c:scatterChart>
        <c:scatterStyle val="lineMarker"/>
        <c:varyColors val="0"/>
        <c:ser>
          <c:idx val="4"/>
          <c:order val="0"/>
          <c:tx>
            <c:v>A, no restrictor</c:v>
          </c:tx>
          <c:marker>
            <c:symbol val="none"/>
          </c:marker>
          <c:xVal>
            <c:numRef>
              <c:f>'Dual patient restrictor calc'!$J$5:$J$104</c:f>
              <c:numCache>
                <c:formatCode>General</c:formatCode>
                <c:ptCount val="94"/>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pt idx="21">
                  <c:v>1.2500000000000004</c:v>
                </c:pt>
                <c:pt idx="22">
                  <c:v>1.3000000000000005</c:v>
                </c:pt>
                <c:pt idx="23">
                  <c:v>1.3500000000000005</c:v>
                </c:pt>
                <c:pt idx="24">
                  <c:v>1.4000000000000006</c:v>
                </c:pt>
                <c:pt idx="25">
                  <c:v>1.4500000000000006</c:v>
                </c:pt>
                <c:pt idx="26">
                  <c:v>1.5000000000000007</c:v>
                </c:pt>
                <c:pt idx="27">
                  <c:v>1.5500000000000007</c:v>
                </c:pt>
                <c:pt idx="28">
                  <c:v>1.6000000000000008</c:v>
                </c:pt>
                <c:pt idx="29">
                  <c:v>1.7000000000000008</c:v>
                </c:pt>
                <c:pt idx="30">
                  <c:v>1.7500000000000009</c:v>
                </c:pt>
                <c:pt idx="31">
                  <c:v>1.8000000000000009</c:v>
                </c:pt>
                <c:pt idx="32">
                  <c:v>1.850000000000001</c:v>
                </c:pt>
                <c:pt idx="33">
                  <c:v>1.900000000000001</c:v>
                </c:pt>
                <c:pt idx="34">
                  <c:v>1.9500000000000011</c:v>
                </c:pt>
                <c:pt idx="35">
                  <c:v>2.0000000000000009</c:v>
                </c:pt>
                <c:pt idx="36">
                  <c:v>2.1000000000000005</c:v>
                </c:pt>
                <c:pt idx="37">
                  <c:v>2.1500000000000004</c:v>
                </c:pt>
                <c:pt idx="38">
                  <c:v>2.2000000000000002</c:v>
                </c:pt>
                <c:pt idx="39">
                  <c:v>2.25</c:v>
                </c:pt>
                <c:pt idx="40">
                  <c:v>2.2999999999999998</c:v>
                </c:pt>
                <c:pt idx="41">
                  <c:v>2.3499999999999996</c:v>
                </c:pt>
                <c:pt idx="42">
                  <c:v>2.3999999999999995</c:v>
                </c:pt>
                <c:pt idx="43">
                  <c:v>2.4499999999999993</c:v>
                </c:pt>
                <c:pt idx="44">
                  <c:v>2.4999999999999991</c:v>
                </c:pt>
                <c:pt idx="45">
                  <c:v>2.5499999999999989</c:v>
                </c:pt>
                <c:pt idx="46">
                  <c:v>2.5999999999999988</c:v>
                </c:pt>
                <c:pt idx="47">
                  <c:v>2.6499999999999986</c:v>
                </c:pt>
                <c:pt idx="48">
                  <c:v>2.6999999999999984</c:v>
                </c:pt>
                <c:pt idx="49">
                  <c:v>2.7499999999999982</c:v>
                </c:pt>
                <c:pt idx="50">
                  <c:v>2.799999999999998</c:v>
                </c:pt>
                <c:pt idx="51">
                  <c:v>2.8499999999999979</c:v>
                </c:pt>
                <c:pt idx="52">
                  <c:v>2.8999999999999977</c:v>
                </c:pt>
                <c:pt idx="53">
                  <c:v>2.9499999999999975</c:v>
                </c:pt>
                <c:pt idx="54">
                  <c:v>2.9999999999999973</c:v>
                </c:pt>
                <c:pt idx="55">
                  <c:v>3.0499999999999972</c:v>
                </c:pt>
                <c:pt idx="56">
                  <c:v>3.099999999999997</c:v>
                </c:pt>
                <c:pt idx="57">
                  <c:v>3.1499999999999968</c:v>
                </c:pt>
                <c:pt idx="58">
                  <c:v>3.1999999999999966</c:v>
                </c:pt>
                <c:pt idx="59">
                  <c:v>3.2499999999999964</c:v>
                </c:pt>
                <c:pt idx="60">
                  <c:v>3.2999999999999963</c:v>
                </c:pt>
                <c:pt idx="61">
                  <c:v>3.3499999999999961</c:v>
                </c:pt>
                <c:pt idx="62">
                  <c:v>3.3999999999999959</c:v>
                </c:pt>
                <c:pt idx="63">
                  <c:v>3.4499999999999957</c:v>
                </c:pt>
                <c:pt idx="64">
                  <c:v>3.4999999999999956</c:v>
                </c:pt>
                <c:pt idx="65">
                  <c:v>3.5499999999999954</c:v>
                </c:pt>
                <c:pt idx="66">
                  <c:v>3.5999999999999952</c:v>
                </c:pt>
                <c:pt idx="67">
                  <c:v>3.649999999999995</c:v>
                </c:pt>
                <c:pt idx="68">
                  <c:v>3.6999999999999948</c:v>
                </c:pt>
                <c:pt idx="69">
                  <c:v>3.7499999999999947</c:v>
                </c:pt>
                <c:pt idx="70">
                  <c:v>3.7999999999999945</c:v>
                </c:pt>
                <c:pt idx="71">
                  <c:v>3.8499999999999943</c:v>
                </c:pt>
                <c:pt idx="72">
                  <c:v>3.8999999999999941</c:v>
                </c:pt>
                <c:pt idx="73">
                  <c:v>3.949999999999994</c:v>
                </c:pt>
                <c:pt idx="74">
                  <c:v>3.9999999999999938</c:v>
                </c:pt>
                <c:pt idx="75">
                  <c:v>4.0499999999999936</c:v>
                </c:pt>
                <c:pt idx="76">
                  <c:v>4.0999999999999934</c:v>
                </c:pt>
                <c:pt idx="77">
                  <c:v>4.1499999999999932</c:v>
                </c:pt>
                <c:pt idx="78">
                  <c:v>4.1999999999999931</c:v>
                </c:pt>
                <c:pt idx="79">
                  <c:v>4.2499999999999929</c:v>
                </c:pt>
                <c:pt idx="80">
                  <c:v>4.2999999999999927</c:v>
                </c:pt>
                <c:pt idx="81">
                  <c:v>4.3499999999999925</c:v>
                </c:pt>
                <c:pt idx="82">
                  <c:v>4.3999999999999924</c:v>
                </c:pt>
                <c:pt idx="83">
                  <c:v>4.4499999999999922</c:v>
                </c:pt>
                <c:pt idx="84">
                  <c:v>4.499999999999992</c:v>
                </c:pt>
                <c:pt idx="85">
                  <c:v>4.5499999999999918</c:v>
                </c:pt>
                <c:pt idx="86">
                  <c:v>4.5999999999999917</c:v>
                </c:pt>
                <c:pt idx="87">
                  <c:v>4.6499999999999915</c:v>
                </c:pt>
                <c:pt idx="88">
                  <c:v>4.6999999999999913</c:v>
                </c:pt>
                <c:pt idx="89">
                  <c:v>4.7499999999999911</c:v>
                </c:pt>
                <c:pt idx="90">
                  <c:v>4.7999999999999909</c:v>
                </c:pt>
                <c:pt idx="91">
                  <c:v>4.8499999999999908</c:v>
                </c:pt>
                <c:pt idx="92">
                  <c:v>4.8999999999999906</c:v>
                </c:pt>
                <c:pt idx="93">
                  <c:v>4.9499999999999904</c:v>
                </c:pt>
              </c:numCache>
            </c:numRef>
          </c:xVal>
          <c:yVal>
            <c:numRef>
              <c:f>'Dual patient restrictor calc'!$K$5:$K$104</c:f>
              <c:numCache>
                <c:formatCode>General</c:formatCode>
                <c:ptCount val="94"/>
                <c:pt idx="0">
                  <c:v>0.4681629152332305</c:v>
                </c:pt>
                <c:pt idx="1">
                  <c:v>0.49691420132127595</c:v>
                </c:pt>
                <c:pt idx="2">
                  <c:v>0.5249478195527737</c:v>
                </c:pt>
                <c:pt idx="3">
                  <c:v>0.55228168380993226</c:v>
                </c:pt>
                <c:pt idx="4">
                  <c:v>0.57893326082218199</c:v>
                </c:pt>
                <c:pt idx="5">
                  <c:v>0.60491958132766466</c:v>
                </c:pt>
                <c:pt idx="6">
                  <c:v>0.63025725095611795</c:v>
                </c:pt>
                <c:pt idx="7">
                  <c:v>0.65496246084011067</c:v>
                </c:pt>
                <c:pt idx="8">
                  <c:v>0.67905099796140622</c:v>
                </c:pt>
                <c:pt idx="9">
                  <c:v>0.70253825523907099</c:v>
                </c:pt>
                <c:pt idx="10">
                  <c:v>0.72543924136576776</c:v>
                </c:pt>
                <c:pt idx="11">
                  <c:v>0.74776859039852583</c:v>
                </c:pt>
                <c:pt idx="12">
                  <c:v>0.76954057111011154</c:v>
                </c:pt>
                <c:pt idx="13">
                  <c:v>0.79076909610697776</c:v>
                </c:pt>
                <c:pt idx="14">
                  <c:v>0.81146773071961875</c:v>
                </c:pt>
                <c:pt idx="15">
                  <c:v>0.83164970167100882</c:v>
                </c:pt>
                <c:pt idx="16">
                  <c:v>0.85132790552866833</c:v>
                </c:pt>
                <c:pt idx="17">
                  <c:v>0.87051491694575367</c:v>
                </c:pt>
                <c:pt idx="18">
                  <c:v>0.88922299669644034</c:v>
                </c:pt>
                <c:pt idx="19">
                  <c:v>0.90746409951073259</c:v>
                </c:pt>
                <c:pt idx="20">
                  <c:v>0.92524988171370615</c:v>
                </c:pt>
                <c:pt idx="21">
                  <c:v>1.0077369896581305</c:v>
                </c:pt>
                <c:pt idx="22">
                  <c:v>1.0230198358212503</c:v>
                </c:pt>
                <c:pt idx="23">
                  <c:v>1.0265938659479552</c:v>
                </c:pt>
                <c:pt idx="24">
                  <c:v>1.0077083421355884</c:v>
                </c:pt>
                <c:pt idx="25">
                  <c:v>0.98929422448406934</c:v>
                </c:pt>
                <c:pt idx="26">
                  <c:v>0.97133974610937124</c:v>
                </c:pt>
                <c:pt idx="27">
                  <c:v>0.95383343384352615</c:v>
                </c:pt>
                <c:pt idx="28">
                  <c:v>0.93676410090310713</c:v>
                </c:pt>
                <c:pt idx="29">
                  <c:v>0.90389301507489228</c:v>
                </c:pt>
                <c:pt idx="30">
                  <c:v>0.88807025709404275</c:v>
                </c:pt>
                <c:pt idx="31">
                  <c:v>0.87264245482995695</c:v>
                </c:pt>
                <c:pt idx="32">
                  <c:v>0.85759974969676833</c:v>
                </c:pt>
                <c:pt idx="33">
                  <c:v>0.84293252919117356</c:v>
                </c:pt>
                <c:pt idx="34">
                  <c:v>0.82863142074990614</c:v>
                </c:pt>
                <c:pt idx="35">
                  <c:v>0.81468728576053484</c:v>
                </c:pt>
                <c:pt idx="36">
                  <c:v>0.78783451654947367</c:v>
                </c:pt>
                <c:pt idx="37">
                  <c:v>0.77490872302495517</c:v>
                </c:pt>
                <c:pt idx="38">
                  <c:v>0.76230557338163596</c:v>
                </c:pt>
                <c:pt idx="39">
                  <c:v>0.75001701402699372</c:v>
                </c:pt>
                <c:pt idx="40">
                  <c:v>0.73803519239619086</c:v>
                </c:pt>
                <c:pt idx="41">
                  <c:v>0.72635245193417397</c:v>
                </c:pt>
                <c:pt idx="42">
                  <c:v>0.71496132720302585</c:v>
                </c:pt>
                <c:pt idx="43">
                  <c:v>0.70385453911144347</c:v>
                </c:pt>
                <c:pt idx="44">
                  <c:v>0.69302499026329545</c:v>
                </c:pt>
                <c:pt idx="45">
                  <c:v>0.68246576042228424</c:v>
                </c:pt>
                <c:pt idx="46">
                  <c:v>0.67217010208981665</c:v>
                </c:pt>
                <c:pt idx="47">
                  <c:v>0.66213143619325532</c:v>
                </c:pt>
                <c:pt idx="48">
                  <c:v>0.65234334788179837</c:v>
                </c:pt>
                <c:pt idx="49">
                  <c:v>0.64279958242729696</c:v>
                </c:pt>
                <c:pt idx="50">
                  <c:v>0.63349404122739594</c:v>
                </c:pt>
                <c:pt idx="51">
                  <c:v>0.62442077790843897</c:v>
                </c:pt>
                <c:pt idx="52">
                  <c:v>0.61557399452565154</c:v>
                </c:pt>
                <c:pt idx="53">
                  <c:v>0.60694803785817064</c:v>
                </c:pt>
                <c:pt idx="54">
                  <c:v>0.59853739579655696</c:v>
                </c:pt>
                <c:pt idx="55">
                  <c:v>0.59033669382047782</c:v>
                </c:pt>
                <c:pt idx="56">
                  <c:v>0.58234069156431145</c:v>
                </c:pt>
                <c:pt idx="57">
                  <c:v>0.57454427946847952</c:v>
                </c:pt>
                <c:pt idx="58">
                  <c:v>0.56694247551436494</c:v>
                </c:pt>
                <c:pt idx="59">
                  <c:v>0.559530422040731</c:v>
                </c:pt>
                <c:pt idx="60">
                  <c:v>0.55230338263960665</c:v>
                </c:pt>
                <c:pt idx="61">
                  <c:v>0.54525673912965433</c:v>
                </c:pt>
                <c:pt idx="62">
                  <c:v>0.53838598860508546</c:v>
                </c:pt>
                <c:pt idx="63">
                  <c:v>0.53168674055824028</c:v>
                </c:pt>
                <c:pt idx="64">
                  <c:v>0.52515471407399006</c:v>
                </c:pt>
                <c:pt idx="65">
                  <c:v>0.51878573509417181</c:v>
                </c:pt>
                <c:pt idx="66">
                  <c:v>0.51257573375030496</c:v>
                </c:pt>
                <c:pt idx="67">
                  <c:v>0.50652074176288808</c:v>
                </c:pt>
                <c:pt idx="68">
                  <c:v>0.50061688990561048</c:v>
                </c:pt>
                <c:pt idx="69">
                  <c:v>0.49486040553286248</c:v>
                </c:pt>
                <c:pt idx="70">
                  <c:v>0.48924761016896057</c:v>
                </c:pt>
                <c:pt idx="71">
                  <c:v>0.48377491715754883</c:v>
                </c:pt>
                <c:pt idx="72">
                  <c:v>0.47843882936967441</c:v>
                </c:pt>
                <c:pt idx="73">
                  <c:v>0.47323593696907218</c:v>
                </c:pt>
                <c:pt idx="74">
                  <c:v>0.46816291523323106</c:v>
                </c:pt>
                <c:pt idx="75">
                  <c:v>0.46816291523323045</c:v>
                </c:pt>
                <c:pt idx="76">
                  <c:v>0.46816291523323045</c:v>
                </c:pt>
                <c:pt idx="77">
                  <c:v>0.46816291523323045</c:v>
                </c:pt>
                <c:pt idx="78">
                  <c:v>0.46816291523323045</c:v>
                </c:pt>
                <c:pt idx="79">
                  <c:v>0.46816291523323045</c:v>
                </c:pt>
                <c:pt idx="80">
                  <c:v>0.46816291523323045</c:v>
                </c:pt>
                <c:pt idx="81">
                  <c:v>0.46816291523323045</c:v>
                </c:pt>
                <c:pt idx="82">
                  <c:v>0.46816291523323045</c:v>
                </c:pt>
                <c:pt idx="83">
                  <c:v>0.46816291523323045</c:v>
                </c:pt>
                <c:pt idx="84">
                  <c:v>0.46816291523323045</c:v>
                </c:pt>
                <c:pt idx="85">
                  <c:v>0.46816291523323045</c:v>
                </c:pt>
                <c:pt idx="86">
                  <c:v>0.46816291523323045</c:v>
                </c:pt>
                <c:pt idx="87">
                  <c:v>0.46816291523323045</c:v>
                </c:pt>
                <c:pt idx="88">
                  <c:v>0.46816291523323045</c:v>
                </c:pt>
                <c:pt idx="89">
                  <c:v>0.46816291523323045</c:v>
                </c:pt>
                <c:pt idx="90">
                  <c:v>0.46816291523323045</c:v>
                </c:pt>
                <c:pt idx="91">
                  <c:v>0.46816291523323045</c:v>
                </c:pt>
                <c:pt idx="92">
                  <c:v>0.46816291523323045</c:v>
                </c:pt>
                <c:pt idx="93">
                  <c:v>0.46816291523323045</c:v>
                </c:pt>
              </c:numCache>
            </c:numRef>
          </c:yVal>
          <c:smooth val="0"/>
          <c:extLst>
            <c:ext xmlns:c16="http://schemas.microsoft.com/office/drawing/2014/chart" uri="{C3380CC4-5D6E-409C-BE32-E72D297353CC}">
              <c16:uniqueId val="{00000000-6A07-477F-A0B8-4922D6E9C157}"/>
            </c:ext>
          </c:extLst>
        </c:ser>
        <c:ser>
          <c:idx val="5"/>
          <c:order val="1"/>
          <c:tx>
            <c:v>B</c:v>
          </c:tx>
          <c:marker>
            <c:symbol val="none"/>
          </c:marker>
          <c:xVal>
            <c:numRef>
              <c:f>'Dual patient restrictor calc'!$J$5:$J$104</c:f>
              <c:numCache>
                <c:formatCode>General</c:formatCode>
                <c:ptCount val="94"/>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pt idx="21">
                  <c:v>1.2500000000000004</c:v>
                </c:pt>
                <c:pt idx="22">
                  <c:v>1.3000000000000005</c:v>
                </c:pt>
                <c:pt idx="23">
                  <c:v>1.3500000000000005</c:v>
                </c:pt>
                <c:pt idx="24">
                  <c:v>1.4000000000000006</c:v>
                </c:pt>
                <c:pt idx="25">
                  <c:v>1.4500000000000006</c:v>
                </c:pt>
                <c:pt idx="26">
                  <c:v>1.5000000000000007</c:v>
                </c:pt>
                <c:pt idx="27">
                  <c:v>1.5500000000000007</c:v>
                </c:pt>
                <c:pt idx="28">
                  <c:v>1.6000000000000008</c:v>
                </c:pt>
                <c:pt idx="29">
                  <c:v>1.7000000000000008</c:v>
                </c:pt>
                <c:pt idx="30">
                  <c:v>1.7500000000000009</c:v>
                </c:pt>
                <c:pt idx="31">
                  <c:v>1.8000000000000009</c:v>
                </c:pt>
                <c:pt idx="32">
                  <c:v>1.850000000000001</c:v>
                </c:pt>
                <c:pt idx="33">
                  <c:v>1.900000000000001</c:v>
                </c:pt>
                <c:pt idx="34">
                  <c:v>1.9500000000000011</c:v>
                </c:pt>
                <c:pt idx="35">
                  <c:v>2.0000000000000009</c:v>
                </c:pt>
                <c:pt idx="36">
                  <c:v>2.1000000000000005</c:v>
                </c:pt>
                <c:pt idx="37">
                  <c:v>2.1500000000000004</c:v>
                </c:pt>
                <c:pt idx="38">
                  <c:v>2.2000000000000002</c:v>
                </c:pt>
                <c:pt idx="39">
                  <c:v>2.25</c:v>
                </c:pt>
                <c:pt idx="40">
                  <c:v>2.2999999999999998</c:v>
                </c:pt>
                <c:pt idx="41">
                  <c:v>2.3499999999999996</c:v>
                </c:pt>
                <c:pt idx="42">
                  <c:v>2.3999999999999995</c:v>
                </c:pt>
                <c:pt idx="43">
                  <c:v>2.4499999999999993</c:v>
                </c:pt>
                <c:pt idx="44">
                  <c:v>2.4999999999999991</c:v>
                </c:pt>
                <c:pt idx="45">
                  <c:v>2.5499999999999989</c:v>
                </c:pt>
                <c:pt idx="46">
                  <c:v>2.5999999999999988</c:v>
                </c:pt>
                <c:pt idx="47">
                  <c:v>2.6499999999999986</c:v>
                </c:pt>
                <c:pt idx="48">
                  <c:v>2.6999999999999984</c:v>
                </c:pt>
                <c:pt idx="49">
                  <c:v>2.7499999999999982</c:v>
                </c:pt>
                <c:pt idx="50">
                  <c:v>2.799999999999998</c:v>
                </c:pt>
                <c:pt idx="51">
                  <c:v>2.8499999999999979</c:v>
                </c:pt>
                <c:pt idx="52">
                  <c:v>2.8999999999999977</c:v>
                </c:pt>
                <c:pt idx="53">
                  <c:v>2.9499999999999975</c:v>
                </c:pt>
                <c:pt idx="54">
                  <c:v>2.9999999999999973</c:v>
                </c:pt>
                <c:pt idx="55">
                  <c:v>3.0499999999999972</c:v>
                </c:pt>
                <c:pt idx="56">
                  <c:v>3.099999999999997</c:v>
                </c:pt>
                <c:pt idx="57">
                  <c:v>3.1499999999999968</c:v>
                </c:pt>
                <c:pt idx="58">
                  <c:v>3.1999999999999966</c:v>
                </c:pt>
                <c:pt idx="59">
                  <c:v>3.2499999999999964</c:v>
                </c:pt>
                <c:pt idx="60">
                  <c:v>3.2999999999999963</c:v>
                </c:pt>
                <c:pt idx="61">
                  <c:v>3.3499999999999961</c:v>
                </c:pt>
                <c:pt idx="62">
                  <c:v>3.3999999999999959</c:v>
                </c:pt>
                <c:pt idx="63">
                  <c:v>3.4499999999999957</c:v>
                </c:pt>
                <c:pt idx="64">
                  <c:v>3.4999999999999956</c:v>
                </c:pt>
                <c:pt idx="65">
                  <c:v>3.5499999999999954</c:v>
                </c:pt>
                <c:pt idx="66">
                  <c:v>3.5999999999999952</c:v>
                </c:pt>
                <c:pt idx="67">
                  <c:v>3.649999999999995</c:v>
                </c:pt>
                <c:pt idx="68">
                  <c:v>3.6999999999999948</c:v>
                </c:pt>
                <c:pt idx="69">
                  <c:v>3.7499999999999947</c:v>
                </c:pt>
                <c:pt idx="70">
                  <c:v>3.7999999999999945</c:v>
                </c:pt>
                <c:pt idx="71">
                  <c:v>3.8499999999999943</c:v>
                </c:pt>
                <c:pt idx="72">
                  <c:v>3.8999999999999941</c:v>
                </c:pt>
                <c:pt idx="73">
                  <c:v>3.949999999999994</c:v>
                </c:pt>
                <c:pt idx="74">
                  <c:v>3.9999999999999938</c:v>
                </c:pt>
                <c:pt idx="75">
                  <c:v>4.0499999999999936</c:v>
                </c:pt>
                <c:pt idx="76">
                  <c:v>4.0999999999999934</c:v>
                </c:pt>
                <c:pt idx="77">
                  <c:v>4.1499999999999932</c:v>
                </c:pt>
                <c:pt idx="78">
                  <c:v>4.1999999999999931</c:v>
                </c:pt>
                <c:pt idx="79">
                  <c:v>4.2499999999999929</c:v>
                </c:pt>
                <c:pt idx="80">
                  <c:v>4.2999999999999927</c:v>
                </c:pt>
                <c:pt idx="81">
                  <c:v>4.3499999999999925</c:v>
                </c:pt>
                <c:pt idx="82">
                  <c:v>4.3999999999999924</c:v>
                </c:pt>
                <c:pt idx="83">
                  <c:v>4.4499999999999922</c:v>
                </c:pt>
                <c:pt idx="84">
                  <c:v>4.499999999999992</c:v>
                </c:pt>
                <c:pt idx="85">
                  <c:v>4.5499999999999918</c:v>
                </c:pt>
                <c:pt idx="86">
                  <c:v>4.5999999999999917</c:v>
                </c:pt>
                <c:pt idx="87">
                  <c:v>4.6499999999999915</c:v>
                </c:pt>
                <c:pt idx="88">
                  <c:v>4.6999999999999913</c:v>
                </c:pt>
                <c:pt idx="89">
                  <c:v>4.7499999999999911</c:v>
                </c:pt>
                <c:pt idx="90">
                  <c:v>4.7999999999999909</c:v>
                </c:pt>
                <c:pt idx="91">
                  <c:v>4.8499999999999908</c:v>
                </c:pt>
                <c:pt idx="92">
                  <c:v>4.8999999999999906</c:v>
                </c:pt>
                <c:pt idx="93">
                  <c:v>4.9499999999999904</c:v>
                </c:pt>
              </c:numCache>
            </c:numRef>
          </c:xVal>
          <c:yVal>
            <c:numRef>
              <c:f>'Dual patient restrictor calc'!$L$5:$L$104</c:f>
              <c:numCache>
                <c:formatCode>General</c:formatCode>
                <c:ptCount val="94"/>
                <c:pt idx="0">
                  <c:v>0.14619274257583947</c:v>
                </c:pt>
                <c:pt idx="1">
                  <c:v>0.17629096527636468</c:v>
                </c:pt>
                <c:pt idx="2">
                  <c:v>0.20481042960810059</c:v>
                </c:pt>
                <c:pt idx="3">
                  <c:v>0.23183394703841609</c:v>
                </c:pt>
                <c:pt idx="4">
                  <c:v>0.25743998527995238</c:v>
                </c:pt>
                <c:pt idx="5">
                  <c:v>0.2817028961359419</c:v>
                </c:pt>
                <c:pt idx="6">
                  <c:v>0.30469313139423199</c:v>
                </c:pt>
                <c:pt idx="7">
                  <c:v>0.32647744739690343</c:v>
                </c:pt>
                <c:pt idx="8">
                  <c:v>0.34711909887948789</c:v>
                </c:pt>
                <c:pt idx="9">
                  <c:v>0.36667802264263155</c:v>
                </c:pt>
                <c:pt idx="10">
                  <c:v>0.38521101158952986</c:v>
                </c:pt>
                <c:pt idx="11">
                  <c:v>0.40277187963448252</c:v>
                </c:pt>
                <c:pt idx="12">
                  <c:v>0.41941161796141074</c:v>
                </c:pt>
                <c:pt idx="13">
                  <c:v>0.43517854308606163</c:v>
                </c:pt>
                <c:pt idx="14">
                  <c:v>0.45011843715182603</c:v>
                </c:pt>
                <c:pt idx="15">
                  <c:v>0.46427468086654367</c:v>
                </c:pt>
                <c:pt idx="16">
                  <c:v>0.4776883794663021</c:v>
                </c:pt>
                <c:pt idx="17">
                  <c:v>0.49039848207198816</c:v>
                </c:pt>
                <c:pt idx="18">
                  <c:v>0.5024418947851661</c:v>
                </c:pt>
                <c:pt idx="19">
                  <c:v>0.51385358785167612</c:v>
                </c:pt>
                <c:pt idx="20">
                  <c:v>0.52466669720412196</c:v>
                </c:pt>
                <c:pt idx="21">
                  <c:v>0.57079655268223939</c:v>
                </c:pt>
                <c:pt idx="22">
                  <c:v>0.57862280187472115</c:v>
                </c:pt>
                <c:pt idx="23">
                  <c:v>0.57535886380874213</c:v>
                </c:pt>
                <c:pt idx="24">
                  <c:v>0.55147367881979981</c:v>
                </c:pt>
                <c:pt idx="25">
                  <c:v>0.5288413563691734</c:v>
                </c:pt>
                <c:pt idx="26">
                  <c:v>0.50739617937991133</c:v>
                </c:pt>
                <c:pt idx="27">
                  <c:v>0.48707587786847517</c:v>
                </c:pt>
                <c:pt idx="28">
                  <c:v>0.4678214481324825</c:v>
                </c:pt>
                <c:pt idx="29">
                  <c:v>0.43228950160175661</c:v>
                </c:pt>
                <c:pt idx="30">
                  <c:v>0.41590881131833335</c:v>
                </c:pt>
                <c:pt idx="31">
                  <c:v>0.40038734624992739</c:v>
                </c:pt>
                <c:pt idx="32">
                  <c:v>0.38568003699119957</c:v>
                </c:pt>
                <c:pt idx="33">
                  <c:v>0.37174417818672673</c:v>
                </c:pt>
                <c:pt idx="34">
                  <c:v>0.35853930452821209</c:v>
                </c:pt>
                <c:pt idx="35">
                  <c:v>0.34602707325608073</c:v>
                </c:pt>
                <c:pt idx="36">
                  <c:v>0.32293711740501868</c:v>
                </c:pt>
                <c:pt idx="37">
                  <c:v>0.31229234692707442</c:v>
                </c:pt>
                <c:pt idx="38">
                  <c:v>0.30220593235748761</c:v>
                </c:pt>
                <c:pt idx="39">
                  <c:v>0.2926485859515347</c:v>
                </c:pt>
                <c:pt idx="40">
                  <c:v>0.28359255621042112</c:v>
                </c:pt>
                <c:pt idx="41">
                  <c:v>0.27501154729974137</c:v>
                </c:pt>
                <c:pt idx="42">
                  <c:v>0.26688064269472728</c:v>
                </c:pt>
                <c:pt idx="43">
                  <c:v>0.25917623283057273</c:v>
                </c:pt>
                <c:pt idx="44">
                  <c:v>0.25187594654775525</c:v>
                </c:pt>
                <c:pt idx="45">
                  <c:v>0.2449585861332933</c:v>
                </c:pt>
                <c:pt idx="46">
                  <c:v>0.2384040657693195</c:v>
                </c:pt>
                <c:pt idx="47">
                  <c:v>0.23219335321024454</c:v>
                </c:pt>
                <c:pt idx="48">
                  <c:v>0.22630841451915987</c:v>
                </c:pt>
                <c:pt idx="49">
                  <c:v>0.22073216170301224</c:v>
                </c:pt>
                <c:pt idx="50">
                  <c:v>0.21544840309449853</c:v>
                </c:pt>
                <c:pt idx="51">
                  <c:v>0.21044179633660576</c:v>
                </c:pt>
                <c:pt idx="52">
                  <c:v>0.20569780383327901</c:v>
                </c:pt>
                <c:pt idx="53">
                  <c:v>0.20120265053685898</c:v>
                </c:pt>
                <c:pt idx="54">
                  <c:v>0.19694328394971833</c:v>
                </c:pt>
                <c:pt idx="55">
                  <c:v>0.19290733622395356</c:v>
                </c:pt>
                <c:pt idx="56">
                  <c:v>0.18908308824908257</c:v>
                </c:pt>
                <c:pt idx="57">
                  <c:v>0.18545943562346945</c:v>
                </c:pt>
                <c:pt idx="58">
                  <c:v>0.1820258564106686</c:v>
                </c:pt>
                <c:pt idx="59">
                  <c:v>0.17877238058706274</c:v>
                </c:pt>
                <c:pt idx="60">
                  <c:v>0.17568956109208062</c:v>
                </c:pt>
                <c:pt idx="61">
                  <c:v>0.17276844639693317</c:v>
                </c:pt>
                <c:pt idx="62">
                  <c:v>0.17000055451221693</c:v>
                </c:pt>
                <c:pt idx="63">
                  <c:v>0.16737784835891012</c:v>
                </c:pt>
                <c:pt idx="64">
                  <c:v>0.16489271243124776</c:v>
                </c:pt>
                <c:pt idx="65">
                  <c:v>0.16253793068371136</c:v>
                </c:pt>
                <c:pt idx="66">
                  <c:v>0.16030666557792442</c:v>
                </c:pt>
                <c:pt idx="67">
                  <c:v>0.15819243822861226</c:v>
                </c:pt>
                <c:pt idx="68">
                  <c:v>0.15618910959097693</c:v>
                </c:pt>
                <c:pt idx="69">
                  <c:v>0.15429086263486047</c:v>
                </c:pt>
                <c:pt idx="70">
                  <c:v>0.15249218545393695</c:v>
                </c:pt>
                <c:pt idx="71">
                  <c:v>0.1507878552608867</c:v>
                </c:pt>
                <c:pt idx="72">
                  <c:v>0.14917292322208067</c:v>
                </c:pt>
                <c:pt idx="73">
                  <c:v>0.14764270008773916</c:v>
                </c:pt>
                <c:pt idx="74">
                  <c:v>0.1461927425758397</c:v>
                </c:pt>
                <c:pt idx="75">
                  <c:v>0.1461927425758395</c:v>
                </c:pt>
                <c:pt idx="76">
                  <c:v>0.1461927425758395</c:v>
                </c:pt>
                <c:pt idx="77">
                  <c:v>0.1461927425758395</c:v>
                </c:pt>
                <c:pt idx="78">
                  <c:v>0.1461927425758395</c:v>
                </c:pt>
                <c:pt idx="79">
                  <c:v>0.1461927425758395</c:v>
                </c:pt>
                <c:pt idx="80">
                  <c:v>0.1461927425758395</c:v>
                </c:pt>
                <c:pt idx="81">
                  <c:v>0.1461927425758395</c:v>
                </c:pt>
                <c:pt idx="82">
                  <c:v>0.1461927425758395</c:v>
                </c:pt>
                <c:pt idx="83">
                  <c:v>0.1461927425758395</c:v>
                </c:pt>
                <c:pt idx="84">
                  <c:v>0.1461927425758395</c:v>
                </c:pt>
                <c:pt idx="85">
                  <c:v>0.1461927425758395</c:v>
                </c:pt>
                <c:pt idx="86">
                  <c:v>0.1461927425758395</c:v>
                </c:pt>
                <c:pt idx="87">
                  <c:v>0.1461927425758395</c:v>
                </c:pt>
                <c:pt idx="88">
                  <c:v>0.1461927425758395</c:v>
                </c:pt>
                <c:pt idx="89">
                  <c:v>0.1461927425758395</c:v>
                </c:pt>
                <c:pt idx="90">
                  <c:v>0.1461927425758395</c:v>
                </c:pt>
                <c:pt idx="91">
                  <c:v>0.1461927425758395</c:v>
                </c:pt>
                <c:pt idx="92">
                  <c:v>0.1461927425758395</c:v>
                </c:pt>
                <c:pt idx="93">
                  <c:v>0.1461927425758395</c:v>
                </c:pt>
              </c:numCache>
            </c:numRef>
          </c:yVal>
          <c:smooth val="0"/>
          <c:extLst>
            <c:ext xmlns:c16="http://schemas.microsoft.com/office/drawing/2014/chart" uri="{C3380CC4-5D6E-409C-BE32-E72D297353CC}">
              <c16:uniqueId val="{00000001-6A07-477F-A0B8-4922D6E9C157}"/>
            </c:ext>
          </c:extLst>
        </c:ser>
        <c:ser>
          <c:idx val="6"/>
          <c:order val="2"/>
          <c:tx>
            <c:v>A with restrictor</c:v>
          </c:tx>
          <c:marker>
            <c:symbol val="none"/>
          </c:marker>
          <c:xVal>
            <c:numRef>
              <c:f>'Dual patient restrictor calc'!$J$5:$J$104</c:f>
              <c:numCache>
                <c:formatCode>General</c:formatCode>
                <c:ptCount val="94"/>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pt idx="21">
                  <c:v>1.2500000000000004</c:v>
                </c:pt>
                <c:pt idx="22">
                  <c:v>1.3000000000000005</c:v>
                </c:pt>
                <c:pt idx="23">
                  <c:v>1.3500000000000005</c:v>
                </c:pt>
                <c:pt idx="24">
                  <c:v>1.4000000000000006</c:v>
                </c:pt>
                <c:pt idx="25">
                  <c:v>1.4500000000000006</c:v>
                </c:pt>
                <c:pt idx="26">
                  <c:v>1.5000000000000007</c:v>
                </c:pt>
                <c:pt idx="27">
                  <c:v>1.5500000000000007</c:v>
                </c:pt>
                <c:pt idx="28">
                  <c:v>1.6000000000000008</c:v>
                </c:pt>
                <c:pt idx="29">
                  <c:v>1.7000000000000008</c:v>
                </c:pt>
                <c:pt idx="30">
                  <c:v>1.7500000000000009</c:v>
                </c:pt>
                <c:pt idx="31">
                  <c:v>1.8000000000000009</c:v>
                </c:pt>
                <c:pt idx="32">
                  <c:v>1.850000000000001</c:v>
                </c:pt>
                <c:pt idx="33">
                  <c:v>1.900000000000001</c:v>
                </c:pt>
                <c:pt idx="34">
                  <c:v>1.9500000000000011</c:v>
                </c:pt>
                <c:pt idx="35">
                  <c:v>2.0000000000000009</c:v>
                </c:pt>
                <c:pt idx="36">
                  <c:v>2.1000000000000005</c:v>
                </c:pt>
                <c:pt idx="37">
                  <c:v>2.1500000000000004</c:v>
                </c:pt>
                <c:pt idx="38">
                  <c:v>2.2000000000000002</c:v>
                </c:pt>
                <c:pt idx="39">
                  <c:v>2.25</c:v>
                </c:pt>
                <c:pt idx="40">
                  <c:v>2.2999999999999998</c:v>
                </c:pt>
                <c:pt idx="41">
                  <c:v>2.3499999999999996</c:v>
                </c:pt>
                <c:pt idx="42">
                  <c:v>2.3999999999999995</c:v>
                </c:pt>
                <c:pt idx="43">
                  <c:v>2.4499999999999993</c:v>
                </c:pt>
                <c:pt idx="44">
                  <c:v>2.4999999999999991</c:v>
                </c:pt>
                <c:pt idx="45">
                  <c:v>2.5499999999999989</c:v>
                </c:pt>
                <c:pt idx="46">
                  <c:v>2.5999999999999988</c:v>
                </c:pt>
                <c:pt idx="47">
                  <c:v>2.6499999999999986</c:v>
                </c:pt>
                <c:pt idx="48">
                  <c:v>2.6999999999999984</c:v>
                </c:pt>
                <c:pt idx="49">
                  <c:v>2.7499999999999982</c:v>
                </c:pt>
                <c:pt idx="50">
                  <c:v>2.799999999999998</c:v>
                </c:pt>
                <c:pt idx="51">
                  <c:v>2.8499999999999979</c:v>
                </c:pt>
                <c:pt idx="52">
                  <c:v>2.8999999999999977</c:v>
                </c:pt>
                <c:pt idx="53">
                  <c:v>2.9499999999999975</c:v>
                </c:pt>
                <c:pt idx="54">
                  <c:v>2.9999999999999973</c:v>
                </c:pt>
                <c:pt idx="55">
                  <c:v>3.0499999999999972</c:v>
                </c:pt>
                <c:pt idx="56">
                  <c:v>3.099999999999997</c:v>
                </c:pt>
                <c:pt idx="57">
                  <c:v>3.1499999999999968</c:v>
                </c:pt>
                <c:pt idx="58">
                  <c:v>3.1999999999999966</c:v>
                </c:pt>
                <c:pt idx="59">
                  <c:v>3.2499999999999964</c:v>
                </c:pt>
                <c:pt idx="60">
                  <c:v>3.2999999999999963</c:v>
                </c:pt>
                <c:pt idx="61">
                  <c:v>3.3499999999999961</c:v>
                </c:pt>
                <c:pt idx="62">
                  <c:v>3.3999999999999959</c:v>
                </c:pt>
                <c:pt idx="63">
                  <c:v>3.4499999999999957</c:v>
                </c:pt>
                <c:pt idx="64">
                  <c:v>3.4999999999999956</c:v>
                </c:pt>
                <c:pt idx="65">
                  <c:v>3.5499999999999954</c:v>
                </c:pt>
                <c:pt idx="66">
                  <c:v>3.5999999999999952</c:v>
                </c:pt>
                <c:pt idx="67">
                  <c:v>3.649999999999995</c:v>
                </c:pt>
                <c:pt idx="68">
                  <c:v>3.6999999999999948</c:v>
                </c:pt>
                <c:pt idx="69">
                  <c:v>3.7499999999999947</c:v>
                </c:pt>
                <c:pt idx="70">
                  <c:v>3.7999999999999945</c:v>
                </c:pt>
                <c:pt idx="71">
                  <c:v>3.8499999999999943</c:v>
                </c:pt>
                <c:pt idx="72">
                  <c:v>3.8999999999999941</c:v>
                </c:pt>
                <c:pt idx="73">
                  <c:v>3.949999999999994</c:v>
                </c:pt>
                <c:pt idx="74">
                  <c:v>3.9999999999999938</c:v>
                </c:pt>
                <c:pt idx="75">
                  <c:v>4.0499999999999936</c:v>
                </c:pt>
                <c:pt idx="76">
                  <c:v>4.0999999999999934</c:v>
                </c:pt>
                <c:pt idx="77">
                  <c:v>4.1499999999999932</c:v>
                </c:pt>
                <c:pt idx="78">
                  <c:v>4.1999999999999931</c:v>
                </c:pt>
                <c:pt idx="79">
                  <c:v>4.2499999999999929</c:v>
                </c:pt>
                <c:pt idx="80">
                  <c:v>4.2999999999999927</c:v>
                </c:pt>
                <c:pt idx="81">
                  <c:v>4.3499999999999925</c:v>
                </c:pt>
                <c:pt idx="82">
                  <c:v>4.3999999999999924</c:v>
                </c:pt>
                <c:pt idx="83">
                  <c:v>4.4499999999999922</c:v>
                </c:pt>
                <c:pt idx="84">
                  <c:v>4.499999999999992</c:v>
                </c:pt>
                <c:pt idx="85">
                  <c:v>4.5499999999999918</c:v>
                </c:pt>
                <c:pt idx="86">
                  <c:v>4.5999999999999917</c:v>
                </c:pt>
                <c:pt idx="87">
                  <c:v>4.6499999999999915</c:v>
                </c:pt>
                <c:pt idx="88">
                  <c:v>4.6999999999999913</c:v>
                </c:pt>
                <c:pt idx="89">
                  <c:v>4.7499999999999911</c:v>
                </c:pt>
                <c:pt idx="90">
                  <c:v>4.7999999999999909</c:v>
                </c:pt>
                <c:pt idx="91">
                  <c:v>4.8499999999999908</c:v>
                </c:pt>
                <c:pt idx="92">
                  <c:v>4.8999999999999906</c:v>
                </c:pt>
                <c:pt idx="93">
                  <c:v>4.9499999999999904</c:v>
                </c:pt>
              </c:numCache>
            </c:numRef>
          </c:xVal>
          <c:yVal>
            <c:numRef>
              <c:f>'Dual patient restrictor calc'!$M$5:$M$104</c:f>
              <c:numCache>
                <c:formatCode>General</c:formatCode>
                <c:ptCount val="94"/>
                <c:pt idx="0">
                  <c:v>0.42331469691385548</c:v>
                </c:pt>
                <c:pt idx="1">
                  <c:v>0.44353374786221966</c:v>
                </c:pt>
                <c:pt idx="2">
                  <c:v>0.46341118015762817</c:v>
                </c:pt>
                <c:pt idx="3">
                  <c:v>0.48295276574775214</c:v>
                </c:pt>
                <c:pt idx="4">
                  <c:v>0.50216417905813016</c:v>
                </c:pt>
                <c:pt idx="5">
                  <c:v>0.52105099863988902</c:v>
                </c:pt>
                <c:pt idx="6">
                  <c:v>0.53961870878962626</c:v>
                </c:pt>
                <c:pt idx="7">
                  <c:v>0.55787270114192444</c:v>
                </c:pt>
                <c:pt idx="8">
                  <c:v>0.57581827623495641</c:v>
                </c:pt>
                <c:pt idx="9">
                  <c:v>0.59346064504963936</c:v>
                </c:pt>
                <c:pt idx="10">
                  <c:v>0.61080493052278362</c:v>
                </c:pt>
                <c:pt idx="11">
                  <c:v>0.62785616903467589</c:v>
                </c:pt>
                <c:pt idx="12">
                  <c:v>0.64461931187152688</c:v>
                </c:pt>
                <c:pt idx="13">
                  <c:v>0.66109922666321075</c:v>
                </c:pt>
                <c:pt idx="14">
                  <c:v>0.67730069879671351</c:v>
                </c:pt>
                <c:pt idx="15">
                  <c:v>0.69322843280569779</c:v>
                </c:pt>
                <c:pt idx="16">
                  <c:v>0.708887053736591</c:v>
                </c:pt>
                <c:pt idx="17">
                  <c:v>0.724281108491593</c:v>
                </c:pt>
                <c:pt idx="18">
                  <c:v>0.73941506714899041</c:v>
                </c:pt>
                <c:pt idx="19">
                  <c:v>0.75429332426116524</c:v>
                </c:pt>
                <c:pt idx="20">
                  <c:v>0.76892020013067086</c:v>
                </c:pt>
                <c:pt idx="21">
                  <c:v>0.83843003024092921</c:v>
                </c:pt>
                <c:pt idx="22">
                  <c:v>0.85163534244583106</c:v>
                </c:pt>
                <c:pt idx="23">
                  <c:v>0.85536159052852478</c:v>
                </c:pt>
                <c:pt idx="24">
                  <c:v>0.84075023725919784</c:v>
                </c:pt>
                <c:pt idx="25">
                  <c:v>0.82650360153850322</c:v>
                </c:pt>
                <c:pt idx="26">
                  <c:v>0.81261257956285549</c:v>
                </c:pt>
                <c:pt idx="27">
                  <c:v>0.79906829477092867</c:v>
                </c:pt>
                <c:pt idx="28">
                  <c:v>0.78586209217140612</c:v>
                </c:pt>
                <c:pt idx="29">
                  <c:v>0.76043038838843224</c:v>
                </c:pt>
                <c:pt idx="30">
                  <c:v>0.74818863598324525</c:v>
                </c:pt>
                <c:pt idx="31">
                  <c:v>0.73625245294222919</c:v>
                </c:pt>
                <c:pt idx="32">
                  <c:v>0.72461421187404085</c:v>
                </c:pt>
                <c:pt idx="33">
                  <c:v>0.71326647577651059</c:v>
                </c:pt>
                <c:pt idx="34">
                  <c:v>0.702201993284292</c:v>
                </c:pt>
                <c:pt idx="35">
                  <c:v>0.69141369403513531</c:v>
                </c:pt>
                <c:pt idx="36">
                  <c:v>0.6706382418368968</c:v>
                </c:pt>
                <c:pt idx="37">
                  <c:v>0.66063781307730673</c:v>
                </c:pt>
                <c:pt idx="38">
                  <c:v>0.65088700745632933</c:v>
                </c:pt>
                <c:pt idx="39">
                  <c:v>0.64137959406998757</c:v>
                </c:pt>
                <c:pt idx="40">
                  <c:v>0.63210949754541668</c:v>
                </c:pt>
                <c:pt idx="41">
                  <c:v>0.62307079415861377</c:v>
                </c:pt>
                <c:pt idx="42">
                  <c:v>0.61425770804909408</c:v>
                </c:pt>
                <c:pt idx="43">
                  <c:v>0.60566460752903351</c:v>
                </c:pt>
                <c:pt idx="44">
                  <c:v>0.59728600148454003</c:v>
                </c:pt>
                <c:pt idx="45">
                  <c:v>0.58911653586675272</c:v>
                </c:pt>
                <c:pt idx="46">
                  <c:v>0.58115099027052919</c:v>
                </c:pt>
                <c:pt idx="47">
                  <c:v>0.57338427459853114</c:v>
                </c:pt>
                <c:pt idx="48">
                  <c:v>0.56581142580858035</c:v>
                </c:pt>
                <c:pt idx="49">
                  <c:v>0.55842760474220343</c:v>
                </c:pt>
                <c:pt idx="50">
                  <c:v>0.55122809303234044</c:v>
                </c:pt>
                <c:pt idx="51">
                  <c:v>0.54420829008824145</c:v>
                </c:pt>
                <c:pt idx="52">
                  <c:v>0.53736371015562256</c:v>
                </c:pt>
                <c:pt idx="53">
                  <c:v>0.53068997945020602</c:v>
                </c:pt>
                <c:pt idx="54">
                  <c:v>0.52418283336280846</c:v>
                </c:pt>
                <c:pt idx="55">
                  <c:v>0.51783811373419542</c:v>
                </c:pt>
                <c:pt idx="56">
                  <c:v>0.51165176619795838</c:v>
                </c:pt>
                <c:pt idx="57">
                  <c:v>0.50561983758971618</c:v>
                </c:pt>
                <c:pt idx="58">
                  <c:v>0.49973847342098709</c:v>
                </c:pt>
                <c:pt idx="59">
                  <c:v>0.49400391541611521</c:v>
                </c:pt>
                <c:pt idx="60">
                  <c:v>0.48841249911067897</c:v>
                </c:pt>
                <c:pt idx="61">
                  <c:v>0.48296065150984607</c:v>
                </c:pt>
                <c:pt idx="62">
                  <c:v>0.47764488880517852</c:v>
                </c:pt>
                <c:pt idx="63">
                  <c:v>0.4724618141484298</c:v>
                </c:pt>
                <c:pt idx="64">
                  <c:v>0.4674081154809096</c:v>
                </c:pt>
                <c:pt idx="65">
                  <c:v>0.46248056341703175</c:v>
                </c:pt>
                <c:pt idx="66">
                  <c:v>0.4576760091806904</c:v>
                </c:pt>
                <c:pt idx="67">
                  <c:v>0.45299138259314731</c:v>
                </c:pt>
                <c:pt idx="68">
                  <c:v>0.4484236901111433</c:v>
                </c:pt>
                <c:pt idx="69">
                  <c:v>0.44397001291398219</c:v>
                </c:pt>
                <c:pt idx="70">
                  <c:v>0.43962750503836223</c:v>
                </c:pt>
                <c:pt idx="71">
                  <c:v>0.43539339155976486</c:v>
                </c:pt>
                <c:pt idx="72">
                  <c:v>0.43126496681923854</c:v>
                </c:pt>
                <c:pt idx="73">
                  <c:v>0.42723959269444384</c:v>
                </c:pt>
                <c:pt idx="74">
                  <c:v>0.42331469691385604</c:v>
                </c:pt>
                <c:pt idx="75">
                  <c:v>0.42331469691385554</c:v>
                </c:pt>
                <c:pt idx="76">
                  <c:v>0.42331469691385554</c:v>
                </c:pt>
                <c:pt idx="77">
                  <c:v>0.42331469691385554</c:v>
                </c:pt>
                <c:pt idx="78">
                  <c:v>0.42331469691385554</c:v>
                </c:pt>
                <c:pt idx="79">
                  <c:v>0.42331469691385554</c:v>
                </c:pt>
                <c:pt idx="80">
                  <c:v>0.42331469691385554</c:v>
                </c:pt>
                <c:pt idx="81">
                  <c:v>0.42331469691385554</c:v>
                </c:pt>
                <c:pt idx="82">
                  <c:v>0.42331469691385554</c:v>
                </c:pt>
                <c:pt idx="83">
                  <c:v>0.42331469691385554</c:v>
                </c:pt>
                <c:pt idx="84">
                  <c:v>0.42331469691385554</c:v>
                </c:pt>
                <c:pt idx="85">
                  <c:v>0.42331469691385554</c:v>
                </c:pt>
                <c:pt idx="86">
                  <c:v>0.42331469691385554</c:v>
                </c:pt>
                <c:pt idx="87">
                  <c:v>0.42331469691385554</c:v>
                </c:pt>
                <c:pt idx="88">
                  <c:v>0.42331469691385554</c:v>
                </c:pt>
                <c:pt idx="89">
                  <c:v>0.42331469691385554</c:v>
                </c:pt>
                <c:pt idx="90">
                  <c:v>0.42331469691385554</c:v>
                </c:pt>
                <c:pt idx="91">
                  <c:v>0.42331469691385554</c:v>
                </c:pt>
                <c:pt idx="92">
                  <c:v>0.42331469691385554</c:v>
                </c:pt>
                <c:pt idx="93">
                  <c:v>0.42331469691385554</c:v>
                </c:pt>
              </c:numCache>
            </c:numRef>
          </c:yVal>
          <c:smooth val="0"/>
          <c:extLst>
            <c:ext xmlns:c16="http://schemas.microsoft.com/office/drawing/2014/chart" uri="{C3380CC4-5D6E-409C-BE32-E72D297353CC}">
              <c16:uniqueId val="{00000002-6A07-477F-A0B8-4922D6E9C157}"/>
            </c:ext>
          </c:extLst>
        </c:ser>
        <c:dLbls>
          <c:showLegendKey val="0"/>
          <c:showVal val="0"/>
          <c:showCatName val="0"/>
          <c:showSerName val="0"/>
          <c:showPercent val="0"/>
          <c:showBubbleSize val="0"/>
        </c:dLbls>
        <c:axId val="184724096"/>
        <c:axId val="184738560"/>
        <c:extLst>
          <c:ext xmlns:c15="http://schemas.microsoft.com/office/drawing/2012/chart" uri="{02D57815-91ED-43cb-92C2-25804820EDAC}">
            <c15:filteredScatterSeries>
              <c15:ser>
                <c:idx val="7"/>
                <c:order val="3"/>
                <c:tx>
                  <c:v>D</c:v>
                </c:tx>
                <c:marker>
                  <c:symbol val="none"/>
                </c:marker>
                <c:xVal>
                  <c:numRef>
                    <c:extLst>
                      <c:ext uri="{02D57815-91ED-43cb-92C2-25804820EDAC}">
                        <c15:formulaRef>
                          <c15:sqref>'Dual patient restrictor calc'!$J$5:$J$104</c15:sqref>
                        </c15:formulaRef>
                      </c:ext>
                    </c:extLst>
                    <c:numCache>
                      <c:formatCode>General</c:formatCode>
                      <c:ptCount val="94"/>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pt idx="21">
                        <c:v>1.2500000000000004</c:v>
                      </c:pt>
                      <c:pt idx="22">
                        <c:v>1.3000000000000005</c:v>
                      </c:pt>
                      <c:pt idx="23">
                        <c:v>1.3500000000000005</c:v>
                      </c:pt>
                      <c:pt idx="24">
                        <c:v>1.4000000000000006</c:v>
                      </c:pt>
                      <c:pt idx="25">
                        <c:v>1.4500000000000006</c:v>
                      </c:pt>
                      <c:pt idx="26">
                        <c:v>1.5000000000000007</c:v>
                      </c:pt>
                      <c:pt idx="27">
                        <c:v>1.5500000000000007</c:v>
                      </c:pt>
                      <c:pt idx="28">
                        <c:v>1.6000000000000008</c:v>
                      </c:pt>
                      <c:pt idx="29">
                        <c:v>1.7000000000000008</c:v>
                      </c:pt>
                      <c:pt idx="30">
                        <c:v>1.7500000000000009</c:v>
                      </c:pt>
                      <c:pt idx="31">
                        <c:v>1.8000000000000009</c:v>
                      </c:pt>
                      <c:pt idx="32">
                        <c:v>1.850000000000001</c:v>
                      </c:pt>
                      <c:pt idx="33">
                        <c:v>1.900000000000001</c:v>
                      </c:pt>
                      <c:pt idx="34">
                        <c:v>1.9500000000000011</c:v>
                      </c:pt>
                      <c:pt idx="35">
                        <c:v>2.0000000000000009</c:v>
                      </c:pt>
                      <c:pt idx="36">
                        <c:v>2.1000000000000005</c:v>
                      </c:pt>
                      <c:pt idx="37">
                        <c:v>2.1500000000000004</c:v>
                      </c:pt>
                      <c:pt idx="38">
                        <c:v>2.2000000000000002</c:v>
                      </c:pt>
                      <c:pt idx="39">
                        <c:v>2.25</c:v>
                      </c:pt>
                      <c:pt idx="40">
                        <c:v>2.2999999999999998</c:v>
                      </c:pt>
                      <c:pt idx="41">
                        <c:v>2.3499999999999996</c:v>
                      </c:pt>
                      <c:pt idx="42">
                        <c:v>2.3999999999999995</c:v>
                      </c:pt>
                      <c:pt idx="43">
                        <c:v>2.4499999999999993</c:v>
                      </c:pt>
                      <c:pt idx="44">
                        <c:v>2.4999999999999991</c:v>
                      </c:pt>
                      <c:pt idx="45">
                        <c:v>2.5499999999999989</c:v>
                      </c:pt>
                      <c:pt idx="46">
                        <c:v>2.5999999999999988</c:v>
                      </c:pt>
                      <c:pt idx="47">
                        <c:v>2.6499999999999986</c:v>
                      </c:pt>
                      <c:pt idx="48">
                        <c:v>2.6999999999999984</c:v>
                      </c:pt>
                      <c:pt idx="49">
                        <c:v>2.7499999999999982</c:v>
                      </c:pt>
                      <c:pt idx="50">
                        <c:v>2.799999999999998</c:v>
                      </c:pt>
                      <c:pt idx="51">
                        <c:v>2.8499999999999979</c:v>
                      </c:pt>
                      <c:pt idx="52">
                        <c:v>2.8999999999999977</c:v>
                      </c:pt>
                      <c:pt idx="53">
                        <c:v>2.9499999999999975</c:v>
                      </c:pt>
                      <c:pt idx="54">
                        <c:v>2.9999999999999973</c:v>
                      </c:pt>
                      <c:pt idx="55">
                        <c:v>3.0499999999999972</c:v>
                      </c:pt>
                      <c:pt idx="56">
                        <c:v>3.099999999999997</c:v>
                      </c:pt>
                      <c:pt idx="57">
                        <c:v>3.1499999999999968</c:v>
                      </c:pt>
                      <c:pt idx="58">
                        <c:v>3.1999999999999966</c:v>
                      </c:pt>
                      <c:pt idx="59">
                        <c:v>3.2499999999999964</c:v>
                      </c:pt>
                      <c:pt idx="60">
                        <c:v>3.2999999999999963</c:v>
                      </c:pt>
                      <c:pt idx="61">
                        <c:v>3.3499999999999961</c:v>
                      </c:pt>
                      <c:pt idx="62">
                        <c:v>3.3999999999999959</c:v>
                      </c:pt>
                      <c:pt idx="63">
                        <c:v>3.4499999999999957</c:v>
                      </c:pt>
                      <c:pt idx="64">
                        <c:v>3.4999999999999956</c:v>
                      </c:pt>
                      <c:pt idx="65">
                        <c:v>3.5499999999999954</c:v>
                      </c:pt>
                      <c:pt idx="66">
                        <c:v>3.5999999999999952</c:v>
                      </c:pt>
                      <c:pt idx="67">
                        <c:v>3.649999999999995</c:v>
                      </c:pt>
                      <c:pt idx="68">
                        <c:v>3.6999999999999948</c:v>
                      </c:pt>
                      <c:pt idx="69">
                        <c:v>3.7499999999999947</c:v>
                      </c:pt>
                      <c:pt idx="70">
                        <c:v>3.7999999999999945</c:v>
                      </c:pt>
                      <c:pt idx="71">
                        <c:v>3.8499999999999943</c:v>
                      </c:pt>
                      <c:pt idx="72">
                        <c:v>3.8999999999999941</c:v>
                      </c:pt>
                      <c:pt idx="73">
                        <c:v>3.949999999999994</c:v>
                      </c:pt>
                      <c:pt idx="74">
                        <c:v>3.9999999999999938</c:v>
                      </c:pt>
                      <c:pt idx="75">
                        <c:v>4.0499999999999936</c:v>
                      </c:pt>
                      <c:pt idx="76">
                        <c:v>4.0999999999999934</c:v>
                      </c:pt>
                      <c:pt idx="77">
                        <c:v>4.1499999999999932</c:v>
                      </c:pt>
                      <c:pt idx="78">
                        <c:v>4.1999999999999931</c:v>
                      </c:pt>
                      <c:pt idx="79">
                        <c:v>4.2499999999999929</c:v>
                      </c:pt>
                      <c:pt idx="80">
                        <c:v>4.2999999999999927</c:v>
                      </c:pt>
                      <c:pt idx="81">
                        <c:v>4.3499999999999925</c:v>
                      </c:pt>
                      <c:pt idx="82">
                        <c:v>4.3999999999999924</c:v>
                      </c:pt>
                      <c:pt idx="83">
                        <c:v>4.4499999999999922</c:v>
                      </c:pt>
                      <c:pt idx="84">
                        <c:v>4.499999999999992</c:v>
                      </c:pt>
                      <c:pt idx="85">
                        <c:v>4.5499999999999918</c:v>
                      </c:pt>
                      <c:pt idx="86">
                        <c:v>4.5999999999999917</c:v>
                      </c:pt>
                      <c:pt idx="87">
                        <c:v>4.6499999999999915</c:v>
                      </c:pt>
                      <c:pt idx="88">
                        <c:v>4.6999999999999913</c:v>
                      </c:pt>
                      <c:pt idx="89">
                        <c:v>4.7499999999999911</c:v>
                      </c:pt>
                      <c:pt idx="90">
                        <c:v>4.7999999999999909</c:v>
                      </c:pt>
                      <c:pt idx="91">
                        <c:v>4.8499999999999908</c:v>
                      </c:pt>
                      <c:pt idx="92">
                        <c:v>4.8999999999999906</c:v>
                      </c:pt>
                      <c:pt idx="93">
                        <c:v>4.9499999999999904</c:v>
                      </c:pt>
                    </c:numCache>
                  </c:numRef>
                </c:xVal>
                <c:yVal>
                  <c:numRef>
                    <c:extLst>
                      <c:ext uri="{02D57815-91ED-43cb-92C2-25804820EDAC}">
                        <c15:formulaRef>
                          <c15:sqref>'Dual patient restrictor calc'!$N$5:$N$104</c15:sqref>
                        </c15:formulaRef>
                      </c:ext>
                    </c:extLst>
                    <c:numCache>
                      <c:formatCode>General</c:formatCode>
                      <c:ptCount val="94"/>
                    </c:numCache>
                  </c:numRef>
                </c:yVal>
                <c:smooth val="0"/>
                <c:extLst>
                  <c:ext xmlns:c16="http://schemas.microsoft.com/office/drawing/2014/chart" uri="{C3380CC4-5D6E-409C-BE32-E72D297353CC}">
                    <c16:uniqueId val="{00000003-6A07-477F-A0B8-4922D6E9C157}"/>
                  </c:ext>
                </c:extLst>
              </c15:ser>
            </c15:filteredScatterSeries>
            <c15:filteredScatterSeries>
              <c15:ser>
                <c:idx val="0"/>
                <c:order val="4"/>
                <c:tx>
                  <c:v>A</c:v>
                </c:tx>
                <c:marker>
                  <c:symbol val="none"/>
                </c:marker>
                <c:xVal>
                  <c:numRef>
                    <c:extLst>
                      <c:ext xmlns:c15="http://schemas.microsoft.com/office/drawing/2012/chart" uri="{02D57815-91ED-43cb-92C2-25804820EDAC}">
                        <c15:formulaRef>
                          <c15:sqref>'Dual patient restrictor calc'!$J$5:$J$104</c15:sqref>
                        </c15:formulaRef>
                      </c:ext>
                    </c:extLst>
                    <c:numCache>
                      <c:formatCode>General</c:formatCode>
                      <c:ptCount val="94"/>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pt idx="21">
                        <c:v>1.2500000000000004</c:v>
                      </c:pt>
                      <c:pt idx="22">
                        <c:v>1.3000000000000005</c:v>
                      </c:pt>
                      <c:pt idx="23">
                        <c:v>1.3500000000000005</c:v>
                      </c:pt>
                      <c:pt idx="24">
                        <c:v>1.4000000000000006</c:v>
                      </c:pt>
                      <c:pt idx="25">
                        <c:v>1.4500000000000006</c:v>
                      </c:pt>
                      <c:pt idx="26">
                        <c:v>1.5000000000000007</c:v>
                      </c:pt>
                      <c:pt idx="27">
                        <c:v>1.5500000000000007</c:v>
                      </c:pt>
                      <c:pt idx="28">
                        <c:v>1.6000000000000008</c:v>
                      </c:pt>
                      <c:pt idx="29">
                        <c:v>1.7000000000000008</c:v>
                      </c:pt>
                      <c:pt idx="30">
                        <c:v>1.7500000000000009</c:v>
                      </c:pt>
                      <c:pt idx="31">
                        <c:v>1.8000000000000009</c:v>
                      </c:pt>
                      <c:pt idx="32">
                        <c:v>1.850000000000001</c:v>
                      </c:pt>
                      <c:pt idx="33">
                        <c:v>1.900000000000001</c:v>
                      </c:pt>
                      <c:pt idx="34">
                        <c:v>1.9500000000000011</c:v>
                      </c:pt>
                      <c:pt idx="35">
                        <c:v>2.0000000000000009</c:v>
                      </c:pt>
                      <c:pt idx="36">
                        <c:v>2.1000000000000005</c:v>
                      </c:pt>
                      <c:pt idx="37">
                        <c:v>2.1500000000000004</c:v>
                      </c:pt>
                      <c:pt idx="38">
                        <c:v>2.2000000000000002</c:v>
                      </c:pt>
                      <c:pt idx="39">
                        <c:v>2.25</c:v>
                      </c:pt>
                      <c:pt idx="40">
                        <c:v>2.2999999999999998</c:v>
                      </c:pt>
                      <c:pt idx="41">
                        <c:v>2.3499999999999996</c:v>
                      </c:pt>
                      <c:pt idx="42">
                        <c:v>2.3999999999999995</c:v>
                      </c:pt>
                      <c:pt idx="43">
                        <c:v>2.4499999999999993</c:v>
                      </c:pt>
                      <c:pt idx="44">
                        <c:v>2.4999999999999991</c:v>
                      </c:pt>
                      <c:pt idx="45">
                        <c:v>2.5499999999999989</c:v>
                      </c:pt>
                      <c:pt idx="46">
                        <c:v>2.5999999999999988</c:v>
                      </c:pt>
                      <c:pt idx="47">
                        <c:v>2.6499999999999986</c:v>
                      </c:pt>
                      <c:pt idx="48">
                        <c:v>2.6999999999999984</c:v>
                      </c:pt>
                      <c:pt idx="49">
                        <c:v>2.7499999999999982</c:v>
                      </c:pt>
                      <c:pt idx="50">
                        <c:v>2.799999999999998</c:v>
                      </c:pt>
                      <c:pt idx="51">
                        <c:v>2.8499999999999979</c:v>
                      </c:pt>
                      <c:pt idx="52">
                        <c:v>2.8999999999999977</c:v>
                      </c:pt>
                      <c:pt idx="53">
                        <c:v>2.9499999999999975</c:v>
                      </c:pt>
                      <c:pt idx="54">
                        <c:v>2.9999999999999973</c:v>
                      </c:pt>
                      <c:pt idx="55">
                        <c:v>3.0499999999999972</c:v>
                      </c:pt>
                      <c:pt idx="56">
                        <c:v>3.099999999999997</c:v>
                      </c:pt>
                      <c:pt idx="57">
                        <c:v>3.1499999999999968</c:v>
                      </c:pt>
                      <c:pt idx="58">
                        <c:v>3.1999999999999966</c:v>
                      </c:pt>
                      <c:pt idx="59">
                        <c:v>3.2499999999999964</c:v>
                      </c:pt>
                      <c:pt idx="60">
                        <c:v>3.2999999999999963</c:v>
                      </c:pt>
                      <c:pt idx="61">
                        <c:v>3.3499999999999961</c:v>
                      </c:pt>
                      <c:pt idx="62">
                        <c:v>3.3999999999999959</c:v>
                      </c:pt>
                      <c:pt idx="63">
                        <c:v>3.4499999999999957</c:v>
                      </c:pt>
                      <c:pt idx="64">
                        <c:v>3.4999999999999956</c:v>
                      </c:pt>
                      <c:pt idx="65">
                        <c:v>3.5499999999999954</c:v>
                      </c:pt>
                      <c:pt idx="66">
                        <c:v>3.5999999999999952</c:v>
                      </c:pt>
                      <c:pt idx="67">
                        <c:v>3.649999999999995</c:v>
                      </c:pt>
                      <c:pt idx="68">
                        <c:v>3.6999999999999948</c:v>
                      </c:pt>
                      <c:pt idx="69">
                        <c:v>3.7499999999999947</c:v>
                      </c:pt>
                      <c:pt idx="70">
                        <c:v>3.7999999999999945</c:v>
                      </c:pt>
                      <c:pt idx="71">
                        <c:v>3.8499999999999943</c:v>
                      </c:pt>
                      <c:pt idx="72">
                        <c:v>3.8999999999999941</c:v>
                      </c:pt>
                      <c:pt idx="73">
                        <c:v>3.949999999999994</c:v>
                      </c:pt>
                      <c:pt idx="74">
                        <c:v>3.9999999999999938</c:v>
                      </c:pt>
                      <c:pt idx="75">
                        <c:v>4.0499999999999936</c:v>
                      </c:pt>
                      <c:pt idx="76">
                        <c:v>4.0999999999999934</c:v>
                      </c:pt>
                      <c:pt idx="77">
                        <c:v>4.1499999999999932</c:v>
                      </c:pt>
                      <c:pt idx="78">
                        <c:v>4.1999999999999931</c:v>
                      </c:pt>
                      <c:pt idx="79">
                        <c:v>4.2499999999999929</c:v>
                      </c:pt>
                      <c:pt idx="80">
                        <c:v>4.2999999999999927</c:v>
                      </c:pt>
                      <c:pt idx="81">
                        <c:v>4.3499999999999925</c:v>
                      </c:pt>
                      <c:pt idx="82">
                        <c:v>4.3999999999999924</c:v>
                      </c:pt>
                      <c:pt idx="83">
                        <c:v>4.4499999999999922</c:v>
                      </c:pt>
                      <c:pt idx="84">
                        <c:v>4.499999999999992</c:v>
                      </c:pt>
                      <c:pt idx="85">
                        <c:v>4.5499999999999918</c:v>
                      </c:pt>
                      <c:pt idx="86">
                        <c:v>4.5999999999999917</c:v>
                      </c:pt>
                      <c:pt idx="87">
                        <c:v>4.6499999999999915</c:v>
                      </c:pt>
                      <c:pt idx="88">
                        <c:v>4.6999999999999913</c:v>
                      </c:pt>
                      <c:pt idx="89">
                        <c:v>4.7499999999999911</c:v>
                      </c:pt>
                      <c:pt idx="90">
                        <c:v>4.7999999999999909</c:v>
                      </c:pt>
                      <c:pt idx="91">
                        <c:v>4.8499999999999908</c:v>
                      </c:pt>
                      <c:pt idx="92">
                        <c:v>4.8999999999999906</c:v>
                      </c:pt>
                      <c:pt idx="93">
                        <c:v>4.9499999999999904</c:v>
                      </c:pt>
                    </c:numCache>
                  </c:numRef>
                </c:xVal>
                <c:yVal>
                  <c:numRef>
                    <c:extLst>
                      <c:ext xmlns:c15="http://schemas.microsoft.com/office/drawing/2012/chart" uri="{02D57815-91ED-43cb-92C2-25804820EDAC}">
                        <c15:formulaRef>
                          <c15:sqref>'Dual patient restrictor calc'!$K$5:$K$104</c15:sqref>
                        </c15:formulaRef>
                      </c:ext>
                    </c:extLst>
                    <c:numCache>
                      <c:formatCode>General</c:formatCode>
                      <c:ptCount val="94"/>
                      <c:pt idx="0">
                        <c:v>0.4681629152332305</c:v>
                      </c:pt>
                      <c:pt idx="1">
                        <c:v>0.49691420132127595</c:v>
                      </c:pt>
                      <c:pt idx="2">
                        <c:v>0.5249478195527737</c:v>
                      </c:pt>
                      <c:pt idx="3">
                        <c:v>0.55228168380993226</c:v>
                      </c:pt>
                      <c:pt idx="4">
                        <c:v>0.57893326082218199</c:v>
                      </c:pt>
                      <c:pt idx="5">
                        <c:v>0.60491958132766466</c:v>
                      </c:pt>
                      <c:pt idx="6">
                        <c:v>0.63025725095611795</c:v>
                      </c:pt>
                      <c:pt idx="7">
                        <c:v>0.65496246084011067</c:v>
                      </c:pt>
                      <c:pt idx="8">
                        <c:v>0.67905099796140622</c:v>
                      </c:pt>
                      <c:pt idx="9">
                        <c:v>0.70253825523907099</c:v>
                      </c:pt>
                      <c:pt idx="10">
                        <c:v>0.72543924136576776</c:v>
                      </c:pt>
                      <c:pt idx="11">
                        <c:v>0.74776859039852583</c:v>
                      </c:pt>
                      <c:pt idx="12">
                        <c:v>0.76954057111011154</c:v>
                      </c:pt>
                      <c:pt idx="13">
                        <c:v>0.79076909610697776</c:v>
                      </c:pt>
                      <c:pt idx="14">
                        <c:v>0.81146773071961875</c:v>
                      </c:pt>
                      <c:pt idx="15">
                        <c:v>0.83164970167100882</c:v>
                      </c:pt>
                      <c:pt idx="16">
                        <c:v>0.85132790552866833</c:v>
                      </c:pt>
                      <c:pt idx="17">
                        <c:v>0.87051491694575367</c:v>
                      </c:pt>
                      <c:pt idx="18">
                        <c:v>0.88922299669644034</c:v>
                      </c:pt>
                      <c:pt idx="19">
                        <c:v>0.90746409951073259</c:v>
                      </c:pt>
                      <c:pt idx="20">
                        <c:v>0.92524988171370615</c:v>
                      </c:pt>
                      <c:pt idx="21">
                        <c:v>1.0077369896581305</c:v>
                      </c:pt>
                      <c:pt idx="22">
                        <c:v>1.0230198358212503</c:v>
                      </c:pt>
                      <c:pt idx="23">
                        <c:v>1.0265938659479552</c:v>
                      </c:pt>
                      <c:pt idx="24">
                        <c:v>1.0077083421355884</c:v>
                      </c:pt>
                      <c:pt idx="25">
                        <c:v>0.98929422448406934</c:v>
                      </c:pt>
                      <c:pt idx="26">
                        <c:v>0.97133974610937124</c:v>
                      </c:pt>
                      <c:pt idx="27">
                        <c:v>0.95383343384352615</c:v>
                      </c:pt>
                      <c:pt idx="28">
                        <c:v>0.93676410090310713</c:v>
                      </c:pt>
                      <c:pt idx="29">
                        <c:v>0.90389301507489228</c:v>
                      </c:pt>
                      <c:pt idx="30">
                        <c:v>0.88807025709404275</c:v>
                      </c:pt>
                      <c:pt idx="31">
                        <c:v>0.87264245482995695</c:v>
                      </c:pt>
                      <c:pt idx="32">
                        <c:v>0.85759974969676833</c:v>
                      </c:pt>
                      <c:pt idx="33">
                        <c:v>0.84293252919117356</c:v>
                      </c:pt>
                      <c:pt idx="34">
                        <c:v>0.82863142074990614</c:v>
                      </c:pt>
                      <c:pt idx="35">
                        <c:v>0.81468728576053484</c:v>
                      </c:pt>
                      <c:pt idx="36">
                        <c:v>0.78783451654947367</c:v>
                      </c:pt>
                      <c:pt idx="37">
                        <c:v>0.77490872302495517</c:v>
                      </c:pt>
                      <c:pt idx="38">
                        <c:v>0.76230557338163596</c:v>
                      </c:pt>
                      <c:pt idx="39">
                        <c:v>0.75001701402699372</c:v>
                      </c:pt>
                      <c:pt idx="40">
                        <c:v>0.73803519239619086</c:v>
                      </c:pt>
                      <c:pt idx="41">
                        <c:v>0.72635245193417397</c:v>
                      </c:pt>
                      <c:pt idx="42">
                        <c:v>0.71496132720302585</c:v>
                      </c:pt>
                      <c:pt idx="43">
                        <c:v>0.70385453911144347</c:v>
                      </c:pt>
                      <c:pt idx="44">
                        <c:v>0.69302499026329545</c:v>
                      </c:pt>
                      <c:pt idx="45">
                        <c:v>0.68246576042228424</c:v>
                      </c:pt>
                      <c:pt idx="46">
                        <c:v>0.67217010208981665</c:v>
                      </c:pt>
                      <c:pt idx="47">
                        <c:v>0.66213143619325532</c:v>
                      </c:pt>
                      <c:pt idx="48">
                        <c:v>0.65234334788179837</c:v>
                      </c:pt>
                      <c:pt idx="49">
                        <c:v>0.64279958242729696</c:v>
                      </c:pt>
                      <c:pt idx="50">
                        <c:v>0.63349404122739594</c:v>
                      </c:pt>
                      <c:pt idx="51">
                        <c:v>0.62442077790843897</c:v>
                      </c:pt>
                      <c:pt idx="52">
                        <c:v>0.61557399452565154</c:v>
                      </c:pt>
                      <c:pt idx="53">
                        <c:v>0.60694803785817064</c:v>
                      </c:pt>
                      <c:pt idx="54">
                        <c:v>0.59853739579655696</c:v>
                      </c:pt>
                      <c:pt idx="55">
                        <c:v>0.59033669382047782</c:v>
                      </c:pt>
                      <c:pt idx="56">
                        <c:v>0.58234069156431145</c:v>
                      </c:pt>
                      <c:pt idx="57">
                        <c:v>0.57454427946847952</c:v>
                      </c:pt>
                      <c:pt idx="58">
                        <c:v>0.56694247551436494</c:v>
                      </c:pt>
                      <c:pt idx="59">
                        <c:v>0.559530422040731</c:v>
                      </c:pt>
                      <c:pt idx="60">
                        <c:v>0.55230338263960665</c:v>
                      </c:pt>
                      <c:pt idx="61">
                        <c:v>0.54525673912965433</c:v>
                      </c:pt>
                      <c:pt idx="62">
                        <c:v>0.53838598860508546</c:v>
                      </c:pt>
                      <c:pt idx="63">
                        <c:v>0.53168674055824028</c:v>
                      </c:pt>
                      <c:pt idx="64">
                        <c:v>0.52515471407399006</c:v>
                      </c:pt>
                      <c:pt idx="65">
                        <c:v>0.51878573509417181</c:v>
                      </c:pt>
                      <c:pt idx="66">
                        <c:v>0.51257573375030496</c:v>
                      </c:pt>
                      <c:pt idx="67">
                        <c:v>0.50652074176288808</c:v>
                      </c:pt>
                      <c:pt idx="68">
                        <c:v>0.50061688990561048</c:v>
                      </c:pt>
                      <c:pt idx="69">
                        <c:v>0.49486040553286248</c:v>
                      </c:pt>
                      <c:pt idx="70">
                        <c:v>0.48924761016896057</c:v>
                      </c:pt>
                      <c:pt idx="71">
                        <c:v>0.48377491715754883</c:v>
                      </c:pt>
                      <c:pt idx="72">
                        <c:v>0.47843882936967441</c:v>
                      </c:pt>
                      <c:pt idx="73">
                        <c:v>0.47323593696907218</c:v>
                      </c:pt>
                      <c:pt idx="74">
                        <c:v>0.46816291523323106</c:v>
                      </c:pt>
                      <c:pt idx="75">
                        <c:v>0.46816291523323045</c:v>
                      </c:pt>
                      <c:pt idx="76">
                        <c:v>0.46816291523323045</c:v>
                      </c:pt>
                      <c:pt idx="77">
                        <c:v>0.46816291523323045</c:v>
                      </c:pt>
                      <c:pt idx="78">
                        <c:v>0.46816291523323045</c:v>
                      </c:pt>
                      <c:pt idx="79">
                        <c:v>0.46816291523323045</c:v>
                      </c:pt>
                      <c:pt idx="80">
                        <c:v>0.46816291523323045</c:v>
                      </c:pt>
                      <c:pt idx="81">
                        <c:v>0.46816291523323045</c:v>
                      </c:pt>
                      <c:pt idx="82">
                        <c:v>0.46816291523323045</c:v>
                      </c:pt>
                      <c:pt idx="83">
                        <c:v>0.46816291523323045</c:v>
                      </c:pt>
                      <c:pt idx="84">
                        <c:v>0.46816291523323045</c:v>
                      </c:pt>
                      <c:pt idx="85">
                        <c:v>0.46816291523323045</c:v>
                      </c:pt>
                      <c:pt idx="86">
                        <c:v>0.46816291523323045</c:v>
                      </c:pt>
                      <c:pt idx="87">
                        <c:v>0.46816291523323045</c:v>
                      </c:pt>
                      <c:pt idx="88">
                        <c:v>0.46816291523323045</c:v>
                      </c:pt>
                      <c:pt idx="89">
                        <c:v>0.46816291523323045</c:v>
                      </c:pt>
                      <c:pt idx="90">
                        <c:v>0.46816291523323045</c:v>
                      </c:pt>
                      <c:pt idx="91">
                        <c:v>0.46816291523323045</c:v>
                      </c:pt>
                      <c:pt idx="92">
                        <c:v>0.46816291523323045</c:v>
                      </c:pt>
                      <c:pt idx="93">
                        <c:v>0.46816291523323045</c:v>
                      </c:pt>
                    </c:numCache>
                  </c:numRef>
                </c:yVal>
                <c:smooth val="0"/>
                <c:extLst xmlns:c15="http://schemas.microsoft.com/office/drawing/2012/chart">
                  <c:ext xmlns:c16="http://schemas.microsoft.com/office/drawing/2014/chart" uri="{C3380CC4-5D6E-409C-BE32-E72D297353CC}">
                    <c16:uniqueId val="{00000004-6A07-477F-A0B8-4922D6E9C157}"/>
                  </c:ext>
                </c:extLst>
              </c15:ser>
            </c15:filteredScatterSeries>
            <c15:filteredScatterSeries>
              <c15:ser>
                <c:idx val="1"/>
                <c:order val="5"/>
                <c:tx>
                  <c:v>B</c:v>
                </c:tx>
                <c:marker>
                  <c:symbol val="none"/>
                </c:marker>
                <c:xVal>
                  <c:numRef>
                    <c:extLst>
                      <c:ext xmlns:c15="http://schemas.microsoft.com/office/drawing/2012/chart" uri="{02D57815-91ED-43cb-92C2-25804820EDAC}">
                        <c15:formulaRef>
                          <c15:sqref>'Dual patient restrictor calc'!$J$5:$J$104</c15:sqref>
                        </c15:formulaRef>
                      </c:ext>
                    </c:extLst>
                    <c:numCache>
                      <c:formatCode>General</c:formatCode>
                      <c:ptCount val="94"/>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pt idx="21">
                        <c:v>1.2500000000000004</c:v>
                      </c:pt>
                      <c:pt idx="22">
                        <c:v>1.3000000000000005</c:v>
                      </c:pt>
                      <c:pt idx="23">
                        <c:v>1.3500000000000005</c:v>
                      </c:pt>
                      <c:pt idx="24">
                        <c:v>1.4000000000000006</c:v>
                      </c:pt>
                      <c:pt idx="25">
                        <c:v>1.4500000000000006</c:v>
                      </c:pt>
                      <c:pt idx="26">
                        <c:v>1.5000000000000007</c:v>
                      </c:pt>
                      <c:pt idx="27">
                        <c:v>1.5500000000000007</c:v>
                      </c:pt>
                      <c:pt idx="28">
                        <c:v>1.6000000000000008</c:v>
                      </c:pt>
                      <c:pt idx="29">
                        <c:v>1.7000000000000008</c:v>
                      </c:pt>
                      <c:pt idx="30">
                        <c:v>1.7500000000000009</c:v>
                      </c:pt>
                      <c:pt idx="31">
                        <c:v>1.8000000000000009</c:v>
                      </c:pt>
                      <c:pt idx="32">
                        <c:v>1.850000000000001</c:v>
                      </c:pt>
                      <c:pt idx="33">
                        <c:v>1.900000000000001</c:v>
                      </c:pt>
                      <c:pt idx="34">
                        <c:v>1.9500000000000011</c:v>
                      </c:pt>
                      <c:pt idx="35">
                        <c:v>2.0000000000000009</c:v>
                      </c:pt>
                      <c:pt idx="36">
                        <c:v>2.1000000000000005</c:v>
                      </c:pt>
                      <c:pt idx="37">
                        <c:v>2.1500000000000004</c:v>
                      </c:pt>
                      <c:pt idx="38">
                        <c:v>2.2000000000000002</c:v>
                      </c:pt>
                      <c:pt idx="39">
                        <c:v>2.25</c:v>
                      </c:pt>
                      <c:pt idx="40">
                        <c:v>2.2999999999999998</c:v>
                      </c:pt>
                      <c:pt idx="41">
                        <c:v>2.3499999999999996</c:v>
                      </c:pt>
                      <c:pt idx="42">
                        <c:v>2.3999999999999995</c:v>
                      </c:pt>
                      <c:pt idx="43">
                        <c:v>2.4499999999999993</c:v>
                      </c:pt>
                      <c:pt idx="44">
                        <c:v>2.4999999999999991</c:v>
                      </c:pt>
                      <c:pt idx="45">
                        <c:v>2.5499999999999989</c:v>
                      </c:pt>
                      <c:pt idx="46">
                        <c:v>2.5999999999999988</c:v>
                      </c:pt>
                      <c:pt idx="47">
                        <c:v>2.6499999999999986</c:v>
                      </c:pt>
                      <c:pt idx="48">
                        <c:v>2.6999999999999984</c:v>
                      </c:pt>
                      <c:pt idx="49">
                        <c:v>2.7499999999999982</c:v>
                      </c:pt>
                      <c:pt idx="50">
                        <c:v>2.799999999999998</c:v>
                      </c:pt>
                      <c:pt idx="51">
                        <c:v>2.8499999999999979</c:v>
                      </c:pt>
                      <c:pt idx="52">
                        <c:v>2.8999999999999977</c:v>
                      </c:pt>
                      <c:pt idx="53">
                        <c:v>2.9499999999999975</c:v>
                      </c:pt>
                      <c:pt idx="54">
                        <c:v>2.9999999999999973</c:v>
                      </c:pt>
                      <c:pt idx="55">
                        <c:v>3.0499999999999972</c:v>
                      </c:pt>
                      <c:pt idx="56">
                        <c:v>3.099999999999997</c:v>
                      </c:pt>
                      <c:pt idx="57">
                        <c:v>3.1499999999999968</c:v>
                      </c:pt>
                      <c:pt idx="58">
                        <c:v>3.1999999999999966</c:v>
                      </c:pt>
                      <c:pt idx="59">
                        <c:v>3.2499999999999964</c:v>
                      </c:pt>
                      <c:pt idx="60">
                        <c:v>3.2999999999999963</c:v>
                      </c:pt>
                      <c:pt idx="61">
                        <c:v>3.3499999999999961</c:v>
                      </c:pt>
                      <c:pt idx="62">
                        <c:v>3.3999999999999959</c:v>
                      </c:pt>
                      <c:pt idx="63">
                        <c:v>3.4499999999999957</c:v>
                      </c:pt>
                      <c:pt idx="64">
                        <c:v>3.4999999999999956</c:v>
                      </c:pt>
                      <c:pt idx="65">
                        <c:v>3.5499999999999954</c:v>
                      </c:pt>
                      <c:pt idx="66">
                        <c:v>3.5999999999999952</c:v>
                      </c:pt>
                      <c:pt idx="67">
                        <c:v>3.649999999999995</c:v>
                      </c:pt>
                      <c:pt idx="68">
                        <c:v>3.6999999999999948</c:v>
                      </c:pt>
                      <c:pt idx="69">
                        <c:v>3.7499999999999947</c:v>
                      </c:pt>
                      <c:pt idx="70">
                        <c:v>3.7999999999999945</c:v>
                      </c:pt>
                      <c:pt idx="71">
                        <c:v>3.8499999999999943</c:v>
                      </c:pt>
                      <c:pt idx="72">
                        <c:v>3.8999999999999941</c:v>
                      </c:pt>
                      <c:pt idx="73">
                        <c:v>3.949999999999994</c:v>
                      </c:pt>
                      <c:pt idx="74">
                        <c:v>3.9999999999999938</c:v>
                      </c:pt>
                      <c:pt idx="75">
                        <c:v>4.0499999999999936</c:v>
                      </c:pt>
                      <c:pt idx="76">
                        <c:v>4.0999999999999934</c:v>
                      </c:pt>
                      <c:pt idx="77">
                        <c:v>4.1499999999999932</c:v>
                      </c:pt>
                      <c:pt idx="78">
                        <c:v>4.1999999999999931</c:v>
                      </c:pt>
                      <c:pt idx="79">
                        <c:v>4.2499999999999929</c:v>
                      </c:pt>
                      <c:pt idx="80">
                        <c:v>4.2999999999999927</c:v>
                      </c:pt>
                      <c:pt idx="81">
                        <c:v>4.3499999999999925</c:v>
                      </c:pt>
                      <c:pt idx="82">
                        <c:v>4.3999999999999924</c:v>
                      </c:pt>
                      <c:pt idx="83">
                        <c:v>4.4499999999999922</c:v>
                      </c:pt>
                      <c:pt idx="84">
                        <c:v>4.499999999999992</c:v>
                      </c:pt>
                      <c:pt idx="85">
                        <c:v>4.5499999999999918</c:v>
                      </c:pt>
                      <c:pt idx="86">
                        <c:v>4.5999999999999917</c:v>
                      </c:pt>
                      <c:pt idx="87">
                        <c:v>4.6499999999999915</c:v>
                      </c:pt>
                      <c:pt idx="88">
                        <c:v>4.6999999999999913</c:v>
                      </c:pt>
                      <c:pt idx="89">
                        <c:v>4.7499999999999911</c:v>
                      </c:pt>
                      <c:pt idx="90">
                        <c:v>4.7999999999999909</c:v>
                      </c:pt>
                      <c:pt idx="91">
                        <c:v>4.8499999999999908</c:v>
                      </c:pt>
                      <c:pt idx="92">
                        <c:v>4.8999999999999906</c:v>
                      </c:pt>
                      <c:pt idx="93">
                        <c:v>4.9499999999999904</c:v>
                      </c:pt>
                    </c:numCache>
                  </c:numRef>
                </c:xVal>
                <c:yVal>
                  <c:numRef>
                    <c:extLst>
                      <c:ext xmlns:c15="http://schemas.microsoft.com/office/drawing/2012/chart" uri="{02D57815-91ED-43cb-92C2-25804820EDAC}">
                        <c15:formulaRef>
                          <c15:sqref>'Dual patient restrictor calc'!$L$5:$L$104</c15:sqref>
                        </c15:formulaRef>
                      </c:ext>
                    </c:extLst>
                    <c:numCache>
                      <c:formatCode>General</c:formatCode>
                      <c:ptCount val="94"/>
                      <c:pt idx="0">
                        <c:v>0.14619274257583947</c:v>
                      </c:pt>
                      <c:pt idx="1">
                        <c:v>0.17629096527636468</c:v>
                      </c:pt>
                      <c:pt idx="2">
                        <c:v>0.20481042960810059</c:v>
                      </c:pt>
                      <c:pt idx="3">
                        <c:v>0.23183394703841609</c:v>
                      </c:pt>
                      <c:pt idx="4">
                        <c:v>0.25743998527995238</c:v>
                      </c:pt>
                      <c:pt idx="5">
                        <c:v>0.2817028961359419</c:v>
                      </c:pt>
                      <c:pt idx="6">
                        <c:v>0.30469313139423199</c:v>
                      </c:pt>
                      <c:pt idx="7">
                        <c:v>0.32647744739690343</c:v>
                      </c:pt>
                      <c:pt idx="8">
                        <c:v>0.34711909887948789</c:v>
                      </c:pt>
                      <c:pt idx="9">
                        <c:v>0.36667802264263155</c:v>
                      </c:pt>
                      <c:pt idx="10">
                        <c:v>0.38521101158952986</c:v>
                      </c:pt>
                      <c:pt idx="11">
                        <c:v>0.40277187963448252</c:v>
                      </c:pt>
                      <c:pt idx="12">
                        <c:v>0.41941161796141074</c:v>
                      </c:pt>
                      <c:pt idx="13">
                        <c:v>0.43517854308606163</c:v>
                      </c:pt>
                      <c:pt idx="14">
                        <c:v>0.45011843715182603</c:v>
                      </c:pt>
                      <c:pt idx="15">
                        <c:v>0.46427468086654367</c:v>
                      </c:pt>
                      <c:pt idx="16">
                        <c:v>0.4776883794663021</c:v>
                      </c:pt>
                      <c:pt idx="17">
                        <c:v>0.49039848207198816</c:v>
                      </c:pt>
                      <c:pt idx="18">
                        <c:v>0.5024418947851661</c:v>
                      </c:pt>
                      <c:pt idx="19">
                        <c:v>0.51385358785167612</c:v>
                      </c:pt>
                      <c:pt idx="20">
                        <c:v>0.52466669720412196</c:v>
                      </c:pt>
                      <c:pt idx="21">
                        <c:v>0.57079655268223939</c:v>
                      </c:pt>
                      <c:pt idx="22">
                        <c:v>0.57862280187472115</c:v>
                      </c:pt>
                      <c:pt idx="23">
                        <c:v>0.57535886380874213</c:v>
                      </c:pt>
                      <c:pt idx="24">
                        <c:v>0.55147367881979981</c:v>
                      </c:pt>
                      <c:pt idx="25">
                        <c:v>0.5288413563691734</c:v>
                      </c:pt>
                      <c:pt idx="26">
                        <c:v>0.50739617937991133</c:v>
                      </c:pt>
                      <c:pt idx="27">
                        <c:v>0.48707587786847517</c:v>
                      </c:pt>
                      <c:pt idx="28">
                        <c:v>0.4678214481324825</c:v>
                      </c:pt>
                      <c:pt idx="29">
                        <c:v>0.43228950160175661</c:v>
                      </c:pt>
                      <c:pt idx="30">
                        <c:v>0.41590881131833335</c:v>
                      </c:pt>
                      <c:pt idx="31">
                        <c:v>0.40038734624992739</c:v>
                      </c:pt>
                      <c:pt idx="32">
                        <c:v>0.38568003699119957</c:v>
                      </c:pt>
                      <c:pt idx="33">
                        <c:v>0.37174417818672673</c:v>
                      </c:pt>
                      <c:pt idx="34">
                        <c:v>0.35853930452821209</c:v>
                      </c:pt>
                      <c:pt idx="35">
                        <c:v>0.34602707325608073</c:v>
                      </c:pt>
                      <c:pt idx="36">
                        <c:v>0.32293711740501868</c:v>
                      </c:pt>
                      <c:pt idx="37">
                        <c:v>0.31229234692707442</c:v>
                      </c:pt>
                      <c:pt idx="38">
                        <c:v>0.30220593235748761</c:v>
                      </c:pt>
                      <c:pt idx="39">
                        <c:v>0.2926485859515347</c:v>
                      </c:pt>
                      <c:pt idx="40">
                        <c:v>0.28359255621042112</c:v>
                      </c:pt>
                      <c:pt idx="41">
                        <c:v>0.27501154729974137</c:v>
                      </c:pt>
                      <c:pt idx="42">
                        <c:v>0.26688064269472728</c:v>
                      </c:pt>
                      <c:pt idx="43">
                        <c:v>0.25917623283057273</c:v>
                      </c:pt>
                      <c:pt idx="44">
                        <c:v>0.25187594654775525</c:v>
                      </c:pt>
                      <c:pt idx="45">
                        <c:v>0.2449585861332933</c:v>
                      </c:pt>
                      <c:pt idx="46">
                        <c:v>0.2384040657693195</c:v>
                      </c:pt>
                      <c:pt idx="47">
                        <c:v>0.23219335321024454</c:v>
                      </c:pt>
                      <c:pt idx="48">
                        <c:v>0.22630841451915987</c:v>
                      </c:pt>
                      <c:pt idx="49">
                        <c:v>0.22073216170301224</c:v>
                      </c:pt>
                      <c:pt idx="50">
                        <c:v>0.21544840309449853</c:v>
                      </c:pt>
                      <c:pt idx="51">
                        <c:v>0.21044179633660576</c:v>
                      </c:pt>
                      <c:pt idx="52">
                        <c:v>0.20569780383327901</c:v>
                      </c:pt>
                      <c:pt idx="53">
                        <c:v>0.20120265053685898</c:v>
                      </c:pt>
                      <c:pt idx="54">
                        <c:v>0.19694328394971833</c:v>
                      </c:pt>
                      <c:pt idx="55">
                        <c:v>0.19290733622395356</c:v>
                      </c:pt>
                      <c:pt idx="56">
                        <c:v>0.18908308824908257</c:v>
                      </c:pt>
                      <c:pt idx="57">
                        <c:v>0.18545943562346945</c:v>
                      </c:pt>
                      <c:pt idx="58">
                        <c:v>0.1820258564106686</c:v>
                      </c:pt>
                      <c:pt idx="59">
                        <c:v>0.17877238058706274</c:v>
                      </c:pt>
                      <c:pt idx="60">
                        <c:v>0.17568956109208062</c:v>
                      </c:pt>
                      <c:pt idx="61">
                        <c:v>0.17276844639693317</c:v>
                      </c:pt>
                      <c:pt idx="62">
                        <c:v>0.17000055451221693</c:v>
                      </c:pt>
                      <c:pt idx="63">
                        <c:v>0.16737784835891012</c:v>
                      </c:pt>
                      <c:pt idx="64">
                        <c:v>0.16489271243124776</c:v>
                      </c:pt>
                      <c:pt idx="65">
                        <c:v>0.16253793068371136</c:v>
                      </c:pt>
                      <c:pt idx="66">
                        <c:v>0.16030666557792442</c:v>
                      </c:pt>
                      <c:pt idx="67">
                        <c:v>0.15819243822861226</c:v>
                      </c:pt>
                      <c:pt idx="68">
                        <c:v>0.15618910959097693</c:v>
                      </c:pt>
                      <c:pt idx="69">
                        <c:v>0.15429086263486047</c:v>
                      </c:pt>
                      <c:pt idx="70">
                        <c:v>0.15249218545393695</c:v>
                      </c:pt>
                      <c:pt idx="71">
                        <c:v>0.1507878552608867</c:v>
                      </c:pt>
                      <c:pt idx="72">
                        <c:v>0.14917292322208067</c:v>
                      </c:pt>
                      <c:pt idx="73">
                        <c:v>0.14764270008773916</c:v>
                      </c:pt>
                      <c:pt idx="74">
                        <c:v>0.1461927425758397</c:v>
                      </c:pt>
                      <c:pt idx="75">
                        <c:v>0.1461927425758395</c:v>
                      </c:pt>
                      <c:pt idx="76">
                        <c:v>0.1461927425758395</c:v>
                      </c:pt>
                      <c:pt idx="77">
                        <c:v>0.1461927425758395</c:v>
                      </c:pt>
                      <c:pt idx="78">
                        <c:v>0.1461927425758395</c:v>
                      </c:pt>
                      <c:pt idx="79">
                        <c:v>0.1461927425758395</c:v>
                      </c:pt>
                      <c:pt idx="80">
                        <c:v>0.1461927425758395</c:v>
                      </c:pt>
                      <c:pt idx="81">
                        <c:v>0.1461927425758395</c:v>
                      </c:pt>
                      <c:pt idx="82">
                        <c:v>0.1461927425758395</c:v>
                      </c:pt>
                      <c:pt idx="83">
                        <c:v>0.1461927425758395</c:v>
                      </c:pt>
                      <c:pt idx="84">
                        <c:v>0.1461927425758395</c:v>
                      </c:pt>
                      <c:pt idx="85">
                        <c:v>0.1461927425758395</c:v>
                      </c:pt>
                      <c:pt idx="86">
                        <c:v>0.1461927425758395</c:v>
                      </c:pt>
                      <c:pt idx="87">
                        <c:v>0.1461927425758395</c:v>
                      </c:pt>
                      <c:pt idx="88">
                        <c:v>0.1461927425758395</c:v>
                      </c:pt>
                      <c:pt idx="89">
                        <c:v>0.1461927425758395</c:v>
                      </c:pt>
                      <c:pt idx="90">
                        <c:v>0.1461927425758395</c:v>
                      </c:pt>
                      <c:pt idx="91">
                        <c:v>0.1461927425758395</c:v>
                      </c:pt>
                      <c:pt idx="92">
                        <c:v>0.1461927425758395</c:v>
                      </c:pt>
                      <c:pt idx="93">
                        <c:v>0.1461927425758395</c:v>
                      </c:pt>
                    </c:numCache>
                  </c:numRef>
                </c:yVal>
                <c:smooth val="0"/>
                <c:extLst xmlns:c15="http://schemas.microsoft.com/office/drawing/2012/chart">
                  <c:ext xmlns:c16="http://schemas.microsoft.com/office/drawing/2014/chart" uri="{C3380CC4-5D6E-409C-BE32-E72D297353CC}">
                    <c16:uniqueId val="{00000005-6A07-477F-A0B8-4922D6E9C157}"/>
                  </c:ext>
                </c:extLst>
              </c15:ser>
            </c15:filteredScatterSeries>
            <c15:filteredScatterSeries>
              <c15:ser>
                <c:idx val="2"/>
                <c:order val="6"/>
                <c:tx>
                  <c:v>C</c:v>
                </c:tx>
                <c:marker>
                  <c:symbol val="none"/>
                </c:marker>
                <c:xVal>
                  <c:numRef>
                    <c:extLst>
                      <c:ext xmlns:c15="http://schemas.microsoft.com/office/drawing/2012/chart" uri="{02D57815-91ED-43cb-92C2-25804820EDAC}">
                        <c15:formulaRef>
                          <c15:sqref>'Dual patient restrictor calc'!$J$5:$J$104</c15:sqref>
                        </c15:formulaRef>
                      </c:ext>
                    </c:extLst>
                    <c:numCache>
                      <c:formatCode>General</c:formatCode>
                      <c:ptCount val="94"/>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pt idx="21">
                        <c:v>1.2500000000000004</c:v>
                      </c:pt>
                      <c:pt idx="22">
                        <c:v>1.3000000000000005</c:v>
                      </c:pt>
                      <c:pt idx="23">
                        <c:v>1.3500000000000005</c:v>
                      </c:pt>
                      <c:pt idx="24">
                        <c:v>1.4000000000000006</c:v>
                      </c:pt>
                      <c:pt idx="25">
                        <c:v>1.4500000000000006</c:v>
                      </c:pt>
                      <c:pt idx="26">
                        <c:v>1.5000000000000007</c:v>
                      </c:pt>
                      <c:pt idx="27">
                        <c:v>1.5500000000000007</c:v>
                      </c:pt>
                      <c:pt idx="28">
                        <c:v>1.6000000000000008</c:v>
                      </c:pt>
                      <c:pt idx="29">
                        <c:v>1.7000000000000008</c:v>
                      </c:pt>
                      <c:pt idx="30">
                        <c:v>1.7500000000000009</c:v>
                      </c:pt>
                      <c:pt idx="31">
                        <c:v>1.8000000000000009</c:v>
                      </c:pt>
                      <c:pt idx="32">
                        <c:v>1.850000000000001</c:v>
                      </c:pt>
                      <c:pt idx="33">
                        <c:v>1.900000000000001</c:v>
                      </c:pt>
                      <c:pt idx="34">
                        <c:v>1.9500000000000011</c:v>
                      </c:pt>
                      <c:pt idx="35">
                        <c:v>2.0000000000000009</c:v>
                      </c:pt>
                      <c:pt idx="36">
                        <c:v>2.1000000000000005</c:v>
                      </c:pt>
                      <c:pt idx="37">
                        <c:v>2.1500000000000004</c:v>
                      </c:pt>
                      <c:pt idx="38">
                        <c:v>2.2000000000000002</c:v>
                      </c:pt>
                      <c:pt idx="39">
                        <c:v>2.25</c:v>
                      </c:pt>
                      <c:pt idx="40">
                        <c:v>2.2999999999999998</c:v>
                      </c:pt>
                      <c:pt idx="41">
                        <c:v>2.3499999999999996</c:v>
                      </c:pt>
                      <c:pt idx="42">
                        <c:v>2.3999999999999995</c:v>
                      </c:pt>
                      <c:pt idx="43">
                        <c:v>2.4499999999999993</c:v>
                      </c:pt>
                      <c:pt idx="44">
                        <c:v>2.4999999999999991</c:v>
                      </c:pt>
                      <c:pt idx="45">
                        <c:v>2.5499999999999989</c:v>
                      </c:pt>
                      <c:pt idx="46">
                        <c:v>2.5999999999999988</c:v>
                      </c:pt>
                      <c:pt idx="47">
                        <c:v>2.6499999999999986</c:v>
                      </c:pt>
                      <c:pt idx="48">
                        <c:v>2.6999999999999984</c:v>
                      </c:pt>
                      <c:pt idx="49">
                        <c:v>2.7499999999999982</c:v>
                      </c:pt>
                      <c:pt idx="50">
                        <c:v>2.799999999999998</c:v>
                      </c:pt>
                      <c:pt idx="51">
                        <c:v>2.8499999999999979</c:v>
                      </c:pt>
                      <c:pt idx="52">
                        <c:v>2.8999999999999977</c:v>
                      </c:pt>
                      <c:pt idx="53">
                        <c:v>2.9499999999999975</c:v>
                      </c:pt>
                      <c:pt idx="54">
                        <c:v>2.9999999999999973</c:v>
                      </c:pt>
                      <c:pt idx="55">
                        <c:v>3.0499999999999972</c:v>
                      </c:pt>
                      <c:pt idx="56">
                        <c:v>3.099999999999997</c:v>
                      </c:pt>
                      <c:pt idx="57">
                        <c:v>3.1499999999999968</c:v>
                      </c:pt>
                      <c:pt idx="58">
                        <c:v>3.1999999999999966</c:v>
                      </c:pt>
                      <c:pt idx="59">
                        <c:v>3.2499999999999964</c:v>
                      </c:pt>
                      <c:pt idx="60">
                        <c:v>3.2999999999999963</c:v>
                      </c:pt>
                      <c:pt idx="61">
                        <c:v>3.3499999999999961</c:v>
                      </c:pt>
                      <c:pt idx="62">
                        <c:v>3.3999999999999959</c:v>
                      </c:pt>
                      <c:pt idx="63">
                        <c:v>3.4499999999999957</c:v>
                      </c:pt>
                      <c:pt idx="64">
                        <c:v>3.4999999999999956</c:v>
                      </c:pt>
                      <c:pt idx="65">
                        <c:v>3.5499999999999954</c:v>
                      </c:pt>
                      <c:pt idx="66">
                        <c:v>3.5999999999999952</c:v>
                      </c:pt>
                      <c:pt idx="67">
                        <c:v>3.649999999999995</c:v>
                      </c:pt>
                      <c:pt idx="68">
                        <c:v>3.6999999999999948</c:v>
                      </c:pt>
                      <c:pt idx="69">
                        <c:v>3.7499999999999947</c:v>
                      </c:pt>
                      <c:pt idx="70">
                        <c:v>3.7999999999999945</c:v>
                      </c:pt>
                      <c:pt idx="71">
                        <c:v>3.8499999999999943</c:v>
                      </c:pt>
                      <c:pt idx="72">
                        <c:v>3.8999999999999941</c:v>
                      </c:pt>
                      <c:pt idx="73">
                        <c:v>3.949999999999994</c:v>
                      </c:pt>
                      <c:pt idx="74">
                        <c:v>3.9999999999999938</c:v>
                      </c:pt>
                      <c:pt idx="75">
                        <c:v>4.0499999999999936</c:v>
                      </c:pt>
                      <c:pt idx="76">
                        <c:v>4.0999999999999934</c:v>
                      </c:pt>
                      <c:pt idx="77">
                        <c:v>4.1499999999999932</c:v>
                      </c:pt>
                      <c:pt idx="78">
                        <c:v>4.1999999999999931</c:v>
                      </c:pt>
                      <c:pt idx="79">
                        <c:v>4.2499999999999929</c:v>
                      </c:pt>
                      <c:pt idx="80">
                        <c:v>4.2999999999999927</c:v>
                      </c:pt>
                      <c:pt idx="81">
                        <c:v>4.3499999999999925</c:v>
                      </c:pt>
                      <c:pt idx="82">
                        <c:v>4.3999999999999924</c:v>
                      </c:pt>
                      <c:pt idx="83">
                        <c:v>4.4499999999999922</c:v>
                      </c:pt>
                      <c:pt idx="84">
                        <c:v>4.499999999999992</c:v>
                      </c:pt>
                      <c:pt idx="85">
                        <c:v>4.5499999999999918</c:v>
                      </c:pt>
                      <c:pt idx="86">
                        <c:v>4.5999999999999917</c:v>
                      </c:pt>
                      <c:pt idx="87">
                        <c:v>4.6499999999999915</c:v>
                      </c:pt>
                      <c:pt idx="88">
                        <c:v>4.6999999999999913</c:v>
                      </c:pt>
                      <c:pt idx="89">
                        <c:v>4.7499999999999911</c:v>
                      </c:pt>
                      <c:pt idx="90">
                        <c:v>4.7999999999999909</c:v>
                      </c:pt>
                      <c:pt idx="91">
                        <c:v>4.8499999999999908</c:v>
                      </c:pt>
                      <c:pt idx="92">
                        <c:v>4.8999999999999906</c:v>
                      </c:pt>
                      <c:pt idx="93">
                        <c:v>4.9499999999999904</c:v>
                      </c:pt>
                    </c:numCache>
                  </c:numRef>
                </c:xVal>
                <c:yVal>
                  <c:numRef>
                    <c:extLst>
                      <c:ext xmlns:c15="http://schemas.microsoft.com/office/drawing/2012/chart" uri="{02D57815-91ED-43cb-92C2-25804820EDAC}">
                        <c15:formulaRef>
                          <c15:sqref>'Dual patient restrictor calc'!$M$5:$M$104</c15:sqref>
                        </c15:formulaRef>
                      </c:ext>
                    </c:extLst>
                    <c:numCache>
                      <c:formatCode>General</c:formatCode>
                      <c:ptCount val="94"/>
                      <c:pt idx="0">
                        <c:v>0.42331469691385548</c:v>
                      </c:pt>
                      <c:pt idx="1">
                        <c:v>0.44353374786221966</c:v>
                      </c:pt>
                      <c:pt idx="2">
                        <c:v>0.46341118015762817</c:v>
                      </c:pt>
                      <c:pt idx="3">
                        <c:v>0.48295276574775214</c:v>
                      </c:pt>
                      <c:pt idx="4">
                        <c:v>0.50216417905813016</c:v>
                      </c:pt>
                      <c:pt idx="5">
                        <c:v>0.52105099863988902</c:v>
                      </c:pt>
                      <c:pt idx="6">
                        <c:v>0.53961870878962626</c:v>
                      </c:pt>
                      <c:pt idx="7">
                        <c:v>0.55787270114192444</c:v>
                      </c:pt>
                      <c:pt idx="8">
                        <c:v>0.57581827623495641</c:v>
                      </c:pt>
                      <c:pt idx="9">
                        <c:v>0.59346064504963936</c:v>
                      </c:pt>
                      <c:pt idx="10">
                        <c:v>0.61080493052278362</c:v>
                      </c:pt>
                      <c:pt idx="11">
                        <c:v>0.62785616903467589</c:v>
                      </c:pt>
                      <c:pt idx="12">
                        <c:v>0.64461931187152688</c:v>
                      </c:pt>
                      <c:pt idx="13">
                        <c:v>0.66109922666321075</c:v>
                      </c:pt>
                      <c:pt idx="14">
                        <c:v>0.67730069879671351</c:v>
                      </c:pt>
                      <c:pt idx="15">
                        <c:v>0.69322843280569779</c:v>
                      </c:pt>
                      <c:pt idx="16">
                        <c:v>0.708887053736591</c:v>
                      </c:pt>
                      <c:pt idx="17">
                        <c:v>0.724281108491593</c:v>
                      </c:pt>
                      <c:pt idx="18">
                        <c:v>0.73941506714899041</c:v>
                      </c:pt>
                      <c:pt idx="19">
                        <c:v>0.75429332426116524</c:v>
                      </c:pt>
                      <c:pt idx="20">
                        <c:v>0.76892020013067086</c:v>
                      </c:pt>
                      <c:pt idx="21">
                        <c:v>0.83843003024092921</c:v>
                      </c:pt>
                      <c:pt idx="22">
                        <c:v>0.85163534244583106</c:v>
                      </c:pt>
                      <c:pt idx="23">
                        <c:v>0.85536159052852478</c:v>
                      </c:pt>
                      <c:pt idx="24">
                        <c:v>0.84075023725919784</c:v>
                      </c:pt>
                      <c:pt idx="25">
                        <c:v>0.82650360153850322</c:v>
                      </c:pt>
                      <c:pt idx="26">
                        <c:v>0.81261257956285549</c:v>
                      </c:pt>
                      <c:pt idx="27">
                        <c:v>0.79906829477092867</c:v>
                      </c:pt>
                      <c:pt idx="28">
                        <c:v>0.78586209217140612</c:v>
                      </c:pt>
                      <c:pt idx="29">
                        <c:v>0.76043038838843224</c:v>
                      </c:pt>
                      <c:pt idx="30">
                        <c:v>0.74818863598324525</c:v>
                      </c:pt>
                      <c:pt idx="31">
                        <c:v>0.73625245294222919</c:v>
                      </c:pt>
                      <c:pt idx="32">
                        <c:v>0.72461421187404085</c:v>
                      </c:pt>
                      <c:pt idx="33">
                        <c:v>0.71326647577651059</c:v>
                      </c:pt>
                      <c:pt idx="34">
                        <c:v>0.702201993284292</c:v>
                      </c:pt>
                      <c:pt idx="35">
                        <c:v>0.69141369403513531</c:v>
                      </c:pt>
                      <c:pt idx="36">
                        <c:v>0.6706382418368968</c:v>
                      </c:pt>
                      <c:pt idx="37">
                        <c:v>0.66063781307730673</c:v>
                      </c:pt>
                      <c:pt idx="38">
                        <c:v>0.65088700745632933</c:v>
                      </c:pt>
                      <c:pt idx="39">
                        <c:v>0.64137959406998757</c:v>
                      </c:pt>
                      <c:pt idx="40">
                        <c:v>0.63210949754541668</c:v>
                      </c:pt>
                      <c:pt idx="41">
                        <c:v>0.62307079415861377</c:v>
                      </c:pt>
                      <c:pt idx="42">
                        <c:v>0.61425770804909408</c:v>
                      </c:pt>
                      <c:pt idx="43">
                        <c:v>0.60566460752903351</c:v>
                      </c:pt>
                      <c:pt idx="44">
                        <c:v>0.59728600148454003</c:v>
                      </c:pt>
                      <c:pt idx="45">
                        <c:v>0.58911653586675272</c:v>
                      </c:pt>
                      <c:pt idx="46">
                        <c:v>0.58115099027052919</c:v>
                      </c:pt>
                      <c:pt idx="47">
                        <c:v>0.57338427459853114</c:v>
                      </c:pt>
                      <c:pt idx="48">
                        <c:v>0.56581142580858035</c:v>
                      </c:pt>
                      <c:pt idx="49">
                        <c:v>0.55842760474220343</c:v>
                      </c:pt>
                      <c:pt idx="50">
                        <c:v>0.55122809303234044</c:v>
                      </c:pt>
                      <c:pt idx="51">
                        <c:v>0.54420829008824145</c:v>
                      </c:pt>
                      <c:pt idx="52">
                        <c:v>0.53736371015562256</c:v>
                      </c:pt>
                      <c:pt idx="53">
                        <c:v>0.53068997945020602</c:v>
                      </c:pt>
                      <c:pt idx="54">
                        <c:v>0.52418283336280846</c:v>
                      </c:pt>
                      <c:pt idx="55">
                        <c:v>0.51783811373419542</c:v>
                      </c:pt>
                      <c:pt idx="56">
                        <c:v>0.51165176619795838</c:v>
                      </c:pt>
                      <c:pt idx="57">
                        <c:v>0.50561983758971618</c:v>
                      </c:pt>
                      <c:pt idx="58">
                        <c:v>0.49973847342098709</c:v>
                      </c:pt>
                      <c:pt idx="59">
                        <c:v>0.49400391541611521</c:v>
                      </c:pt>
                      <c:pt idx="60">
                        <c:v>0.48841249911067897</c:v>
                      </c:pt>
                      <c:pt idx="61">
                        <c:v>0.48296065150984607</c:v>
                      </c:pt>
                      <c:pt idx="62">
                        <c:v>0.47764488880517852</c:v>
                      </c:pt>
                      <c:pt idx="63">
                        <c:v>0.4724618141484298</c:v>
                      </c:pt>
                      <c:pt idx="64">
                        <c:v>0.4674081154809096</c:v>
                      </c:pt>
                      <c:pt idx="65">
                        <c:v>0.46248056341703175</c:v>
                      </c:pt>
                      <c:pt idx="66">
                        <c:v>0.4576760091806904</c:v>
                      </c:pt>
                      <c:pt idx="67">
                        <c:v>0.45299138259314731</c:v>
                      </c:pt>
                      <c:pt idx="68">
                        <c:v>0.4484236901111433</c:v>
                      </c:pt>
                      <c:pt idx="69">
                        <c:v>0.44397001291398219</c:v>
                      </c:pt>
                      <c:pt idx="70">
                        <c:v>0.43962750503836223</c:v>
                      </c:pt>
                      <c:pt idx="71">
                        <c:v>0.43539339155976486</c:v>
                      </c:pt>
                      <c:pt idx="72">
                        <c:v>0.43126496681923854</c:v>
                      </c:pt>
                      <c:pt idx="73">
                        <c:v>0.42723959269444384</c:v>
                      </c:pt>
                      <c:pt idx="74">
                        <c:v>0.42331469691385604</c:v>
                      </c:pt>
                      <c:pt idx="75">
                        <c:v>0.42331469691385554</c:v>
                      </c:pt>
                      <c:pt idx="76">
                        <c:v>0.42331469691385554</c:v>
                      </c:pt>
                      <c:pt idx="77">
                        <c:v>0.42331469691385554</c:v>
                      </c:pt>
                      <c:pt idx="78">
                        <c:v>0.42331469691385554</c:v>
                      </c:pt>
                      <c:pt idx="79">
                        <c:v>0.42331469691385554</c:v>
                      </c:pt>
                      <c:pt idx="80">
                        <c:v>0.42331469691385554</c:v>
                      </c:pt>
                      <c:pt idx="81">
                        <c:v>0.42331469691385554</c:v>
                      </c:pt>
                      <c:pt idx="82">
                        <c:v>0.42331469691385554</c:v>
                      </c:pt>
                      <c:pt idx="83">
                        <c:v>0.42331469691385554</c:v>
                      </c:pt>
                      <c:pt idx="84">
                        <c:v>0.42331469691385554</c:v>
                      </c:pt>
                      <c:pt idx="85">
                        <c:v>0.42331469691385554</c:v>
                      </c:pt>
                      <c:pt idx="86">
                        <c:v>0.42331469691385554</c:v>
                      </c:pt>
                      <c:pt idx="87">
                        <c:v>0.42331469691385554</c:v>
                      </c:pt>
                      <c:pt idx="88">
                        <c:v>0.42331469691385554</c:v>
                      </c:pt>
                      <c:pt idx="89">
                        <c:v>0.42331469691385554</c:v>
                      </c:pt>
                      <c:pt idx="90">
                        <c:v>0.42331469691385554</c:v>
                      </c:pt>
                      <c:pt idx="91">
                        <c:v>0.42331469691385554</c:v>
                      </c:pt>
                      <c:pt idx="92">
                        <c:v>0.42331469691385554</c:v>
                      </c:pt>
                      <c:pt idx="93">
                        <c:v>0.42331469691385554</c:v>
                      </c:pt>
                    </c:numCache>
                  </c:numRef>
                </c:yVal>
                <c:smooth val="0"/>
                <c:extLst xmlns:c15="http://schemas.microsoft.com/office/drawing/2012/chart">
                  <c:ext xmlns:c16="http://schemas.microsoft.com/office/drawing/2014/chart" uri="{C3380CC4-5D6E-409C-BE32-E72D297353CC}">
                    <c16:uniqueId val="{00000006-6A07-477F-A0B8-4922D6E9C157}"/>
                  </c:ext>
                </c:extLst>
              </c15:ser>
            </c15:filteredScatterSeries>
            <c15:filteredScatterSeries>
              <c15:ser>
                <c:idx val="3"/>
                <c:order val="7"/>
                <c:tx>
                  <c:v>D</c:v>
                </c:tx>
                <c:marker>
                  <c:symbol val="none"/>
                </c:marker>
                <c:xVal>
                  <c:numRef>
                    <c:extLst>
                      <c:ext xmlns:c15="http://schemas.microsoft.com/office/drawing/2012/chart" uri="{02D57815-91ED-43cb-92C2-25804820EDAC}">
                        <c15:formulaRef>
                          <c15:sqref>'Dual patient restrictor calc'!$J$5:$J$104</c15:sqref>
                        </c15:formulaRef>
                      </c:ext>
                    </c:extLst>
                    <c:numCache>
                      <c:formatCode>General</c:formatCode>
                      <c:ptCount val="94"/>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pt idx="21">
                        <c:v>1.2500000000000004</c:v>
                      </c:pt>
                      <c:pt idx="22">
                        <c:v>1.3000000000000005</c:v>
                      </c:pt>
                      <c:pt idx="23">
                        <c:v>1.3500000000000005</c:v>
                      </c:pt>
                      <c:pt idx="24">
                        <c:v>1.4000000000000006</c:v>
                      </c:pt>
                      <c:pt idx="25">
                        <c:v>1.4500000000000006</c:v>
                      </c:pt>
                      <c:pt idx="26">
                        <c:v>1.5000000000000007</c:v>
                      </c:pt>
                      <c:pt idx="27">
                        <c:v>1.5500000000000007</c:v>
                      </c:pt>
                      <c:pt idx="28">
                        <c:v>1.6000000000000008</c:v>
                      </c:pt>
                      <c:pt idx="29">
                        <c:v>1.7000000000000008</c:v>
                      </c:pt>
                      <c:pt idx="30">
                        <c:v>1.7500000000000009</c:v>
                      </c:pt>
                      <c:pt idx="31">
                        <c:v>1.8000000000000009</c:v>
                      </c:pt>
                      <c:pt idx="32">
                        <c:v>1.850000000000001</c:v>
                      </c:pt>
                      <c:pt idx="33">
                        <c:v>1.900000000000001</c:v>
                      </c:pt>
                      <c:pt idx="34">
                        <c:v>1.9500000000000011</c:v>
                      </c:pt>
                      <c:pt idx="35">
                        <c:v>2.0000000000000009</c:v>
                      </c:pt>
                      <c:pt idx="36">
                        <c:v>2.1000000000000005</c:v>
                      </c:pt>
                      <c:pt idx="37">
                        <c:v>2.1500000000000004</c:v>
                      </c:pt>
                      <c:pt idx="38">
                        <c:v>2.2000000000000002</c:v>
                      </c:pt>
                      <c:pt idx="39">
                        <c:v>2.25</c:v>
                      </c:pt>
                      <c:pt idx="40">
                        <c:v>2.2999999999999998</c:v>
                      </c:pt>
                      <c:pt idx="41">
                        <c:v>2.3499999999999996</c:v>
                      </c:pt>
                      <c:pt idx="42">
                        <c:v>2.3999999999999995</c:v>
                      </c:pt>
                      <c:pt idx="43">
                        <c:v>2.4499999999999993</c:v>
                      </c:pt>
                      <c:pt idx="44">
                        <c:v>2.4999999999999991</c:v>
                      </c:pt>
                      <c:pt idx="45">
                        <c:v>2.5499999999999989</c:v>
                      </c:pt>
                      <c:pt idx="46">
                        <c:v>2.5999999999999988</c:v>
                      </c:pt>
                      <c:pt idx="47">
                        <c:v>2.6499999999999986</c:v>
                      </c:pt>
                      <c:pt idx="48">
                        <c:v>2.6999999999999984</c:v>
                      </c:pt>
                      <c:pt idx="49">
                        <c:v>2.7499999999999982</c:v>
                      </c:pt>
                      <c:pt idx="50">
                        <c:v>2.799999999999998</c:v>
                      </c:pt>
                      <c:pt idx="51">
                        <c:v>2.8499999999999979</c:v>
                      </c:pt>
                      <c:pt idx="52">
                        <c:v>2.8999999999999977</c:v>
                      </c:pt>
                      <c:pt idx="53">
                        <c:v>2.9499999999999975</c:v>
                      </c:pt>
                      <c:pt idx="54">
                        <c:v>2.9999999999999973</c:v>
                      </c:pt>
                      <c:pt idx="55">
                        <c:v>3.0499999999999972</c:v>
                      </c:pt>
                      <c:pt idx="56">
                        <c:v>3.099999999999997</c:v>
                      </c:pt>
                      <c:pt idx="57">
                        <c:v>3.1499999999999968</c:v>
                      </c:pt>
                      <c:pt idx="58">
                        <c:v>3.1999999999999966</c:v>
                      </c:pt>
                      <c:pt idx="59">
                        <c:v>3.2499999999999964</c:v>
                      </c:pt>
                      <c:pt idx="60">
                        <c:v>3.2999999999999963</c:v>
                      </c:pt>
                      <c:pt idx="61">
                        <c:v>3.3499999999999961</c:v>
                      </c:pt>
                      <c:pt idx="62">
                        <c:v>3.3999999999999959</c:v>
                      </c:pt>
                      <c:pt idx="63">
                        <c:v>3.4499999999999957</c:v>
                      </c:pt>
                      <c:pt idx="64">
                        <c:v>3.4999999999999956</c:v>
                      </c:pt>
                      <c:pt idx="65">
                        <c:v>3.5499999999999954</c:v>
                      </c:pt>
                      <c:pt idx="66">
                        <c:v>3.5999999999999952</c:v>
                      </c:pt>
                      <c:pt idx="67">
                        <c:v>3.649999999999995</c:v>
                      </c:pt>
                      <c:pt idx="68">
                        <c:v>3.6999999999999948</c:v>
                      </c:pt>
                      <c:pt idx="69">
                        <c:v>3.7499999999999947</c:v>
                      </c:pt>
                      <c:pt idx="70">
                        <c:v>3.7999999999999945</c:v>
                      </c:pt>
                      <c:pt idx="71">
                        <c:v>3.8499999999999943</c:v>
                      </c:pt>
                      <c:pt idx="72">
                        <c:v>3.8999999999999941</c:v>
                      </c:pt>
                      <c:pt idx="73">
                        <c:v>3.949999999999994</c:v>
                      </c:pt>
                      <c:pt idx="74">
                        <c:v>3.9999999999999938</c:v>
                      </c:pt>
                      <c:pt idx="75">
                        <c:v>4.0499999999999936</c:v>
                      </c:pt>
                      <c:pt idx="76">
                        <c:v>4.0999999999999934</c:v>
                      </c:pt>
                      <c:pt idx="77">
                        <c:v>4.1499999999999932</c:v>
                      </c:pt>
                      <c:pt idx="78">
                        <c:v>4.1999999999999931</c:v>
                      </c:pt>
                      <c:pt idx="79">
                        <c:v>4.2499999999999929</c:v>
                      </c:pt>
                      <c:pt idx="80">
                        <c:v>4.2999999999999927</c:v>
                      </c:pt>
                      <c:pt idx="81">
                        <c:v>4.3499999999999925</c:v>
                      </c:pt>
                      <c:pt idx="82">
                        <c:v>4.3999999999999924</c:v>
                      </c:pt>
                      <c:pt idx="83">
                        <c:v>4.4499999999999922</c:v>
                      </c:pt>
                      <c:pt idx="84">
                        <c:v>4.499999999999992</c:v>
                      </c:pt>
                      <c:pt idx="85">
                        <c:v>4.5499999999999918</c:v>
                      </c:pt>
                      <c:pt idx="86">
                        <c:v>4.5999999999999917</c:v>
                      </c:pt>
                      <c:pt idx="87">
                        <c:v>4.6499999999999915</c:v>
                      </c:pt>
                      <c:pt idx="88">
                        <c:v>4.6999999999999913</c:v>
                      </c:pt>
                      <c:pt idx="89">
                        <c:v>4.7499999999999911</c:v>
                      </c:pt>
                      <c:pt idx="90">
                        <c:v>4.7999999999999909</c:v>
                      </c:pt>
                      <c:pt idx="91">
                        <c:v>4.8499999999999908</c:v>
                      </c:pt>
                      <c:pt idx="92">
                        <c:v>4.8999999999999906</c:v>
                      </c:pt>
                      <c:pt idx="93">
                        <c:v>4.9499999999999904</c:v>
                      </c:pt>
                    </c:numCache>
                  </c:numRef>
                </c:xVal>
                <c:yVal>
                  <c:numRef>
                    <c:extLst>
                      <c:ext xmlns:c15="http://schemas.microsoft.com/office/drawing/2012/chart" uri="{02D57815-91ED-43cb-92C2-25804820EDAC}">
                        <c15:formulaRef>
                          <c15:sqref>'Dual patient restrictor calc'!$N$5:$N$104</c15:sqref>
                        </c15:formulaRef>
                      </c:ext>
                    </c:extLst>
                    <c:numCache>
                      <c:formatCode>General</c:formatCode>
                      <c:ptCount val="94"/>
                    </c:numCache>
                  </c:numRef>
                </c:yVal>
                <c:smooth val="0"/>
                <c:extLst xmlns:c15="http://schemas.microsoft.com/office/drawing/2012/chart">
                  <c:ext xmlns:c16="http://schemas.microsoft.com/office/drawing/2014/chart" uri="{C3380CC4-5D6E-409C-BE32-E72D297353CC}">
                    <c16:uniqueId val="{00000007-6A07-477F-A0B8-4922D6E9C157}"/>
                  </c:ext>
                </c:extLst>
              </c15:ser>
            </c15:filteredScatterSeries>
          </c:ext>
        </c:extLst>
      </c:scatterChart>
      <c:valAx>
        <c:axId val="184724096"/>
        <c:scaling>
          <c:orientation val="minMax"/>
          <c:max val="5"/>
        </c:scaling>
        <c:delete val="0"/>
        <c:axPos val="b"/>
        <c:majorGridlines/>
        <c:minorGridlines/>
        <c:title>
          <c:tx>
            <c:rich>
              <a:bodyPr/>
              <a:lstStyle/>
              <a:p>
                <a:pPr>
                  <a:defRPr/>
                </a:pPr>
                <a:r>
                  <a:rPr lang="en-US"/>
                  <a:t>Time</a:t>
                </a:r>
                <a:r>
                  <a:rPr lang="en-US" baseline="0"/>
                  <a:t> (s)</a:t>
                </a:r>
                <a:endParaRPr lang="en-US"/>
              </a:p>
            </c:rich>
          </c:tx>
          <c:overlay val="0"/>
        </c:title>
        <c:numFmt formatCode="General" sourceLinked="1"/>
        <c:majorTickMark val="out"/>
        <c:minorTickMark val="none"/>
        <c:tickLblPos val="nextTo"/>
        <c:crossAx val="184738560"/>
        <c:crosses val="autoZero"/>
        <c:crossBetween val="midCat"/>
      </c:valAx>
      <c:valAx>
        <c:axId val="184738560"/>
        <c:scaling>
          <c:orientation val="minMax"/>
        </c:scaling>
        <c:delete val="0"/>
        <c:axPos val="l"/>
        <c:majorGridlines/>
        <c:minorGridlines/>
        <c:title>
          <c:tx>
            <c:rich>
              <a:bodyPr/>
              <a:lstStyle/>
              <a:p>
                <a:pPr>
                  <a:defRPr/>
                </a:pPr>
                <a:r>
                  <a:rPr lang="en-GB"/>
                  <a:t>Lung</a:t>
                </a:r>
                <a:r>
                  <a:rPr lang="en-GB" baseline="0"/>
                  <a:t> volume, above FRC (L)</a:t>
                </a:r>
                <a:endParaRPr lang="en-GB"/>
              </a:p>
            </c:rich>
          </c:tx>
          <c:overlay val="0"/>
        </c:title>
        <c:numFmt formatCode="General" sourceLinked="1"/>
        <c:majorTickMark val="out"/>
        <c:minorTickMark val="none"/>
        <c:tickLblPos val="nextTo"/>
        <c:crossAx val="184724096"/>
        <c:crosses val="autoZero"/>
        <c:crossBetween val="midCat"/>
      </c:valAx>
    </c:plotArea>
    <c:legend>
      <c:legendPos val="r"/>
      <c:layout>
        <c:manualLayout>
          <c:xMode val="edge"/>
          <c:yMode val="edge"/>
          <c:x val="0.6849327794503085"/>
          <c:y val="0.19336072722475614"/>
          <c:w val="0.24611094162711425"/>
          <c:h val="0.14910526045776459"/>
        </c:manualLayout>
      </c:layout>
      <c:overlay val="1"/>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200"/>
              <a:t>One breathing</a:t>
            </a:r>
            <a:r>
              <a:rPr lang="en-GB" sz="1200" baseline="0"/>
              <a:t> cycle, with restrictor from row 11</a:t>
            </a:r>
            <a:endParaRPr lang="en-GB" sz="1200"/>
          </a:p>
        </c:rich>
      </c:tx>
      <c:layout>
        <c:manualLayout>
          <c:xMode val="edge"/>
          <c:yMode val="edge"/>
          <c:x val="0.24698799633754739"/>
          <c:y val="3.7854775426493167E-2"/>
        </c:manualLayout>
      </c:layout>
      <c:overlay val="0"/>
    </c:title>
    <c:autoTitleDeleted val="0"/>
    <c:plotArea>
      <c:layout/>
      <c:scatterChart>
        <c:scatterStyle val="lineMarker"/>
        <c:varyColors val="0"/>
        <c:ser>
          <c:idx val="4"/>
          <c:order val="0"/>
          <c:tx>
            <c:v>A</c:v>
          </c:tx>
          <c:marker>
            <c:symbol val="none"/>
          </c:marker>
          <c:xVal>
            <c:numRef>
              <c:f>'Multi-patient comparison'!$J$5:$J$105</c:f>
              <c:numCache>
                <c:formatCode>General</c:formatCode>
                <c:ptCount val="95"/>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pt idx="21">
                  <c:v>1.0500000000000003</c:v>
                </c:pt>
                <c:pt idx="22">
                  <c:v>1.3000000000000005</c:v>
                </c:pt>
                <c:pt idx="23">
                  <c:v>1.3500000000000005</c:v>
                </c:pt>
                <c:pt idx="24">
                  <c:v>1.4000000000000006</c:v>
                </c:pt>
                <c:pt idx="25">
                  <c:v>1.4500000000000006</c:v>
                </c:pt>
                <c:pt idx="26">
                  <c:v>1.5000000000000007</c:v>
                </c:pt>
                <c:pt idx="27">
                  <c:v>1.5500000000000007</c:v>
                </c:pt>
                <c:pt idx="28">
                  <c:v>1.6000000000000008</c:v>
                </c:pt>
                <c:pt idx="29">
                  <c:v>1.6500000000000008</c:v>
                </c:pt>
                <c:pt idx="30">
                  <c:v>1.7500000000000009</c:v>
                </c:pt>
                <c:pt idx="31">
                  <c:v>1.8000000000000009</c:v>
                </c:pt>
                <c:pt idx="32">
                  <c:v>1.850000000000001</c:v>
                </c:pt>
                <c:pt idx="33">
                  <c:v>1.900000000000001</c:v>
                </c:pt>
                <c:pt idx="34">
                  <c:v>1.9500000000000011</c:v>
                </c:pt>
                <c:pt idx="35">
                  <c:v>2.0000000000000009</c:v>
                </c:pt>
                <c:pt idx="36">
                  <c:v>2.0500000000000007</c:v>
                </c:pt>
                <c:pt idx="37">
                  <c:v>2.1500000000000004</c:v>
                </c:pt>
                <c:pt idx="38">
                  <c:v>2.2000000000000002</c:v>
                </c:pt>
                <c:pt idx="39">
                  <c:v>2.25</c:v>
                </c:pt>
                <c:pt idx="40">
                  <c:v>2.2999999999999998</c:v>
                </c:pt>
                <c:pt idx="41">
                  <c:v>2.3499999999999996</c:v>
                </c:pt>
                <c:pt idx="42">
                  <c:v>2.3999999999999995</c:v>
                </c:pt>
                <c:pt idx="43">
                  <c:v>2.4499999999999993</c:v>
                </c:pt>
                <c:pt idx="44">
                  <c:v>2.4999999999999991</c:v>
                </c:pt>
                <c:pt idx="45">
                  <c:v>2.5499999999999989</c:v>
                </c:pt>
                <c:pt idx="46">
                  <c:v>2.5999999999999988</c:v>
                </c:pt>
                <c:pt idx="47">
                  <c:v>2.6499999999999986</c:v>
                </c:pt>
                <c:pt idx="48">
                  <c:v>2.6999999999999984</c:v>
                </c:pt>
                <c:pt idx="49">
                  <c:v>2.7499999999999982</c:v>
                </c:pt>
                <c:pt idx="50">
                  <c:v>2.799999999999998</c:v>
                </c:pt>
                <c:pt idx="51">
                  <c:v>2.8499999999999979</c:v>
                </c:pt>
                <c:pt idx="52">
                  <c:v>2.8999999999999977</c:v>
                </c:pt>
                <c:pt idx="53">
                  <c:v>2.9499999999999975</c:v>
                </c:pt>
                <c:pt idx="54">
                  <c:v>2.9999999999999973</c:v>
                </c:pt>
                <c:pt idx="55">
                  <c:v>3.0499999999999972</c:v>
                </c:pt>
                <c:pt idx="56">
                  <c:v>3.099999999999997</c:v>
                </c:pt>
                <c:pt idx="57">
                  <c:v>3.1499999999999968</c:v>
                </c:pt>
                <c:pt idx="58">
                  <c:v>3.1999999999999966</c:v>
                </c:pt>
                <c:pt idx="59">
                  <c:v>3.2499999999999964</c:v>
                </c:pt>
                <c:pt idx="60">
                  <c:v>3.2999999999999963</c:v>
                </c:pt>
                <c:pt idx="61">
                  <c:v>3.3499999999999961</c:v>
                </c:pt>
                <c:pt idx="62">
                  <c:v>3.3999999999999959</c:v>
                </c:pt>
                <c:pt idx="63">
                  <c:v>3.4499999999999957</c:v>
                </c:pt>
                <c:pt idx="64">
                  <c:v>3.4999999999999956</c:v>
                </c:pt>
                <c:pt idx="65">
                  <c:v>3.5499999999999954</c:v>
                </c:pt>
                <c:pt idx="66">
                  <c:v>3.5999999999999952</c:v>
                </c:pt>
                <c:pt idx="67">
                  <c:v>3.649999999999995</c:v>
                </c:pt>
                <c:pt idx="68">
                  <c:v>3.6999999999999948</c:v>
                </c:pt>
                <c:pt idx="69">
                  <c:v>3.7499999999999947</c:v>
                </c:pt>
                <c:pt idx="70">
                  <c:v>3.7999999999999945</c:v>
                </c:pt>
                <c:pt idx="71">
                  <c:v>3.8499999999999943</c:v>
                </c:pt>
                <c:pt idx="72">
                  <c:v>3.8999999999999941</c:v>
                </c:pt>
                <c:pt idx="73">
                  <c:v>3.949999999999994</c:v>
                </c:pt>
                <c:pt idx="74">
                  <c:v>3.9999999999999938</c:v>
                </c:pt>
                <c:pt idx="75">
                  <c:v>4.0499999999999936</c:v>
                </c:pt>
                <c:pt idx="76">
                  <c:v>4.0999999999999934</c:v>
                </c:pt>
                <c:pt idx="77">
                  <c:v>4.1499999999999932</c:v>
                </c:pt>
                <c:pt idx="78">
                  <c:v>4.1999999999999931</c:v>
                </c:pt>
                <c:pt idx="79">
                  <c:v>4.2499999999999929</c:v>
                </c:pt>
                <c:pt idx="80">
                  <c:v>4.2999999999999927</c:v>
                </c:pt>
                <c:pt idx="81">
                  <c:v>4.3499999999999925</c:v>
                </c:pt>
                <c:pt idx="82">
                  <c:v>4.3999999999999924</c:v>
                </c:pt>
                <c:pt idx="83">
                  <c:v>4.4499999999999922</c:v>
                </c:pt>
                <c:pt idx="84">
                  <c:v>4.499999999999992</c:v>
                </c:pt>
                <c:pt idx="85">
                  <c:v>4.5499999999999918</c:v>
                </c:pt>
                <c:pt idx="86">
                  <c:v>4.5999999999999917</c:v>
                </c:pt>
                <c:pt idx="87">
                  <c:v>4.6499999999999915</c:v>
                </c:pt>
                <c:pt idx="88">
                  <c:v>4.6999999999999913</c:v>
                </c:pt>
                <c:pt idx="89">
                  <c:v>4.7499999999999911</c:v>
                </c:pt>
                <c:pt idx="90">
                  <c:v>4.7999999999999909</c:v>
                </c:pt>
                <c:pt idx="91">
                  <c:v>4.8499999999999908</c:v>
                </c:pt>
                <c:pt idx="92">
                  <c:v>4.8999999999999906</c:v>
                </c:pt>
                <c:pt idx="93">
                  <c:v>4.9499999999999904</c:v>
                </c:pt>
              </c:numCache>
            </c:numRef>
          </c:xVal>
          <c:yVal>
            <c:numRef>
              <c:f>'Multi-patient comparison'!$K$5:$K$105</c:f>
              <c:numCache>
                <c:formatCode>General</c:formatCode>
                <c:ptCount val="95"/>
                <c:pt idx="0">
                  <c:v>0.4681629152332305</c:v>
                </c:pt>
                <c:pt idx="1">
                  <c:v>0.49691420132127595</c:v>
                </c:pt>
                <c:pt idx="2">
                  <c:v>0.5249478195527737</c:v>
                </c:pt>
                <c:pt idx="3">
                  <c:v>0.55228168380993226</c:v>
                </c:pt>
                <c:pt idx="4">
                  <c:v>0.57893326082218199</c:v>
                </c:pt>
                <c:pt idx="5">
                  <c:v>0.60491958132766466</c:v>
                </c:pt>
                <c:pt idx="6">
                  <c:v>0.63025725095611795</c:v>
                </c:pt>
                <c:pt idx="7">
                  <c:v>0.65496246084011067</c:v>
                </c:pt>
                <c:pt idx="8">
                  <c:v>0.67905099796140622</c:v>
                </c:pt>
                <c:pt idx="9">
                  <c:v>0.70253825523907099</c:v>
                </c:pt>
                <c:pt idx="10">
                  <c:v>0.72543924136576776</c:v>
                </c:pt>
                <c:pt idx="11">
                  <c:v>0.74776859039852583</c:v>
                </c:pt>
                <c:pt idx="12">
                  <c:v>0.76954057111011154</c:v>
                </c:pt>
                <c:pt idx="13">
                  <c:v>0.79076909610697776</c:v>
                </c:pt>
                <c:pt idx="14">
                  <c:v>0.81146773071961875</c:v>
                </c:pt>
                <c:pt idx="15">
                  <c:v>0.83164970167100882</c:v>
                </c:pt>
                <c:pt idx="16">
                  <c:v>0.85132790552866833</c:v>
                </c:pt>
                <c:pt idx="17">
                  <c:v>0.87051491694575367</c:v>
                </c:pt>
                <c:pt idx="18">
                  <c:v>0.88922299669644034</c:v>
                </c:pt>
                <c:pt idx="19">
                  <c:v>0.90746409951073259</c:v>
                </c:pt>
                <c:pt idx="20">
                  <c:v>0.92524988171370615</c:v>
                </c:pt>
                <c:pt idx="21">
                  <c:v>0.94259170867406783</c:v>
                </c:pt>
                <c:pt idx="22">
                  <c:v>1.0230198358212503</c:v>
                </c:pt>
                <c:pt idx="23">
                  <c:v>1.0265938659479552</c:v>
                </c:pt>
                <c:pt idx="24">
                  <c:v>1.0077083421355884</c:v>
                </c:pt>
                <c:pt idx="25">
                  <c:v>0.98929422448406934</c:v>
                </c:pt>
                <c:pt idx="26">
                  <c:v>0.97133974610937124</c:v>
                </c:pt>
                <c:pt idx="27">
                  <c:v>0.95383343384352615</c:v>
                </c:pt>
                <c:pt idx="28">
                  <c:v>0.93676410090310713</c:v>
                </c:pt>
                <c:pt idx="29">
                  <c:v>0.92012083974071335</c:v>
                </c:pt>
                <c:pt idx="30">
                  <c:v>0.88807025709404275</c:v>
                </c:pt>
                <c:pt idx="31">
                  <c:v>0.87264245482995695</c:v>
                </c:pt>
                <c:pt idx="32">
                  <c:v>0.85759974969676833</c:v>
                </c:pt>
                <c:pt idx="33">
                  <c:v>0.84293252919117356</c:v>
                </c:pt>
                <c:pt idx="34">
                  <c:v>0.82863142074990614</c:v>
                </c:pt>
                <c:pt idx="35">
                  <c:v>0.81468728576053484</c:v>
                </c:pt>
                <c:pt idx="36">
                  <c:v>0.80109121372175951</c:v>
                </c:pt>
                <c:pt idx="37">
                  <c:v>0.77490872302495517</c:v>
                </c:pt>
                <c:pt idx="38">
                  <c:v>0.76230557338163596</c:v>
                </c:pt>
                <c:pt idx="39">
                  <c:v>0.75001701402699372</c:v>
                </c:pt>
                <c:pt idx="40">
                  <c:v>0.73803519239619086</c:v>
                </c:pt>
                <c:pt idx="41">
                  <c:v>0.72635245193417397</c:v>
                </c:pt>
                <c:pt idx="42">
                  <c:v>0.71496132720302585</c:v>
                </c:pt>
                <c:pt idx="43">
                  <c:v>0.70385453911144347</c:v>
                </c:pt>
                <c:pt idx="44">
                  <c:v>0.69302499026329545</c:v>
                </c:pt>
                <c:pt idx="45">
                  <c:v>0.68246576042228424</c:v>
                </c:pt>
                <c:pt idx="46">
                  <c:v>0.67217010208981665</c:v>
                </c:pt>
                <c:pt idx="47">
                  <c:v>0.66213143619325532</c:v>
                </c:pt>
                <c:pt idx="48">
                  <c:v>0.65234334788179837</c:v>
                </c:pt>
                <c:pt idx="49">
                  <c:v>0.64279958242729696</c:v>
                </c:pt>
                <c:pt idx="50">
                  <c:v>0.63349404122739594</c:v>
                </c:pt>
                <c:pt idx="51">
                  <c:v>0.62442077790843897</c:v>
                </c:pt>
                <c:pt idx="52">
                  <c:v>0.61557399452565154</c:v>
                </c:pt>
                <c:pt idx="53">
                  <c:v>0.60694803785817064</c:v>
                </c:pt>
                <c:pt idx="54">
                  <c:v>0.59853739579655696</c:v>
                </c:pt>
                <c:pt idx="55">
                  <c:v>0.59033669382047782</c:v>
                </c:pt>
                <c:pt idx="56">
                  <c:v>0.58234069156431145</c:v>
                </c:pt>
                <c:pt idx="57">
                  <c:v>0.57454427946847952</c:v>
                </c:pt>
                <c:pt idx="58">
                  <c:v>0.56694247551436494</c:v>
                </c:pt>
                <c:pt idx="59">
                  <c:v>0.559530422040731</c:v>
                </c:pt>
                <c:pt idx="60">
                  <c:v>0.55230338263960665</c:v>
                </c:pt>
                <c:pt idx="61">
                  <c:v>0.54525673912965433</c:v>
                </c:pt>
                <c:pt idx="62">
                  <c:v>0.53838598860508546</c:v>
                </c:pt>
                <c:pt idx="63">
                  <c:v>0.53168674055824028</c:v>
                </c:pt>
                <c:pt idx="64">
                  <c:v>0.52515471407399006</c:v>
                </c:pt>
                <c:pt idx="65">
                  <c:v>0.51878573509417181</c:v>
                </c:pt>
                <c:pt idx="66">
                  <c:v>0.51257573375030496</c:v>
                </c:pt>
                <c:pt idx="67">
                  <c:v>0.50652074176288808</c:v>
                </c:pt>
                <c:pt idx="68">
                  <c:v>0.50061688990561048</c:v>
                </c:pt>
                <c:pt idx="69">
                  <c:v>0.49486040553286248</c:v>
                </c:pt>
                <c:pt idx="70">
                  <c:v>0.48924761016896057</c:v>
                </c:pt>
                <c:pt idx="71">
                  <c:v>0.48377491715754883</c:v>
                </c:pt>
                <c:pt idx="72">
                  <c:v>0.47843882936967441</c:v>
                </c:pt>
                <c:pt idx="73">
                  <c:v>0.47323593696907218</c:v>
                </c:pt>
                <c:pt idx="74">
                  <c:v>0.46816291523323106</c:v>
                </c:pt>
                <c:pt idx="75">
                  <c:v>0.46816291523323045</c:v>
                </c:pt>
                <c:pt idx="76">
                  <c:v>0.46816291523323045</c:v>
                </c:pt>
                <c:pt idx="77">
                  <c:v>0.46816291523323045</c:v>
                </c:pt>
                <c:pt idx="78">
                  <c:v>0.46816291523323045</c:v>
                </c:pt>
                <c:pt idx="79">
                  <c:v>0.46816291523323045</c:v>
                </c:pt>
                <c:pt idx="80">
                  <c:v>0.46816291523323045</c:v>
                </c:pt>
                <c:pt idx="81">
                  <c:v>0.46816291523323045</c:v>
                </c:pt>
                <c:pt idx="82">
                  <c:v>0.46816291523323045</c:v>
                </c:pt>
                <c:pt idx="83">
                  <c:v>0.46816291523323045</c:v>
                </c:pt>
                <c:pt idx="84">
                  <c:v>0.46816291523323045</c:v>
                </c:pt>
                <c:pt idx="85">
                  <c:v>0.46816291523323045</c:v>
                </c:pt>
                <c:pt idx="86">
                  <c:v>0.46816291523323045</c:v>
                </c:pt>
                <c:pt idx="87">
                  <c:v>0.46816291523323045</c:v>
                </c:pt>
                <c:pt idx="88">
                  <c:v>0.46816291523323045</c:v>
                </c:pt>
                <c:pt idx="89">
                  <c:v>0.46816291523323045</c:v>
                </c:pt>
                <c:pt idx="90">
                  <c:v>0.46816291523323045</c:v>
                </c:pt>
                <c:pt idx="91">
                  <c:v>0.46816291523323045</c:v>
                </c:pt>
                <c:pt idx="92">
                  <c:v>0.46816291523323045</c:v>
                </c:pt>
                <c:pt idx="93">
                  <c:v>0.46816291523323045</c:v>
                </c:pt>
              </c:numCache>
            </c:numRef>
          </c:yVal>
          <c:smooth val="0"/>
          <c:extLst>
            <c:ext xmlns:c16="http://schemas.microsoft.com/office/drawing/2014/chart" uri="{C3380CC4-5D6E-409C-BE32-E72D297353CC}">
              <c16:uniqueId val="{0000000C-3C27-4BA0-875F-1E0052CEF8AA}"/>
            </c:ext>
          </c:extLst>
        </c:ser>
        <c:ser>
          <c:idx val="5"/>
          <c:order val="1"/>
          <c:tx>
            <c:v>B</c:v>
          </c:tx>
          <c:marker>
            <c:symbol val="none"/>
          </c:marker>
          <c:xVal>
            <c:numRef>
              <c:f>'Multi-patient comparison'!$J$5:$J$105</c:f>
              <c:numCache>
                <c:formatCode>General</c:formatCode>
                <c:ptCount val="95"/>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pt idx="21">
                  <c:v>1.0500000000000003</c:v>
                </c:pt>
                <c:pt idx="22">
                  <c:v>1.3000000000000005</c:v>
                </c:pt>
                <c:pt idx="23">
                  <c:v>1.3500000000000005</c:v>
                </c:pt>
                <c:pt idx="24">
                  <c:v>1.4000000000000006</c:v>
                </c:pt>
                <c:pt idx="25">
                  <c:v>1.4500000000000006</c:v>
                </c:pt>
                <c:pt idx="26">
                  <c:v>1.5000000000000007</c:v>
                </c:pt>
                <c:pt idx="27">
                  <c:v>1.5500000000000007</c:v>
                </c:pt>
                <c:pt idx="28">
                  <c:v>1.6000000000000008</c:v>
                </c:pt>
                <c:pt idx="29">
                  <c:v>1.6500000000000008</c:v>
                </c:pt>
                <c:pt idx="30">
                  <c:v>1.7500000000000009</c:v>
                </c:pt>
                <c:pt idx="31">
                  <c:v>1.8000000000000009</c:v>
                </c:pt>
                <c:pt idx="32">
                  <c:v>1.850000000000001</c:v>
                </c:pt>
                <c:pt idx="33">
                  <c:v>1.900000000000001</c:v>
                </c:pt>
                <c:pt idx="34">
                  <c:v>1.9500000000000011</c:v>
                </c:pt>
                <c:pt idx="35">
                  <c:v>2.0000000000000009</c:v>
                </c:pt>
                <c:pt idx="36">
                  <c:v>2.0500000000000007</c:v>
                </c:pt>
                <c:pt idx="37">
                  <c:v>2.1500000000000004</c:v>
                </c:pt>
                <c:pt idx="38">
                  <c:v>2.2000000000000002</c:v>
                </c:pt>
                <c:pt idx="39">
                  <c:v>2.25</c:v>
                </c:pt>
                <c:pt idx="40">
                  <c:v>2.2999999999999998</c:v>
                </c:pt>
                <c:pt idx="41">
                  <c:v>2.3499999999999996</c:v>
                </c:pt>
                <c:pt idx="42">
                  <c:v>2.3999999999999995</c:v>
                </c:pt>
                <c:pt idx="43">
                  <c:v>2.4499999999999993</c:v>
                </c:pt>
                <c:pt idx="44">
                  <c:v>2.4999999999999991</c:v>
                </c:pt>
                <c:pt idx="45">
                  <c:v>2.5499999999999989</c:v>
                </c:pt>
                <c:pt idx="46">
                  <c:v>2.5999999999999988</c:v>
                </c:pt>
                <c:pt idx="47">
                  <c:v>2.6499999999999986</c:v>
                </c:pt>
                <c:pt idx="48">
                  <c:v>2.6999999999999984</c:v>
                </c:pt>
                <c:pt idx="49">
                  <c:v>2.7499999999999982</c:v>
                </c:pt>
                <c:pt idx="50">
                  <c:v>2.799999999999998</c:v>
                </c:pt>
                <c:pt idx="51">
                  <c:v>2.8499999999999979</c:v>
                </c:pt>
                <c:pt idx="52">
                  <c:v>2.8999999999999977</c:v>
                </c:pt>
                <c:pt idx="53">
                  <c:v>2.9499999999999975</c:v>
                </c:pt>
                <c:pt idx="54">
                  <c:v>2.9999999999999973</c:v>
                </c:pt>
                <c:pt idx="55">
                  <c:v>3.0499999999999972</c:v>
                </c:pt>
                <c:pt idx="56">
                  <c:v>3.099999999999997</c:v>
                </c:pt>
                <c:pt idx="57">
                  <c:v>3.1499999999999968</c:v>
                </c:pt>
                <c:pt idx="58">
                  <c:v>3.1999999999999966</c:v>
                </c:pt>
                <c:pt idx="59">
                  <c:v>3.2499999999999964</c:v>
                </c:pt>
                <c:pt idx="60">
                  <c:v>3.2999999999999963</c:v>
                </c:pt>
                <c:pt idx="61">
                  <c:v>3.3499999999999961</c:v>
                </c:pt>
                <c:pt idx="62">
                  <c:v>3.3999999999999959</c:v>
                </c:pt>
                <c:pt idx="63">
                  <c:v>3.4499999999999957</c:v>
                </c:pt>
                <c:pt idx="64">
                  <c:v>3.4999999999999956</c:v>
                </c:pt>
                <c:pt idx="65">
                  <c:v>3.5499999999999954</c:v>
                </c:pt>
                <c:pt idx="66">
                  <c:v>3.5999999999999952</c:v>
                </c:pt>
                <c:pt idx="67">
                  <c:v>3.649999999999995</c:v>
                </c:pt>
                <c:pt idx="68">
                  <c:v>3.6999999999999948</c:v>
                </c:pt>
                <c:pt idx="69">
                  <c:v>3.7499999999999947</c:v>
                </c:pt>
                <c:pt idx="70">
                  <c:v>3.7999999999999945</c:v>
                </c:pt>
                <c:pt idx="71">
                  <c:v>3.8499999999999943</c:v>
                </c:pt>
                <c:pt idx="72">
                  <c:v>3.8999999999999941</c:v>
                </c:pt>
                <c:pt idx="73">
                  <c:v>3.949999999999994</c:v>
                </c:pt>
                <c:pt idx="74">
                  <c:v>3.9999999999999938</c:v>
                </c:pt>
                <c:pt idx="75">
                  <c:v>4.0499999999999936</c:v>
                </c:pt>
                <c:pt idx="76">
                  <c:v>4.0999999999999934</c:v>
                </c:pt>
                <c:pt idx="77">
                  <c:v>4.1499999999999932</c:v>
                </c:pt>
                <c:pt idx="78">
                  <c:v>4.1999999999999931</c:v>
                </c:pt>
                <c:pt idx="79">
                  <c:v>4.2499999999999929</c:v>
                </c:pt>
                <c:pt idx="80">
                  <c:v>4.2999999999999927</c:v>
                </c:pt>
                <c:pt idx="81">
                  <c:v>4.3499999999999925</c:v>
                </c:pt>
                <c:pt idx="82">
                  <c:v>4.3999999999999924</c:v>
                </c:pt>
                <c:pt idx="83">
                  <c:v>4.4499999999999922</c:v>
                </c:pt>
                <c:pt idx="84">
                  <c:v>4.499999999999992</c:v>
                </c:pt>
                <c:pt idx="85">
                  <c:v>4.5499999999999918</c:v>
                </c:pt>
                <c:pt idx="86">
                  <c:v>4.5999999999999917</c:v>
                </c:pt>
                <c:pt idx="87">
                  <c:v>4.6499999999999915</c:v>
                </c:pt>
                <c:pt idx="88">
                  <c:v>4.6999999999999913</c:v>
                </c:pt>
                <c:pt idx="89">
                  <c:v>4.7499999999999911</c:v>
                </c:pt>
                <c:pt idx="90">
                  <c:v>4.7999999999999909</c:v>
                </c:pt>
                <c:pt idx="91">
                  <c:v>4.8499999999999908</c:v>
                </c:pt>
                <c:pt idx="92">
                  <c:v>4.8999999999999906</c:v>
                </c:pt>
                <c:pt idx="93">
                  <c:v>4.9499999999999904</c:v>
                </c:pt>
              </c:numCache>
            </c:numRef>
          </c:xVal>
          <c:yVal>
            <c:numRef>
              <c:f>'Multi-patient comparison'!$L$5:$L$105</c:f>
              <c:numCache>
                <c:formatCode>General</c:formatCode>
                <c:ptCount val="95"/>
                <c:pt idx="0">
                  <c:v>0.35074831654090466</c:v>
                </c:pt>
                <c:pt idx="1">
                  <c:v>0.38006400482656333</c:v>
                </c:pt>
                <c:pt idx="2">
                  <c:v>0.40849301982155029</c:v>
                </c:pt>
                <c:pt idx="3">
                  <c:v>0.43606217957348303</c:v>
                </c:pt>
                <c:pt idx="4">
                  <c:v>0.46279749099956002</c:v>
                </c:pt>
                <c:pt idx="5">
                  <c:v>0.48872417441976168</c:v>
                </c:pt>
                <c:pt idx="6">
                  <c:v>0.51386668734802765</c:v>
                </c:pt>
                <c:pt idx="7">
                  <c:v>0.53824874756385388</c:v>
                </c:pt>
                <c:pt idx="8">
                  <c:v>0.56189335548607322</c:v>
                </c:pt>
                <c:pt idx="9">
                  <c:v>0.58482281586992502</c:v>
                </c:pt>
                <c:pt idx="10">
                  <c:v>0.60705875884788241</c:v>
                </c:pt>
                <c:pt idx="11">
                  <c:v>0.6286221603340848</c:v>
                </c:pt>
                <c:pt idx="12">
                  <c:v>0.64953336181162502</c:v>
                </c:pt>
                <c:pt idx="13">
                  <c:v>0.66981208952135451</c:v>
                </c:pt>
                <c:pt idx="14">
                  <c:v>0.68947747307031193</c:v>
                </c:pt>
                <c:pt idx="15">
                  <c:v>0.70854806347732535</c:v>
                </c:pt>
                <c:pt idx="16">
                  <c:v>0.72704185067281357</c:v>
                </c:pt>
                <c:pt idx="17">
                  <c:v>0.74497628046929321</c:v>
                </c:pt>
                <c:pt idx="18">
                  <c:v>0.76236827101860194</c:v>
                </c:pt>
                <c:pt idx="19">
                  <c:v>0.77923422877136095</c:v>
                </c:pt>
                <c:pt idx="20">
                  <c:v>0.795590063953732</c:v>
                </c:pt>
                <c:pt idx="21">
                  <c:v>0.81145120557607042</c:v>
                </c:pt>
                <c:pt idx="22">
                  <c:v>0.88384463793358192</c:v>
                </c:pt>
                <c:pt idx="23">
                  <c:v>0.88583264502833414</c:v>
                </c:pt>
                <c:pt idx="24">
                  <c:v>0.86569407565035272</c:v>
                </c:pt>
                <c:pt idx="25">
                  <c:v>0.84616461124735265</c:v>
                </c:pt>
                <c:pt idx="26">
                  <c:v>0.82722582901761532</c:v>
                </c:pt>
                <c:pt idx="27">
                  <c:v>0.8088598633698163</c:v>
                </c:pt>
                <c:pt idx="28">
                  <c:v>0.79104938906981093</c:v>
                </c:pt>
                <c:pt idx="29">
                  <c:v>0.77377760489715763</c:v>
                </c:pt>
                <c:pt idx="30">
                  <c:v>0.74078542750507925</c:v>
                </c:pt>
                <c:pt idx="31">
                  <c:v>0.72503391165321462</c:v>
                </c:pt>
                <c:pt idx="32">
                  <c:v>0.70975881130479479</c:v>
                </c:pt>
                <c:pt idx="33">
                  <c:v>0.6949457169430433</c:v>
                </c:pt>
                <c:pt idx="34">
                  <c:v>0.68058065487699571</c:v>
                </c:pt>
                <c:pt idx="35">
                  <c:v>0.6666500740596466</c:v>
                </c:pt>
                <c:pt idx="36">
                  <c:v>0.65314083330479011</c:v>
                </c:pt>
                <c:pt idx="37">
                  <c:v>0.62733578253752764</c:v>
                </c:pt>
                <c:pt idx="38">
                  <c:v>0.61501562975136126</c:v>
                </c:pt>
                <c:pt idx="39">
                  <c:v>0.60306810851680792</c:v>
                </c:pt>
                <c:pt idx="40">
                  <c:v>0.59148194833457546</c:v>
                </c:pt>
                <c:pt idx="41">
                  <c:v>0.58024621958942635</c:v>
                </c:pt>
                <c:pt idx="42">
                  <c:v>0.56935032323990376</c:v>
                </c:pt>
                <c:pt idx="43">
                  <c:v>0.55878398081989877</c:v>
                </c:pt>
                <c:pt idx="44">
                  <c:v>0.54853722474262667</c:v>
                </c:pt>
                <c:pt idx="45">
                  <c:v>0.53860038889786677</c:v>
                </c:pt>
                <c:pt idx="46">
                  <c:v>0.52896409953359491</c:v>
                </c:pt>
                <c:pt idx="47">
                  <c:v>0.51961926641340739</c:v>
                </c:pt>
                <c:pt idx="48">
                  <c:v>0.51055707424139474</c:v>
                </c:pt>
                <c:pt idx="49">
                  <c:v>0.5017689743463758</c:v>
                </c:pt>
                <c:pt idx="50">
                  <c:v>0.49324667661764898</c:v>
                </c:pt>
                <c:pt idx="51">
                  <c:v>0.48498214168465065</c:v>
                </c:pt>
                <c:pt idx="52">
                  <c:v>0.47696757333314643</c:v>
                </c:pt>
                <c:pt idx="53">
                  <c:v>0.46919541115079977</c:v>
                </c:pt>
                <c:pt idx="54">
                  <c:v>0.46165832339517998</c:v>
                </c:pt>
                <c:pt idx="55">
                  <c:v>0.45434920007748292</c:v>
                </c:pt>
                <c:pt idx="56">
                  <c:v>0.44726114625543884</c:v>
                </c:pt>
                <c:pt idx="57">
                  <c:v>0.44038747552908092</c:v>
                </c:pt>
                <c:pt idx="58">
                  <c:v>0.43372170373323915</c:v>
                </c:pt>
                <c:pt idx="59">
                  <c:v>0.42725754282080886</c:v>
                </c:pt>
                <c:pt idx="60">
                  <c:v>0.42098889493102398</c:v>
                </c:pt>
                <c:pt idx="61">
                  <c:v>0.41490984663713915</c:v>
                </c:pt>
                <c:pt idx="62">
                  <c:v>0.40901466336809611</c:v>
                </c:pt>
                <c:pt idx="63">
                  <c:v>0.40329778399890837</c:v>
                </c:pt>
                <c:pt idx="64">
                  <c:v>0.39775381560466538</c:v>
                </c:pt>
                <c:pt idx="65">
                  <c:v>0.39237752837320483</c:v>
                </c:pt>
                <c:pt idx="66">
                  <c:v>0.38716385067165415</c:v>
                </c:pt>
                <c:pt idx="67">
                  <c:v>0.38210786426218879</c:v>
                </c:pt>
                <c:pt idx="68">
                  <c:v>0.37720479966249265</c:v>
                </c:pt>
                <c:pt idx="69">
                  <c:v>0.37245003164654467</c:v>
                </c:pt>
                <c:pt idx="70">
                  <c:v>0.36783907488148737</c:v>
                </c:pt>
                <c:pt idx="71">
                  <c:v>0.36336757969646122</c:v>
                </c:pt>
                <c:pt idx="72">
                  <c:v>0.35903132797941362</c:v>
                </c:pt>
                <c:pt idx="73">
                  <c:v>0.35482622919801166</c:v>
                </c:pt>
                <c:pt idx="74">
                  <c:v>0.3507483165409051</c:v>
                </c:pt>
                <c:pt idx="75">
                  <c:v>0.35074831654090466</c:v>
                </c:pt>
                <c:pt idx="76">
                  <c:v>0.35074831654090466</c:v>
                </c:pt>
                <c:pt idx="77">
                  <c:v>0.35074831654090466</c:v>
                </c:pt>
                <c:pt idx="78">
                  <c:v>0.35074831654090466</c:v>
                </c:pt>
                <c:pt idx="79">
                  <c:v>0.35074831654090466</c:v>
                </c:pt>
                <c:pt idx="80">
                  <c:v>0.35074831654090466</c:v>
                </c:pt>
                <c:pt idx="81">
                  <c:v>0.35074831654090466</c:v>
                </c:pt>
                <c:pt idx="82">
                  <c:v>0.35074831654090466</c:v>
                </c:pt>
                <c:pt idx="83">
                  <c:v>0.35074831654090466</c:v>
                </c:pt>
                <c:pt idx="84">
                  <c:v>0.35074831654090466</c:v>
                </c:pt>
                <c:pt idx="85">
                  <c:v>0.35074831654090466</c:v>
                </c:pt>
                <c:pt idx="86">
                  <c:v>0.35074831654090466</c:v>
                </c:pt>
                <c:pt idx="87">
                  <c:v>0.35074831654090466</c:v>
                </c:pt>
                <c:pt idx="88">
                  <c:v>0.35074831654090466</c:v>
                </c:pt>
                <c:pt idx="89">
                  <c:v>0.35074831654090466</c:v>
                </c:pt>
                <c:pt idx="90">
                  <c:v>0.35074831654090466</c:v>
                </c:pt>
                <c:pt idx="91">
                  <c:v>0.35074831654090466</c:v>
                </c:pt>
                <c:pt idx="92">
                  <c:v>0.35074831654090466</c:v>
                </c:pt>
                <c:pt idx="93">
                  <c:v>0.35074831654090466</c:v>
                </c:pt>
              </c:numCache>
            </c:numRef>
          </c:yVal>
          <c:smooth val="0"/>
          <c:extLst>
            <c:ext xmlns:c16="http://schemas.microsoft.com/office/drawing/2014/chart" uri="{C3380CC4-5D6E-409C-BE32-E72D297353CC}">
              <c16:uniqueId val="{0000000D-3C27-4BA0-875F-1E0052CEF8AA}"/>
            </c:ext>
          </c:extLst>
        </c:ser>
        <c:ser>
          <c:idx val="6"/>
          <c:order val="2"/>
          <c:tx>
            <c:v>C</c:v>
          </c:tx>
          <c:marker>
            <c:symbol val="none"/>
          </c:marker>
          <c:xVal>
            <c:numRef>
              <c:f>'Multi-patient comparison'!$J$5:$J$105</c:f>
              <c:numCache>
                <c:formatCode>General</c:formatCode>
                <c:ptCount val="95"/>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pt idx="21">
                  <c:v>1.0500000000000003</c:v>
                </c:pt>
                <c:pt idx="22">
                  <c:v>1.3000000000000005</c:v>
                </c:pt>
                <c:pt idx="23">
                  <c:v>1.3500000000000005</c:v>
                </c:pt>
                <c:pt idx="24">
                  <c:v>1.4000000000000006</c:v>
                </c:pt>
                <c:pt idx="25">
                  <c:v>1.4500000000000006</c:v>
                </c:pt>
                <c:pt idx="26">
                  <c:v>1.5000000000000007</c:v>
                </c:pt>
                <c:pt idx="27">
                  <c:v>1.5500000000000007</c:v>
                </c:pt>
                <c:pt idx="28">
                  <c:v>1.6000000000000008</c:v>
                </c:pt>
                <c:pt idx="29">
                  <c:v>1.6500000000000008</c:v>
                </c:pt>
                <c:pt idx="30">
                  <c:v>1.7500000000000009</c:v>
                </c:pt>
                <c:pt idx="31">
                  <c:v>1.8000000000000009</c:v>
                </c:pt>
                <c:pt idx="32">
                  <c:v>1.850000000000001</c:v>
                </c:pt>
                <c:pt idx="33">
                  <c:v>1.900000000000001</c:v>
                </c:pt>
                <c:pt idx="34">
                  <c:v>1.9500000000000011</c:v>
                </c:pt>
                <c:pt idx="35">
                  <c:v>2.0000000000000009</c:v>
                </c:pt>
                <c:pt idx="36">
                  <c:v>2.0500000000000007</c:v>
                </c:pt>
                <c:pt idx="37">
                  <c:v>2.1500000000000004</c:v>
                </c:pt>
                <c:pt idx="38">
                  <c:v>2.2000000000000002</c:v>
                </c:pt>
                <c:pt idx="39">
                  <c:v>2.25</c:v>
                </c:pt>
                <c:pt idx="40">
                  <c:v>2.2999999999999998</c:v>
                </c:pt>
                <c:pt idx="41">
                  <c:v>2.3499999999999996</c:v>
                </c:pt>
                <c:pt idx="42">
                  <c:v>2.3999999999999995</c:v>
                </c:pt>
                <c:pt idx="43">
                  <c:v>2.4499999999999993</c:v>
                </c:pt>
                <c:pt idx="44">
                  <c:v>2.4999999999999991</c:v>
                </c:pt>
                <c:pt idx="45">
                  <c:v>2.5499999999999989</c:v>
                </c:pt>
                <c:pt idx="46">
                  <c:v>2.5999999999999988</c:v>
                </c:pt>
                <c:pt idx="47">
                  <c:v>2.6499999999999986</c:v>
                </c:pt>
                <c:pt idx="48">
                  <c:v>2.6999999999999984</c:v>
                </c:pt>
                <c:pt idx="49">
                  <c:v>2.7499999999999982</c:v>
                </c:pt>
                <c:pt idx="50">
                  <c:v>2.799999999999998</c:v>
                </c:pt>
                <c:pt idx="51">
                  <c:v>2.8499999999999979</c:v>
                </c:pt>
                <c:pt idx="52">
                  <c:v>2.8999999999999977</c:v>
                </c:pt>
                <c:pt idx="53">
                  <c:v>2.9499999999999975</c:v>
                </c:pt>
                <c:pt idx="54">
                  <c:v>2.9999999999999973</c:v>
                </c:pt>
                <c:pt idx="55">
                  <c:v>3.0499999999999972</c:v>
                </c:pt>
                <c:pt idx="56">
                  <c:v>3.099999999999997</c:v>
                </c:pt>
                <c:pt idx="57">
                  <c:v>3.1499999999999968</c:v>
                </c:pt>
                <c:pt idx="58">
                  <c:v>3.1999999999999966</c:v>
                </c:pt>
                <c:pt idx="59">
                  <c:v>3.2499999999999964</c:v>
                </c:pt>
                <c:pt idx="60">
                  <c:v>3.2999999999999963</c:v>
                </c:pt>
                <c:pt idx="61">
                  <c:v>3.3499999999999961</c:v>
                </c:pt>
                <c:pt idx="62">
                  <c:v>3.3999999999999959</c:v>
                </c:pt>
                <c:pt idx="63">
                  <c:v>3.4499999999999957</c:v>
                </c:pt>
                <c:pt idx="64">
                  <c:v>3.4999999999999956</c:v>
                </c:pt>
                <c:pt idx="65">
                  <c:v>3.5499999999999954</c:v>
                </c:pt>
                <c:pt idx="66">
                  <c:v>3.5999999999999952</c:v>
                </c:pt>
                <c:pt idx="67">
                  <c:v>3.649999999999995</c:v>
                </c:pt>
                <c:pt idx="68">
                  <c:v>3.6999999999999948</c:v>
                </c:pt>
                <c:pt idx="69">
                  <c:v>3.7499999999999947</c:v>
                </c:pt>
                <c:pt idx="70">
                  <c:v>3.7999999999999945</c:v>
                </c:pt>
                <c:pt idx="71">
                  <c:v>3.8499999999999943</c:v>
                </c:pt>
                <c:pt idx="72">
                  <c:v>3.8999999999999941</c:v>
                </c:pt>
                <c:pt idx="73">
                  <c:v>3.949999999999994</c:v>
                </c:pt>
                <c:pt idx="74">
                  <c:v>3.9999999999999938</c:v>
                </c:pt>
                <c:pt idx="75">
                  <c:v>4.0499999999999936</c:v>
                </c:pt>
                <c:pt idx="76">
                  <c:v>4.0999999999999934</c:v>
                </c:pt>
                <c:pt idx="77">
                  <c:v>4.1499999999999932</c:v>
                </c:pt>
                <c:pt idx="78">
                  <c:v>4.1999999999999931</c:v>
                </c:pt>
                <c:pt idx="79">
                  <c:v>4.2499999999999929</c:v>
                </c:pt>
                <c:pt idx="80">
                  <c:v>4.2999999999999927</c:v>
                </c:pt>
                <c:pt idx="81">
                  <c:v>4.3499999999999925</c:v>
                </c:pt>
                <c:pt idx="82">
                  <c:v>4.3999999999999924</c:v>
                </c:pt>
                <c:pt idx="83">
                  <c:v>4.4499999999999922</c:v>
                </c:pt>
                <c:pt idx="84">
                  <c:v>4.499999999999992</c:v>
                </c:pt>
                <c:pt idx="85">
                  <c:v>4.5499999999999918</c:v>
                </c:pt>
                <c:pt idx="86">
                  <c:v>4.5999999999999917</c:v>
                </c:pt>
                <c:pt idx="87">
                  <c:v>4.6499999999999915</c:v>
                </c:pt>
                <c:pt idx="88">
                  <c:v>4.6999999999999913</c:v>
                </c:pt>
                <c:pt idx="89">
                  <c:v>4.7499999999999911</c:v>
                </c:pt>
                <c:pt idx="90">
                  <c:v>4.7999999999999909</c:v>
                </c:pt>
                <c:pt idx="91">
                  <c:v>4.8499999999999908</c:v>
                </c:pt>
                <c:pt idx="92">
                  <c:v>4.8999999999999906</c:v>
                </c:pt>
                <c:pt idx="93">
                  <c:v>4.9499999999999904</c:v>
                </c:pt>
              </c:numCache>
            </c:numRef>
          </c:xVal>
          <c:yVal>
            <c:numRef>
              <c:f>'Multi-patient comparison'!$M$5:$M$105</c:f>
              <c:numCache>
                <c:formatCode>General</c:formatCode>
                <c:ptCount val="95"/>
                <c:pt idx="0">
                  <c:v>0.24145269919037537</c:v>
                </c:pt>
                <c:pt idx="1">
                  <c:v>0.27132414636376267</c:v>
                </c:pt>
                <c:pt idx="2">
                  <c:v>0.30004948031409406</c:v>
                </c:pt>
                <c:pt idx="3">
                  <c:v>0.32767267532599098</c:v>
                </c:pt>
                <c:pt idx="4">
                  <c:v>0.35423601847057062</c:v>
                </c:pt>
                <c:pt idx="5">
                  <c:v>0.37978017434076516</c:v>
                </c:pt>
                <c:pt idx="6">
                  <c:v>0.404344247302867</c:v>
                </c:pt>
                <c:pt idx="7">
                  <c:v>0.4279658413595927</c:v>
                </c:pt>
                <c:pt idx="8">
                  <c:v>0.45068111771631103</c:v>
                </c:pt>
                <c:pt idx="9">
                  <c:v>0.47252485013855938</c:v>
                </c:pt>
                <c:pt idx="10">
                  <c:v>0.49353047818559204</c:v>
                </c:pt>
                <c:pt idx="11">
                  <c:v>0.51373015840145486</c:v>
                </c:pt>
                <c:pt idx="12">
                  <c:v>0.53315481354194982</c:v>
                </c:pt>
                <c:pt idx="13">
                  <c:v>0.55183417991285144</c:v>
                </c:pt>
                <c:pt idx="14">
                  <c:v>0.56979685289184179</c:v>
                </c:pt>
                <c:pt idx="15">
                  <c:v>0.58707033070385006</c:v>
                </c:pt>
                <c:pt idx="16">
                  <c:v>0.60368105651681425</c:v>
                </c:pt>
                <c:pt idx="17">
                  <c:v>0.61965445892230198</c:v>
                </c:pt>
                <c:pt idx="18">
                  <c:v>0.63501499086296553</c:v>
                </c:pt>
                <c:pt idx="19">
                  <c:v>0.64978616706642023</c:v>
                </c:pt>
                <c:pt idx="20">
                  <c:v>0.6639906000428526</c:v>
                </c:pt>
                <c:pt idx="21">
                  <c:v>0.67765003470146645</c:v>
                </c:pt>
                <c:pt idx="22">
                  <c:v>0.73847666176487414</c:v>
                </c:pt>
                <c:pt idx="23">
                  <c:v>0.73826514061312565</c:v>
                </c:pt>
                <c:pt idx="24">
                  <c:v>0.71646183834664812</c:v>
                </c:pt>
                <c:pt idx="25">
                  <c:v>0.69549508922367409</c:v>
                </c:pt>
                <c:pt idx="26">
                  <c:v>0.67533279621810383</c:v>
                </c:pt>
                <c:pt idx="27">
                  <c:v>0.65594409380848573</c:v>
                </c:pt>
                <c:pt idx="28">
                  <c:v>0.63729930072741736</c:v>
                </c:pt>
                <c:pt idx="29">
                  <c:v>0.61936987452386638</c:v>
                </c:pt>
                <c:pt idx="30">
                  <c:v>0.58554838653760632</c:v>
                </c:pt>
                <c:pt idx="31">
                  <c:v>0.56960454900386126</c:v>
                </c:pt>
                <c:pt idx="32">
                  <c:v>0.55427244758446015</c:v>
                </c:pt>
                <c:pt idx="33">
                  <c:v>0.53952861107475747</c:v>
                </c:pt>
                <c:pt idx="34">
                  <c:v>0.52535046881763847</c:v>
                </c:pt>
                <c:pt idx="35">
                  <c:v>0.51171631615114554</c:v>
                </c:pt>
                <c:pt idx="36">
                  <c:v>0.49860528118181435</c:v>
                </c:pt>
                <c:pt idx="37">
                  <c:v>0.47387305011828751</c:v>
                </c:pt>
                <c:pt idx="38">
                  <c:v>0.46221399259591855</c:v>
                </c:pt>
                <c:pt idx="39">
                  <c:v>0.45100227195405618</c:v>
                </c:pt>
                <c:pt idx="40">
                  <c:v>0.44022072468833662</c:v>
                </c:pt>
                <c:pt idx="41">
                  <c:v>0.42985284582691352</c:v>
                </c:pt>
                <c:pt idx="42">
                  <c:v>0.41988276366376054</c:v>
                </c:pt>
                <c:pt idx="43">
                  <c:v>0.41029521546141018</c:v>
                </c:pt>
                <c:pt idx="44">
                  <c:v>0.40107552408593594</c:v>
                </c:pt>
                <c:pt idx="45">
                  <c:v>0.39220957553840685</c:v>
                </c:pt>
                <c:pt idx="46">
                  <c:v>0.3836837973484194</c:v>
                </c:pt>
                <c:pt idx="47">
                  <c:v>0.37548513779663073</c:v>
                </c:pt>
                <c:pt idx="48">
                  <c:v>0.36760104593448562</c:v>
                </c:pt>
                <c:pt idx="49">
                  <c:v>0.36001945237054955</c:v>
                </c:pt>
                <c:pt idx="50">
                  <c:v>0.35272875079403632</c:v>
                </c:pt>
                <c:pt idx="51">
                  <c:v>0.34571778020724364</c:v>
                </c:pt>
                <c:pt idx="52">
                  <c:v>0.33897580783969822</c:v>
                </c:pt>
                <c:pt idx="53">
                  <c:v>0.33249251271785407</c:v>
                </c:pt>
                <c:pt idx="54">
                  <c:v>0.32625796986519162</c:v>
                </c:pt>
                <c:pt idx="55">
                  <c:v>0.32026263510853026</c:v>
                </c:pt>
                <c:pt idx="56">
                  <c:v>0.31449733046729567</c:v>
                </c:pt>
                <c:pt idx="57">
                  <c:v>0.30895323010337339</c:v>
                </c:pt>
                <c:pt idx="58">
                  <c:v>0.30362184681004234</c:v>
                </c:pt>
                <c:pt idx="59">
                  <c:v>0.29849501901930209</c:v>
                </c:pt>
                <c:pt idx="60">
                  <c:v>0.29356489830770638</c:v>
                </c:pt>
                <c:pt idx="61">
                  <c:v>0.28882393738157475</c:v>
                </c:pt>
                <c:pt idx="62">
                  <c:v>0.2842648785231901</c:v>
                </c:pt>
                <c:pt idx="63">
                  <c:v>0.27988074248029399</c:v>
                </c:pt>
                <c:pt idx="64">
                  <c:v>0.27566481778187252</c:v>
                </c:pt>
                <c:pt idx="65">
                  <c:v>0.271610650463876</c:v>
                </c:pt>
                <c:pt idx="66">
                  <c:v>0.26771203418914385</c:v>
                </c:pt>
                <c:pt idx="67">
                  <c:v>0.26396300074641027</c:v>
                </c:pt>
                <c:pt idx="68">
                  <c:v>0.26035781091384586</c:v>
                </c:pt>
                <c:pt idx="69">
                  <c:v>0.25689094567314819</c:v>
                </c:pt>
                <c:pt idx="70">
                  <c:v>0.25355709776073243</c:v>
                </c:pt>
                <c:pt idx="71">
                  <c:v>0.25035116354308673</c:v>
                </c:pt>
                <c:pt idx="72">
                  <c:v>0.2472682352038561</c:v>
                </c:pt>
                <c:pt idx="73">
                  <c:v>0.24430359323069328</c:v>
                </c:pt>
                <c:pt idx="74">
                  <c:v>0.24145269919037571</c:v>
                </c:pt>
                <c:pt idx="75">
                  <c:v>0.24145269919037532</c:v>
                </c:pt>
                <c:pt idx="76">
                  <c:v>0.24145269919037532</c:v>
                </c:pt>
                <c:pt idx="77">
                  <c:v>0.24145269919037532</c:v>
                </c:pt>
                <c:pt idx="78">
                  <c:v>0.24145269919037532</c:v>
                </c:pt>
                <c:pt idx="79">
                  <c:v>0.24145269919037532</c:v>
                </c:pt>
                <c:pt idx="80">
                  <c:v>0.24145269919037532</c:v>
                </c:pt>
                <c:pt idx="81">
                  <c:v>0.24145269919037532</c:v>
                </c:pt>
                <c:pt idx="82">
                  <c:v>0.24145269919037532</c:v>
                </c:pt>
                <c:pt idx="83">
                  <c:v>0.24145269919037532</c:v>
                </c:pt>
                <c:pt idx="84">
                  <c:v>0.24145269919037532</c:v>
                </c:pt>
                <c:pt idx="85">
                  <c:v>0.24145269919037532</c:v>
                </c:pt>
                <c:pt idx="86">
                  <c:v>0.24145269919037532</c:v>
                </c:pt>
                <c:pt idx="87">
                  <c:v>0.24145269919037532</c:v>
                </c:pt>
                <c:pt idx="88">
                  <c:v>0.24145269919037532</c:v>
                </c:pt>
                <c:pt idx="89">
                  <c:v>0.24145269919037532</c:v>
                </c:pt>
                <c:pt idx="90">
                  <c:v>0.24145269919037532</c:v>
                </c:pt>
                <c:pt idx="91">
                  <c:v>0.24145269919037532</c:v>
                </c:pt>
                <c:pt idx="92">
                  <c:v>0.24145269919037532</c:v>
                </c:pt>
                <c:pt idx="93">
                  <c:v>0.24145269919037532</c:v>
                </c:pt>
              </c:numCache>
            </c:numRef>
          </c:yVal>
          <c:smooth val="0"/>
          <c:extLst>
            <c:ext xmlns:c16="http://schemas.microsoft.com/office/drawing/2014/chart" uri="{C3380CC4-5D6E-409C-BE32-E72D297353CC}">
              <c16:uniqueId val="{0000000E-3C27-4BA0-875F-1E0052CEF8AA}"/>
            </c:ext>
          </c:extLst>
        </c:ser>
        <c:ser>
          <c:idx val="7"/>
          <c:order val="3"/>
          <c:tx>
            <c:v>D</c:v>
          </c:tx>
          <c:marker>
            <c:symbol val="none"/>
          </c:marker>
          <c:xVal>
            <c:numRef>
              <c:f>'Multi-patient comparison'!$J$5:$J$105</c:f>
              <c:numCache>
                <c:formatCode>General</c:formatCode>
                <c:ptCount val="95"/>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pt idx="21">
                  <c:v>1.0500000000000003</c:v>
                </c:pt>
                <c:pt idx="22">
                  <c:v>1.3000000000000005</c:v>
                </c:pt>
                <c:pt idx="23">
                  <c:v>1.3500000000000005</c:v>
                </c:pt>
                <c:pt idx="24">
                  <c:v>1.4000000000000006</c:v>
                </c:pt>
                <c:pt idx="25">
                  <c:v>1.4500000000000006</c:v>
                </c:pt>
                <c:pt idx="26">
                  <c:v>1.5000000000000007</c:v>
                </c:pt>
                <c:pt idx="27">
                  <c:v>1.5500000000000007</c:v>
                </c:pt>
                <c:pt idx="28">
                  <c:v>1.6000000000000008</c:v>
                </c:pt>
                <c:pt idx="29">
                  <c:v>1.6500000000000008</c:v>
                </c:pt>
                <c:pt idx="30">
                  <c:v>1.7500000000000009</c:v>
                </c:pt>
                <c:pt idx="31">
                  <c:v>1.8000000000000009</c:v>
                </c:pt>
                <c:pt idx="32">
                  <c:v>1.850000000000001</c:v>
                </c:pt>
                <c:pt idx="33">
                  <c:v>1.900000000000001</c:v>
                </c:pt>
                <c:pt idx="34">
                  <c:v>1.9500000000000011</c:v>
                </c:pt>
                <c:pt idx="35">
                  <c:v>2.0000000000000009</c:v>
                </c:pt>
                <c:pt idx="36">
                  <c:v>2.0500000000000007</c:v>
                </c:pt>
                <c:pt idx="37">
                  <c:v>2.1500000000000004</c:v>
                </c:pt>
                <c:pt idx="38">
                  <c:v>2.2000000000000002</c:v>
                </c:pt>
                <c:pt idx="39">
                  <c:v>2.25</c:v>
                </c:pt>
                <c:pt idx="40">
                  <c:v>2.2999999999999998</c:v>
                </c:pt>
                <c:pt idx="41">
                  <c:v>2.3499999999999996</c:v>
                </c:pt>
                <c:pt idx="42">
                  <c:v>2.3999999999999995</c:v>
                </c:pt>
                <c:pt idx="43">
                  <c:v>2.4499999999999993</c:v>
                </c:pt>
                <c:pt idx="44">
                  <c:v>2.4999999999999991</c:v>
                </c:pt>
                <c:pt idx="45">
                  <c:v>2.5499999999999989</c:v>
                </c:pt>
                <c:pt idx="46">
                  <c:v>2.5999999999999988</c:v>
                </c:pt>
                <c:pt idx="47">
                  <c:v>2.6499999999999986</c:v>
                </c:pt>
                <c:pt idx="48">
                  <c:v>2.6999999999999984</c:v>
                </c:pt>
                <c:pt idx="49">
                  <c:v>2.7499999999999982</c:v>
                </c:pt>
                <c:pt idx="50">
                  <c:v>2.799999999999998</c:v>
                </c:pt>
                <c:pt idx="51">
                  <c:v>2.8499999999999979</c:v>
                </c:pt>
                <c:pt idx="52">
                  <c:v>2.8999999999999977</c:v>
                </c:pt>
                <c:pt idx="53">
                  <c:v>2.9499999999999975</c:v>
                </c:pt>
                <c:pt idx="54">
                  <c:v>2.9999999999999973</c:v>
                </c:pt>
                <c:pt idx="55">
                  <c:v>3.0499999999999972</c:v>
                </c:pt>
                <c:pt idx="56">
                  <c:v>3.099999999999997</c:v>
                </c:pt>
                <c:pt idx="57">
                  <c:v>3.1499999999999968</c:v>
                </c:pt>
                <c:pt idx="58">
                  <c:v>3.1999999999999966</c:v>
                </c:pt>
                <c:pt idx="59">
                  <c:v>3.2499999999999964</c:v>
                </c:pt>
                <c:pt idx="60">
                  <c:v>3.2999999999999963</c:v>
                </c:pt>
                <c:pt idx="61">
                  <c:v>3.3499999999999961</c:v>
                </c:pt>
                <c:pt idx="62">
                  <c:v>3.3999999999999959</c:v>
                </c:pt>
                <c:pt idx="63">
                  <c:v>3.4499999999999957</c:v>
                </c:pt>
                <c:pt idx="64">
                  <c:v>3.4999999999999956</c:v>
                </c:pt>
                <c:pt idx="65">
                  <c:v>3.5499999999999954</c:v>
                </c:pt>
                <c:pt idx="66">
                  <c:v>3.5999999999999952</c:v>
                </c:pt>
                <c:pt idx="67">
                  <c:v>3.649999999999995</c:v>
                </c:pt>
                <c:pt idx="68">
                  <c:v>3.6999999999999948</c:v>
                </c:pt>
                <c:pt idx="69">
                  <c:v>3.7499999999999947</c:v>
                </c:pt>
                <c:pt idx="70">
                  <c:v>3.7999999999999945</c:v>
                </c:pt>
                <c:pt idx="71">
                  <c:v>3.8499999999999943</c:v>
                </c:pt>
                <c:pt idx="72">
                  <c:v>3.8999999999999941</c:v>
                </c:pt>
                <c:pt idx="73">
                  <c:v>3.949999999999994</c:v>
                </c:pt>
                <c:pt idx="74">
                  <c:v>3.9999999999999938</c:v>
                </c:pt>
                <c:pt idx="75">
                  <c:v>4.0499999999999936</c:v>
                </c:pt>
                <c:pt idx="76">
                  <c:v>4.0999999999999934</c:v>
                </c:pt>
                <c:pt idx="77">
                  <c:v>4.1499999999999932</c:v>
                </c:pt>
                <c:pt idx="78">
                  <c:v>4.1999999999999931</c:v>
                </c:pt>
                <c:pt idx="79">
                  <c:v>4.2499999999999929</c:v>
                </c:pt>
                <c:pt idx="80">
                  <c:v>4.2999999999999927</c:v>
                </c:pt>
                <c:pt idx="81">
                  <c:v>4.3499999999999925</c:v>
                </c:pt>
                <c:pt idx="82">
                  <c:v>4.3999999999999924</c:v>
                </c:pt>
                <c:pt idx="83">
                  <c:v>4.4499999999999922</c:v>
                </c:pt>
                <c:pt idx="84">
                  <c:v>4.499999999999992</c:v>
                </c:pt>
                <c:pt idx="85">
                  <c:v>4.5499999999999918</c:v>
                </c:pt>
                <c:pt idx="86">
                  <c:v>4.5999999999999917</c:v>
                </c:pt>
                <c:pt idx="87">
                  <c:v>4.6499999999999915</c:v>
                </c:pt>
                <c:pt idx="88">
                  <c:v>4.6999999999999913</c:v>
                </c:pt>
                <c:pt idx="89">
                  <c:v>4.7499999999999911</c:v>
                </c:pt>
                <c:pt idx="90">
                  <c:v>4.7999999999999909</c:v>
                </c:pt>
                <c:pt idx="91">
                  <c:v>4.8499999999999908</c:v>
                </c:pt>
                <c:pt idx="92">
                  <c:v>4.8999999999999906</c:v>
                </c:pt>
                <c:pt idx="93">
                  <c:v>4.9499999999999904</c:v>
                </c:pt>
              </c:numCache>
            </c:numRef>
          </c:xVal>
          <c:yVal>
            <c:numRef>
              <c:f>'Multi-patient comparison'!$N$5:$N$105</c:f>
              <c:numCache>
                <c:formatCode>General</c:formatCode>
                <c:ptCount val="95"/>
                <c:pt idx="0">
                  <c:v>0.14619274257583947</c:v>
                </c:pt>
                <c:pt idx="1">
                  <c:v>0.17629096527636468</c:v>
                </c:pt>
                <c:pt idx="2">
                  <c:v>0.20481042960810059</c:v>
                </c:pt>
                <c:pt idx="3">
                  <c:v>0.23183394703841609</c:v>
                </c:pt>
                <c:pt idx="4">
                  <c:v>0.25743998527995238</c:v>
                </c:pt>
                <c:pt idx="5">
                  <c:v>0.2817028961359419</c:v>
                </c:pt>
                <c:pt idx="6">
                  <c:v>0.30469313139423199</c:v>
                </c:pt>
                <c:pt idx="7">
                  <c:v>0.32647744739690343</c:v>
                </c:pt>
                <c:pt idx="8">
                  <c:v>0.34711909887948789</c:v>
                </c:pt>
                <c:pt idx="9">
                  <c:v>0.36667802264263155</c:v>
                </c:pt>
                <c:pt idx="10">
                  <c:v>0.38521101158952986</c:v>
                </c:pt>
                <c:pt idx="11">
                  <c:v>0.40277187963448252</c:v>
                </c:pt>
                <c:pt idx="12">
                  <c:v>0.41941161796141074</c:v>
                </c:pt>
                <c:pt idx="13">
                  <c:v>0.43517854308606163</c:v>
                </c:pt>
                <c:pt idx="14">
                  <c:v>0.45011843715182603</c:v>
                </c:pt>
                <c:pt idx="15">
                  <c:v>0.46427468086654367</c:v>
                </c:pt>
                <c:pt idx="16">
                  <c:v>0.4776883794663021</c:v>
                </c:pt>
                <c:pt idx="17">
                  <c:v>0.49039848207198816</c:v>
                </c:pt>
                <c:pt idx="18">
                  <c:v>0.5024418947851661</c:v>
                </c:pt>
                <c:pt idx="19">
                  <c:v>0.51385358785167612</c:v>
                </c:pt>
                <c:pt idx="20">
                  <c:v>0.52466669720412196</c:v>
                </c:pt>
                <c:pt idx="21">
                  <c:v>0.53491262067809697</c:v>
                </c:pt>
                <c:pt idx="22">
                  <c:v>0.57862280187472115</c:v>
                </c:pt>
                <c:pt idx="23">
                  <c:v>0.57535886380874213</c:v>
                </c:pt>
                <c:pt idx="24">
                  <c:v>0.55147367881979981</c:v>
                </c:pt>
                <c:pt idx="25">
                  <c:v>0.5288413563691734</c:v>
                </c:pt>
                <c:pt idx="26">
                  <c:v>0.50739617937991133</c:v>
                </c:pt>
                <c:pt idx="27">
                  <c:v>0.48707587786847517</c:v>
                </c:pt>
                <c:pt idx="28">
                  <c:v>0.4678214481324825</c:v>
                </c:pt>
                <c:pt idx="29">
                  <c:v>0.44957698142269314</c:v>
                </c:pt>
                <c:pt idx="30">
                  <c:v>0.41590881131833335</c:v>
                </c:pt>
                <c:pt idx="31">
                  <c:v>0.40038734624992739</c:v>
                </c:pt>
                <c:pt idx="32">
                  <c:v>0.38568003699119957</c:v>
                </c:pt>
                <c:pt idx="33">
                  <c:v>0.37174417818672673</c:v>
                </c:pt>
                <c:pt idx="34">
                  <c:v>0.35853930452821209</c:v>
                </c:pt>
                <c:pt idx="35">
                  <c:v>0.34602707325608073</c:v>
                </c:pt>
                <c:pt idx="36">
                  <c:v>0.33417115282428211</c:v>
                </c:pt>
                <c:pt idx="37">
                  <c:v>0.31229234692707442</c:v>
                </c:pt>
                <c:pt idx="38">
                  <c:v>0.30220593235748761</c:v>
                </c:pt>
                <c:pt idx="39">
                  <c:v>0.2926485859515347</c:v>
                </c:pt>
                <c:pt idx="40">
                  <c:v>0.28359255621042112</c:v>
                </c:pt>
                <c:pt idx="41">
                  <c:v>0.27501154729974137</c:v>
                </c:pt>
                <c:pt idx="42">
                  <c:v>0.26688064269472728</c:v>
                </c:pt>
                <c:pt idx="43">
                  <c:v>0.25917623283057273</c:v>
                </c:pt>
                <c:pt idx="44">
                  <c:v>0.25187594654775525</c:v>
                </c:pt>
                <c:pt idx="45">
                  <c:v>0.2449585861332933</c:v>
                </c:pt>
                <c:pt idx="46">
                  <c:v>0.2384040657693195</c:v>
                </c:pt>
                <c:pt idx="47">
                  <c:v>0.23219335321024454</c:v>
                </c:pt>
                <c:pt idx="48">
                  <c:v>0.22630841451915987</c:v>
                </c:pt>
                <c:pt idx="49">
                  <c:v>0.22073216170301224</c:v>
                </c:pt>
                <c:pt idx="50">
                  <c:v>0.21544840309449853</c:v>
                </c:pt>
                <c:pt idx="51">
                  <c:v>0.21044179633660576</c:v>
                </c:pt>
                <c:pt idx="52">
                  <c:v>0.20569780383327901</c:v>
                </c:pt>
                <c:pt idx="53">
                  <c:v>0.20120265053685898</c:v>
                </c:pt>
                <c:pt idx="54">
                  <c:v>0.19694328394971833</c:v>
                </c:pt>
                <c:pt idx="55">
                  <c:v>0.19290733622395356</c:v>
                </c:pt>
                <c:pt idx="56">
                  <c:v>0.18908308824908257</c:v>
                </c:pt>
                <c:pt idx="57">
                  <c:v>0.18545943562346945</c:v>
                </c:pt>
                <c:pt idx="58">
                  <c:v>0.1820258564106686</c:v>
                </c:pt>
                <c:pt idx="59">
                  <c:v>0.17877238058706274</c:v>
                </c:pt>
                <c:pt idx="60">
                  <c:v>0.17568956109208062</c:v>
                </c:pt>
                <c:pt idx="61">
                  <c:v>0.17276844639693317</c:v>
                </c:pt>
                <c:pt idx="62">
                  <c:v>0.17000055451221693</c:v>
                </c:pt>
                <c:pt idx="63">
                  <c:v>0.16737784835891012</c:v>
                </c:pt>
                <c:pt idx="64">
                  <c:v>0.16489271243124776</c:v>
                </c:pt>
                <c:pt idx="65">
                  <c:v>0.16253793068371136</c:v>
                </c:pt>
                <c:pt idx="66">
                  <c:v>0.16030666557792442</c:v>
                </c:pt>
                <c:pt idx="67">
                  <c:v>0.15819243822861226</c:v>
                </c:pt>
                <c:pt idx="68">
                  <c:v>0.15618910959097693</c:v>
                </c:pt>
                <c:pt idx="69">
                  <c:v>0.15429086263486047</c:v>
                </c:pt>
                <c:pt idx="70">
                  <c:v>0.15249218545393695</c:v>
                </c:pt>
                <c:pt idx="71">
                  <c:v>0.1507878552608867</c:v>
                </c:pt>
                <c:pt idx="72">
                  <c:v>0.14917292322208067</c:v>
                </c:pt>
                <c:pt idx="73">
                  <c:v>0.14764270008773916</c:v>
                </c:pt>
                <c:pt idx="74">
                  <c:v>0.1461927425758397</c:v>
                </c:pt>
                <c:pt idx="75">
                  <c:v>0.1461927425758395</c:v>
                </c:pt>
                <c:pt idx="76">
                  <c:v>0.1461927425758395</c:v>
                </c:pt>
                <c:pt idx="77">
                  <c:v>0.1461927425758395</c:v>
                </c:pt>
                <c:pt idx="78">
                  <c:v>0.1461927425758395</c:v>
                </c:pt>
                <c:pt idx="79">
                  <c:v>0.1461927425758395</c:v>
                </c:pt>
                <c:pt idx="80">
                  <c:v>0.1461927425758395</c:v>
                </c:pt>
                <c:pt idx="81">
                  <c:v>0.1461927425758395</c:v>
                </c:pt>
                <c:pt idx="82">
                  <c:v>0.1461927425758395</c:v>
                </c:pt>
                <c:pt idx="83">
                  <c:v>0.1461927425758395</c:v>
                </c:pt>
                <c:pt idx="84">
                  <c:v>0.1461927425758395</c:v>
                </c:pt>
                <c:pt idx="85">
                  <c:v>0.1461927425758395</c:v>
                </c:pt>
                <c:pt idx="86">
                  <c:v>0.1461927425758395</c:v>
                </c:pt>
                <c:pt idx="87">
                  <c:v>0.1461927425758395</c:v>
                </c:pt>
                <c:pt idx="88">
                  <c:v>0.1461927425758395</c:v>
                </c:pt>
                <c:pt idx="89">
                  <c:v>0.1461927425758395</c:v>
                </c:pt>
                <c:pt idx="90">
                  <c:v>0.1461927425758395</c:v>
                </c:pt>
                <c:pt idx="91">
                  <c:v>0.1461927425758395</c:v>
                </c:pt>
                <c:pt idx="92">
                  <c:v>0.1461927425758395</c:v>
                </c:pt>
                <c:pt idx="93">
                  <c:v>0.1461927425758395</c:v>
                </c:pt>
              </c:numCache>
            </c:numRef>
          </c:yVal>
          <c:smooth val="0"/>
          <c:extLst>
            <c:ext xmlns:c16="http://schemas.microsoft.com/office/drawing/2014/chart" uri="{C3380CC4-5D6E-409C-BE32-E72D297353CC}">
              <c16:uniqueId val="{0000000F-3C27-4BA0-875F-1E0052CEF8AA}"/>
            </c:ext>
          </c:extLst>
        </c:ser>
        <c:dLbls>
          <c:showLegendKey val="0"/>
          <c:showVal val="0"/>
          <c:showCatName val="0"/>
          <c:showSerName val="0"/>
          <c:showPercent val="0"/>
          <c:showBubbleSize val="0"/>
        </c:dLbls>
        <c:axId val="184724096"/>
        <c:axId val="184738560"/>
        <c:extLst>
          <c:ext xmlns:c15="http://schemas.microsoft.com/office/drawing/2012/chart" uri="{02D57815-91ED-43cb-92C2-25804820EDAC}">
            <c15:filteredScatterSeries>
              <c15:ser>
                <c:idx val="0"/>
                <c:order val="4"/>
                <c:tx>
                  <c:v>A</c:v>
                </c:tx>
                <c:marker>
                  <c:symbol val="none"/>
                </c:marker>
                <c:xVal>
                  <c:numRef>
                    <c:extLst>
                      <c:ext uri="{02D57815-91ED-43cb-92C2-25804820EDAC}">
                        <c15:formulaRef>
                          <c15:sqref>'Multi-patient comparison'!$J$5:$J$105</c15:sqref>
                        </c15:formulaRef>
                      </c:ext>
                    </c:extLst>
                    <c:numCache>
                      <c:formatCode>General</c:formatCode>
                      <c:ptCount val="95"/>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pt idx="21">
                        <c:v>1.0500000000000003</c:v>
                      </c:pt>
                      <c:pt idx="22">
                        <c:v>1.3000000000000005</c:v>
                      </c:pt>
                      <c:pt idx="23">
                        <c:v>1.3500000000000005</c:v>
                      </c:pt>
                      <c:pt idx="24">
                        <c:v>1.4000000000000006</c:v>
                      </c:pt>
                      <c:pt idx="25">
                        <c:v>1.4500000000000006</c:v>
                      </c:pt>
                      <c:pt idx="26">
                        <c:v>1.5000000000000007</c:v>
                      </c:pt>
                      <c:pt idx="27">
                        <c:v>1.5500000000000007</c:v>
                      </c:pt>
                      <c:pt idx="28">
                        <c:v>1.6000000000000008</c:v>
                      </c:pt>
                      <c:pt idx="29">
                        <c:v>1.6500000000000008</c:v>
                      </c:pt>
                      <c:pt idx="30">
                        <c:v>1.7500000000000009</c:v>
                      </c:pt>
                      <c:pt idx="31">
                        <c:v>1.8000000000000009</c:v>
                      </c:pt>
                      <c:pt idx="32">
                        <c:v>1.850000000000001</c:v>
                      </c:pt>
                      <c:pt idx="33">
                        <c:v>1.900000000000001</c:v>
                      </c:pt>
                      <c:pt idx="34">
                        <c:v>1.9500000000000011</c:v>
                      </c:pt>
                      <c:pt idx="35">
                        <c:v>2.0000000000000009</c:v>
                      </c:pt>
                      <c:pt idx="36">
                        <c:v>2.0500000000000007</c:v>
                      </c:pt>
                      <c:pt idx="37">
                        <c:v>2.1500000000000004</c:v>
                      </c:pt>
                      <c:pt idx="38">
                        <c:v>2.2000000000000002</c:v>
                      </c:pt>
                      <c:pt idx="39">
                        <c:v>2.25</c:v>
                      </c:pt>
                      <c:pt idx="40">
                        <c:v>2.2999999999999998</c:v>
                      </c:pt>
                      <c:pt idx="41">
                        <c:v>2.3499999999999996</c:v>
                      </c:pt>
                      <c:pt idx="42">
                        <c:v>2.3999999999999995</c:v>
                      </c:pt>
                      <c:pt idx="43">
                        <c:v>2.4499999999999993</c:v>
                      </c:pt>
                      <c:pt idx="44">
                        <c:v>2.4999999999999991</c:v>
                      </c:pt>
                      <c:pt idx="45">
                        <c:v>2.5499999999999989</c:v>
                      </c:pt>
                      <c:pt idx="46">
                        <c:v>2.5999999999999988</c:v>
                      </c:pt>
                      <c:pt idx="47">
                        <c:v>2.6499999999999986</c:v>
                      </c:pt>
                      <c:pt idx="48">
                        <c:v>2.6999999999999984</c:v>
                      </c:pt>
                      <c:pt idx="49">
                        <c:v>2.7499999999999982</c:v>
                      </c:pt>
                      <c:pt idx="50">
                        <c:v>2.799999999999998</c:v>
                      </c:pt>
                      <c:pt idx="51">
                        <c:v>2.8499999999999979</c:v>
                      </c:pt>
                      <c:pt idx="52">
                        <c:v>2.8999999999999977</c:v>
                      </c:pt>
                      <c:pt idx="53">
                        <c:v>2.9499999999999975</c:v>
                      </c:pt>
                      <c:pt idx="54">
                        <c:v>2.9999999999999973</c:v>
                      </c:pt>
                      <c:pt idx="55">
                        <c:v>3.0499999999999972</c:v>
                      </c:pt>
                      <c:pt idx="56">
                        <c:v>3.099999999999997</c:v>
                      </c:pt>
                      <c:pt idx="57">
                        <c:v>3.1499999999999968</c:v>
                      </c:pt>
                      <c:pt idx="58">
                        <c:v>3.1999999999999966</c:v>
                      </c:pt>
                      <c:pt idx="59">
                        <c:v>3.2499999999999964</c:v>
                      </c:pt>
                      <c:pt idx="60">
                        <c:v>3.2999999999999963</c:v>
                      </c:pt>
                      <c:pt idx="61">
                        <c:v>3.3499999999999961</c:v>
                      </c:pt>
                      <c:pt idx="62">
                        <c:v>3.3999999999999959</c:v>
                      </c:pt>
                      <c:pt idx="63">
                        <c:v>3.4499999999999957</c:v>
                      </c:pt>
                      <c:pt idx="64">
                        <c:v>3.4999999999999956</c:v>
                      </c:pt>
                      <c:pt idx="65">
                        <c:v>3.5499999999999954</c:v>
                      </c:pt>
                      <c:pt idx="66">
                        <c:v>3.5999999999999952</c:v>
                      </c:pt>
                      <c:pt idx="67">
                        <c:v>3.649999999999995</c:v>
                      </c:pt>
                      <c:pt idx="68">
                        <c:v>3.6999999999999948</c:v>
                      </c:pt>
                      <c:pt idx="69">
                        <c:v>3.7499999999999947</c:v>
                      </c:pt>
                      <c:pt idx="70">
                        <c:v>3.7999999999999945</c:v>
                      </c:pt>
                      <c:pt idx="71">
                        <c:v>3.8499999999999943</c:v>
                      </c:pt>
                      <c:pt idx="72">
                        <c:v>3.8999999999999941</c:v>
                      </c:pt>
                      <c:pt idx="73">
                        <c:v>3.949999999999994</c:v>
                      </c:pt>
                      <c:pt idx="74">
                        <c:v>3.9999999999999938</c:v>
                      </c:pt>
                      <c:pt idx="75">
                        <c:v>4.0499999999999936</c:v>
                      </c:pt>
                      <c:pt idx="76">
                        <c:v>4.0999999999999934</c:v>
                      </c:pt>
                      <c:pt idx="77">
                        <c:v>4.1499999999999932</c:v>
                      </c:pt>
                      <c:pt idx="78">
                        <c:v>4.1999999999999931</c:v>
                      </c:pt>
                      <c:pt idx="79">
                        <c:v>4.2499999999999929</c:v>
                      </c:pt>
                      <c:pt idx="80">
                        <c:v>4.2999999999999927</c:v>
                      </c:pt>
                      <c:pt idx="81">
                        <c:v>4.3499999999999925</c:v>
                      </c:pt>
                      <c:pt idx="82">
                        <c:v>4.3999999999999924</c:v>
                      </c:pt>
                      <c:pt idx="83">
                        <c:v>4.4499999999999922</c:v>
                      </c:pt>
                      <c:pt idx="84">
                        <c:v>4.499999999999992</c:v>
                      </c:pt>
                      <c:pt idx="85">
                        <c:v>4.5499999999999918</c:v>
                      </c:pt>
                      <c:pt idx="86">
                        <c:v>4.5999999999999917</c:v>
                      </c:pt>
                      <c:pt idx="87">
                        <c:v>4.6499999999999915</c:v>
                      </c:pt>
                      <c:pt idx="88">
                        <c:v>4.6999999999999913</c:v>
                      </c:pt>
                      <c:pt idx="89">
                        <c:v>4.7499999999999911</c:v>
                      </c:pt>
                      <c:pt idx="90">
                        <c:v>4.7999999999999909</c:v>
                      </c:pt>
                      <c:pt idx="91">
                        <c:v>4.8499999999999908</c:v>
                      </c:pt>
                      <c:pt idx="92">
                        <c:v>4.8999999999999906</c:v>
                      </c:pt>
                      <c:pt idx="93">
                        <c:v>4.9499999999999904</c:v>
                      </c:pt>
                    </c:numCache>
                  </c:numRef>
                </c:xVal>
                <c:yVal>
                  <c:numRef>
                    <c:extLst>
                      <c:ext uri="{02D57815-91ED-43cb-92C2-25804820EDAC}">
                        <c15:formulaRef>
                          <c15:sqref>'Multi-patient comparison'!$K$5:$K$105</c15:sqref>
                        </c15:formulaRef>
                      </c:ext>
                    </c:extLst>
                    <c:numCache>
                      <c:formatCode>General</c:formatCode>
                      <c:ptCount val="95"/>
                      <c:pt idx="0">
                        <c:v>0.4681629152332305</c:v>
                      </c:pt>
                      <c:pt idx="1">
                        <c:v>0.49691420132127595</c:v>
                      </c:pt>
                      <c:pt idx="2">
                        <c:v>0.5249478195527737</c:v>
                      </c:pt>
                      <c:pt idx="3">
                        <c:v>0.55228168380993226</c:v>
                      </c:pt>
                      <c:pt idx="4">
                        <c:v>0.57893326082218199</c:v>
                      </c:pt>
                      <c:pt idx="5">
                        <c:v>0.60491958132766466</c:v>
                      </c:pt>
                      <c:pt idx="6">
                        <c:v>0.63025725095611795</c:v>
                      </c:pt>
                      <c:pt idx="7">
                        <c:v>0.65496246084011067</c:v>
                      </c:pt>
                      <c:pt idx="8">
                        <c:v>0.67905099796140622</c:v>
                      </c:pt>
                      <c:pt idx="9">
                        <c:v>0.70253825523907099</c:v>
                      </c:pt>
                      <c:pt idx="10">
                        <c:v>0.72543924136576776</c:v>
                      </c:pt>
                      <c:pt idx="11">
                        <c:v>0.74776859039852583</c:v>
                      </c:pt>
                      <c:pt idx="12">
                        <c:v>0.76954057111011154</c:v>
                      </c:pt>
                      <c:pt idx="13">
                        <c:v>0.79076909610697776</c:v>
                      </c:pt>
                      <c:pt idx="14">
                        <c:v>0.81146773071961875</c:v>
                      </c:pt>
                      <c:pt idx="15">
                        <c:v>0.83164970167100882</c:v>
                      </c:pt>
                      <c:pt idx="16">
                        <c:v>0.85132790552866833</c:v>
                      </c:pt>
                      <c:pt idx="17">
                        <c:v>0.87051491694575367</c:v>
                      </c:pt>
                      <c:pt idx="18">
                        <c:v>0.88922299669644034</c:v>
                      </c:pt>
                      <c:pt idx="19">
                        <c:v>0.90746409951073259</c:v>
                      </c:pt>
                      <c:pt idx="20">
                        <c:v>0.92524988171370615</c:v>
                      </c:pt>
                      <c:pt idx="21">
                        <c:v>0.94259170867406783</c:v>
                      </c:pt>
                      <c:pt idx="22">
                        <c:v>1.0230198358212503</c:v>
                      </c:pt>
                      <c:pt idx="23">
                        <c:v>1.0265938659479552</c:v>
                      </c:pt>
                      <c:pt idx="24">
                        <c:v>1.0077083421355884</c:v>
                      </c:pt>
                      <c:pt idx="25">
                        <c:v>0.98929422448406934</c:v>
                      </c:pt>
                      <c:pt idx="26">
                        <c:v>0.97133974610937124</c:v>
                      </c:pt>
                      <c:pt idx="27">
                        <c:v>0.95383343384352615</c:v>
                      </c:pt>
                      <c:pt idx="28">
                        <c:v>0.93676410090310713</c:v>
                      </c:pt>
                      <c:pt idx="29">
                        <c:v>0.92012083974071335</c:v>
                      </c:pt>
                      <c:pt idx="30">
                        <c:v>0.88807025709404275</c:v>
                      </c:pt>
                      <c:pt idx="31">
                        <c:v>0.87264245482995695</c:v>
                      </c:pt>
                      <c:pt idx="32">
                        <c:v>0.85759974969676833</c:v>
                      </c:pt>
                      <c:pt idx="33">
                        <c:v>0.84293252919117356</c:v>
                      </c:pt>
                      <c:pt idx="34">
                        <c:v>0.82863142074990614</c:v>
                      </c:pt>
                      <c:pt idx="35">
                        <c:v>0.81468728576053484</c:v>
                      </c:pt>
                      <c:pt idx="36">
                        <c:v>0.80109121372175951</c:v>
                      </c:pt>
                      <c:pt idx="37">
                        <c:v>0.77490872302495517</c:v>
                      </c:pt>
                      <c:pt idx="38">
                        <c:v>0.76230557338163596</c:v>
                      </c:pt>
                      <c:pt idx="39">
                        <c:v>0.75001701402699372</c:v>
                      </c:pt>
                      <c:pt idx="40">
                        <c:v>0.73803519239619086</c:v>
                      </c:pt>
                      <c:pt idx="41">
                        <c:v>0.72635245193417397</c:v>
                      </c:pt>
                      <c:pt idx="42">
                        <c:v>0.71496132720302585</c:v>
                      </c:pt>
                      <c:pt idx="43">
                        <c:v>0.70385453911144347</c:v>
                      </c:pt>
                      <c:pt idx="44">
                        <c:v>0.69302499026329545</c:v>
                      </c:pt>
                      <c:pt idx="45">
                        <c:v>0.68246576042228424</c:v>
                      </c:pt>
                      <c:pt idx="46">
                        <c:v>0.67217010208981665</c:v>
                      </c:pt>
                      <c:pt idx="47">
                        <c:v>0.66213143619325532</c:v>
                      </c:pt>
                      <c:pt idx="48">
                        <c:v>0.65234334788179837</c:v>
                      </c:pt>
                      <c:pt idx="49">
                        <c:v>0.64279958242729696</c:v>
                      </c:pt>
                      <c:pt idx="50">
                        <c:v>0.63349404122739594</c:v>
                      </c:pt>
                      <c:pt idx="51">
                        <c:v>0.62442077790843897</c:v>
                      </c:pt>
                      <c:pt idx="52">
                        <c:v>0.61557399452565154</c:v>
                      </c:pt>
                      <c:pt idx="53">
                        <c:v>0.60694803785817064</c:v>
                      </c:pt>
                      <c:pt idx="54">
                        <c:v>0.59853739579655696</c:v>
                      </c:pt>
                      <c:pt idx="55">
                        <c:v>0.59033669382047782</c:v>
                      </c:pt>
                      <c:pt idx="56">
                        <c:v>0.58234069156431145</c:v>
                      </c:pt>
                      <c:pt idx="57">
                        <c:v>0.57454427946847952</c:v>
                      </c:pt>
                      <c:pt idx="58">
                        <c:v>0.56694247551436494</c:v>
                      </c:pt>
                      <c:pt idx="59">
                        <c:v>0.559530422040731</c:v>
                      </c:pt>
                      <c:pt idx="60">
                        <c:v>0.55230338263960665</c:v>
                      </c:pt>
                      <c:pt idx="61">
                        <c:v>0.54525673912965433</c:v>
                      </c:pt>
                      <c:pt idx="62">
                        <c:v>0.53838598860508546</c:v>
                      </c:pt>
                      <c:pt idx="63">
                        <c:v>0.53168674055824028</c:v>
                      </c:pt>
                      <c:pt idx="64">
                        <c:v>0.52515471407399006</c:v>
                      </c:pt>
                      <c:pt idx="65">
                        <c:v>0.51878573509417181</c:v>
                      </c:pt>
                      <c:pt idx="66">
                        <c:v>0.51257573375030496</c:v>
                      </c:pt>
                      <c:pt idx="67">
                        <c:v>0.50652074176288808</c:v>
                      </c:pt>
                      <c:pt idx="68">
                        <c:v>0.50061688990561048</c:v>
                      </c:pt>
                      <c:pt idx="69">
                        <c:v>0.49486040553286248</c:v>
                      </c:pt>
                      <c:pt idx="70">
                        <c:v>0.48924761016896057</c:v>
                      </c:pt>
                      <c:pt idx="71">
                        <c:v>0.48377491715754883</c:v>
                      </c:pt>
                      <c:pt idx="72">
                        <c:v>0.47843882936967441</c:v>
                      </c:pt>
                      <c:pt idx="73">
                        <c:v>0.47323593696907218</c:v>
                      </c:pt>
                      <c:pt idx="74">
                        <c:v>0.46816291523323106</c:v>
                      </c:pt>
                      <c:pt idx="75">
                        <c:v>0.46816291523323045</c:v>
                      </c:pt>
                      <c:pt idx="76">
                        <c:v>0.46816291523323045</c:v>
                      </c:pt>
                      <c:pt idx="77">
                        <c:v>0.46816291523323045</c:v>
                      </c:pt>
                      <c:pt idx="78">
                        <c:v>0.46816291523323045</c:v>
                      </c:pt>
                      <c:pt idx="79">
                        <c:v>0.46816291523323045</c:v>
                      </c:pt>
                      <c:pt idx="80">
                        <c:v>0.46816291523323045</c:v>
                      </c:pt>
                      <c:pt idx="81">
                        <c:v>0.46816291523323045</c:v>
                      </c:pt>
                      <c:pt idx="82">
                        <c:v>0.46816291523323045</c:v>
                      </c:pt>
                      <c:pt idx="83">
                        <c:v>0.46816291523323045</c:v>
                      </c:pt>
                      <c:pt idx="84">
                        <c:v>0.46816291523323045</c:v>
                      </c:pt>
                      <c:pt idx="85">
                        <c:v>0.46816291523323045</c:v>
                      </c:pt>
                      <c:pt idx="86">
                        <c:v>0.46816291523323045</c:v>
                      </c:pt>
                      <c:pt idx="87">
                        <c:v>0.46816291523323045</c:v>
                      </c:pt>
                      <c:pt idx="88">
                        <c:v>0.46816291523323045</c:v>
                      </c:pt>
                      <c:pt idx="89">
                        <c:v>0.46816291523323045</c:v>
                      </c:pt>
                      <c:pt idx="90">
                        <c:v>0.46816291523323045</c:v>
                      </c:pt>
                      <c:pt idx="91">
                        <c:v>0.46816291523323045</c:v>
                      </c:pt>
                      <c:pt idx="92">
                        <c:v>0.46816291523323045</c:v>
                      </c:pt>
                      <c:pt idx="93">
                        <c:v>0.46816291523323045</c:v>
                      </c:pt>
                    </c:numCache>
                  </c:numRef>
                </c:yVal>
                <c:smooth val="0"/>
                <c:extLst>
                  <c:ext xmlns:c16="http://schemas.microsoft.com/office/drawing/2014/chart" uri="{C3380CC4-5D6E-409C-BE32-E72D297353CC}">
                    <c16:uniqueId val="{00000005-3C27-4BA0-875F-1E0052CEF8AA}"/>
                  </c:ext>
                </c:extLst>
              </c15:ser>
            </c15:filteredScatterSeries>
            <c15:filteredScatterSeries>
              <c15:ser>
                <c:idx val="1"/>
                <c:order val="5"/>
                <c:tx>
                  <c:v>B</c:v>
                </c:tx>
                <c:marker>
                  <c:symbol val="none"/>
                </c:marker>
                <c:xVal>
                  <c:numRef>
                    <c:extLst xmlns:c15="http://schemas.microsoft.com/office/drawing/2012/chart">
                      <c:ext xmlns:c15="http://schemas.microsoft.com/office/drawing/2012/chart" uri="{02D57815-91ED-43cb-92C2-25804820EDAC}">
                        <c15:formulaRef>
                          <c15:sqref>'Multi-patient comparison'!$J$5:$J$105</c15:sqref>
                        </c15:formulaRef>
                      </c:ext>
                    </c:extLst>
                    <c:numCache>
                      <c:formatCode>General</c:formatCode>
                      <c:ptCount val="95"/>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pt idx="21">
                        <c:v>1.0500000000000003</c:v>
                      </c:pt>
                      <c:pt idx="22">
                        <c:v>1.3000000000000005</c:v>
                      </c:pt>
                      <c:pt idx="23">
                        <c:v>1.3500000000000005</c:v>
                      </c:pt>
                      <c:pt idx="24">
                        <c:v>1.4000000000000006</c:v>
                      </c:pt>
                      <c:pt idx="25">
                        <c:v>1.4500000000000006</c:v>
                      </c:pt>
                      <c:pt idx="26">
                        <c:v>1.5000000000000007</c:v>
                      </c:pt>
                      <c:pt idx="27">
                        <c:v>1.5500000000000007</c:v>
                      </c:pt>
                      <c:pt idx="28">
                        <c:v>1.6000000000000008</c:v>
                      </c:pt>
                      <c:pt idx="29">
                        <c:v>1.6500000000000008</c:v>
                      </c:pt>
                      <c:pt idx="30">
                        <c:v>1.7500000000000009</c:v>
                      </c:pt>
                      <c:pt idx="31">
                        <c:v>1.8000000000000009</c:v>
                      </c:pt>
                      <c:pt idx="32">
                        <c:v>1.850000000000001</c:v>
                      </c:pt>
                      <c:pt idx="33">
                        <c:v>1.900000000000001</c:v>
                      </c:pt>
                      <c:pt idx="34">
                        <c:v>1.9500000000000011</c:v>
                      </c:pt>
                      <c:pt idx="35">
                        <c:v>2.0000000000000009</c:v>
                      </c:pt>
                      <c:pt idx="36">
                        <c:v>2.0500000000000007</c:v>
                      </c:pt>
                      <c:pt idx="37">
                        <c:v>2.1500000000000004</c:v>
                      </c:pt>
                      <c:pt idx="38">
                        <c:v>2.2000000000000002</c:v>
                      </c:pt>
                      <c:pt idx="39">
                        <c:v>2.25</c:v>
                      </c:pt>
                      <c:pt idx="40">
                        <c:v>2.2999999999999998</c:v>
                      </c:pt>
                      <c:pt idx="41">
                        <c:v>2.3499999999999996</c:v>
                      </c:pt>
                      <c:pt idx="42">
                        <c:v>2.3999999999999995</c:v>
                      </c:pt>
                      <c:pt idx="43">
                        <c:v>2.4499999999999993</c:v>
                      </c:pt>
                      <c:pt idx="44">
                        <c:v>2.4999999999999991</c:v>
                      </c:pt>
                      <c:pt idx="45">
                        <c:v>2.5499999999999989</c:v>
                      </c:pt>
                      <c:pt idx="46">
                        <c:v>2.5999999999999988</c:v>
                      </c:pt>
                      <c:pt idx="47">
                        <c:v>2.6499999999999986</c:v>
                      </c:pt>
                      <c:pt idx="48">
                        <c:v>2.6999999999999984</c:v>
                      </c:pt>
                      <c:pt idx="49">
                        <c:v>2.7499999999999982</c:v>
                      </c:pt>
                      <c:pt idx="50">
                        <c:v>2.799999999999998</c:v>
                      </c:pt>
                      <c:pt idx="51">
                        <c:v>2.8499999999999979</c:v>
                      </c:pt>
                      <c:pt idx="52">
                        <c:v>2.8999999999999977</c:v>
                      </c:pt>
                      <c:pt idx="53">
                        <c:v>2.9499999999999975</c:v>
                      </c:pt>
                      <c:pt idx="54">
                        <c:v>2.9999999999999973</c:v>
                      </c:pt>
                      <c:pt idx="55">
                        <c:v>3.0499999999999972</c:v>
                      </c:pt>
                      <c:pt idx="56">
                        <c:v>3.099999999999997</c:v>
                      </c:pt>
                      <c:pt idx="57">
                        <c:v>3.1499999999999968</c:v>
                      </c:pt>
                      <c:pt idx="58">
                        <c:v>3.1999999999999966</c:v>
                      </c:pt>
                      <c:pt idx="59">
                        <c:v>3.2499999999999964</c:v>
                      </c:pt>
                      <c:pt idx="60">
                        <c:v>3.2999999999999963</c:v>
                      </c:pt>
                      <c:pt idx="61">
                        <c:v>3.3499999999999961</c:v>
                      </c:pt>
                      <c:pt idx="62">
                        <c:v>3.3999999999999959</c:v>
                      </c:pt>
                      <c:pt idx="63">
                        <c:v>3.4499999999999957</c:v>
                      </c:pt>
                      <c:pt idx="64">
                        <c:v>3.4999999999999956</c:v>
                      </c:pt>
                      <c:pt idx="65">
                        <c:v>3.5499999999999954</c:v>
                      </c:pt>
                      <c:pt idx="66">
                        <c:v>3.5999999999999952</c:v>
                      </c:pt>
                      <c:pt idx="67">
                        <c:v>3.649999999999995</c:v>
                      </c:pt>
                      <c:pt idx="68">
                        <c:v>3.6999999999999948</c:v>
                      </c:pt>
                      <c:pt idx="69">
                        <c:v>3.7499999999999947</c:v>
                      </c:pt>
                      <c:pt idx="70">
                        <c:v>3.7999999999999945</c:v>
                      </c:pt>
                      <c:pt idx="71">
                        <c:v>3.8499999999999943</c:v>
                      </c:pt>
                      <c:pt idx="72">
                        <c:v>3.8999999999999941</c:v>
                      </c:pt>
                      <c:pt idx="73">
                        <c:v>3.949999999999994</c:v>
                      </c:pt>
                      <c:pt idx="74">
                        <c:v>3.9999999999999938</c:v>
                      </c:pt>
                      <c:pt idx="75">
                        <c:v>4.0499999999999936</c:v>
                      </c:pt>
                      <c:pt idx="76">
                        <c:v>4.0999999999999934</c:v>
                      </c:pt>
                      <c:pt idx="77">
                        <c:v>4.1499999999999932</c:v>
                      </c:pt>
                      <c:pt idx="78">
                        <c:v>4.1999999999999931</c:v>
                      </c:pt>
                      <c:pt idx="79">
                        <c:v>4.2499999999999929</c:v>
                      </c:pt>
                      <c:pt idx="80">
                        <c:v>4.2999999999999927</c:v>
                      </c:pt>
                      <c:pt idx="81">
                        <c:v>4.3499999999999925</c:v>
                      </c:pt>
                      <c:pt idx="82">
                        <c:v>4.3999999999999924</c:v>
                      </c:pt>
                      <c:pt idx="83">
                        <c:v>4.4499999999999922</c:v>
                      </c:pt>
                      <c:pt idx="84">
                        <c:v>4.499999999999992</c:v>
                      </c:pt>
                      <c:pt idx="85">
                        <c:v>4.5499999999999918</c:v>
                      </c:pt>
                      <c:pt idx="86">
                        <c:v>4.5999999999999917</c:v>
                      </c:pt>
                      <c:pt idx="87">
                        <c:v>4.6499999999999915</c:v>
                      </c:pt>
                      <c:pt idx="88">
                        <c:v>4.6999999999999913</c:v>
                      </c:pt>
                      <c:pt idx="89">
                        <c:v>4.7499999999999911</c:v>
                      </c:pt>
                      <c:pt idx="90">
                        <c:v>4.7999999999999909</c:v>
                      </c:pt>
                      <c:pt idx="91">
                        <c:v>4.8499999999999908</c:v>
                      </c:pt>
                      <c:pt idx="92">
                        <c:v>4.8999999999999906</c:v>
                      </c:pt>
                      <c:pt idx="93">
                        <c:v>4.9499999999999904</c:v>
                      </c:pt>
                    </c:numCache>
                  </c:numRef>
                </c:xVal>
                <c:yVal>
                  <c:numRef>
                    <c:extLst xmlns:c15="http://schemas.microsoft.com/office/drawing/2012/chart">
                      <c:ext xmlns:c15="http://schemas.microsoft.com/office/drawing/2012/chart" uri="{02D57815-91ED-43cb-92C2-25804820EDAC}">
                        <c15:formulaRef>
                          <c15:sqref>'Multi-patient comparison'!$L$5:$L$105</c15:sqref>
                        </c15:formulaRef>
                      </c:ext>
                    </c:extLst>
                    <c:numCache>
                      <c:formatCode>General</c:formatCode>
                      <c:ptCount val="95"/>
                      <c:pt idx="0">
                        <c:v>0.35074831654090466</c:v>
                      </c:pt>
                      <c:pt idx="1">
                        <c:v>0.38006400482656333</c:v>
                      </c:pt>
                      <c:pt idx="2">
                        <c:v>0.40849301982155029</c:v>
                      </c:pt>
                      <c:pt idx="3">
                        <c:v>0.43606217957348303</c:v>
                      </c:pt>
                      <c:pt idx="4">
                        <c:v>0.46279749099956002</c:v>
                      </c:pt>
                      <c:pt idx="5">
                        <c:v>0.48872417441976168</c:v>
                      </c:pt>
                      <c:pt idx="6">
                        <c:v>0.51386668734802765</c:v>
                      </c:pt>
                      <c:pt idx="7">
                        <c:v>0.53824874756385388</c:v>
                      </c:pt>
                      <c:pt idx="8">
                        <c:v>0.56189335548607322</c:v>
                      </c:pt>
                      <c:pt idx="9">
                        <c:v>0.58482281586992502</c:v>
                      </c:pt>
                      <c:pt idx="10">
                        <c:v>0.60705875884788241</c:v>
                      </c:pt>
                      <c:pt idx="11">
                        <c:v>0.6286221603340848</c:v>
                      </c:pt>
                      <c:pt idx="12">
                        <c:v>0.64953336181162502</c:v>
                      </c:pt>
                      <c:pt idx="13">
                        <c:v>0.66981208952135451</c:v>
                      </c:pt>
                      <c:pt idx="14">
                        <c:v>0.68947747307031193</c:v>
                      </c:pt>
                      <c:pt idx="15">
                        <c:v>0.70854806347732535</c:v>
                      </c:pt>
                      <c:pt idx="16">
                        <c:v>0.72704185067281357</c:v>
                      </c:pt>
                      <c:pt idx="17">
                        <c:v>0.74497628046929321</c:v>
                      </c:pt>
                      <c:pt idx="18">
                        <c:v>0.76236827101860194</c:v>
                      </c:pt>
                      <c:pt idx="19">
                        <c:v>0.77923422877136095</c:v>
                      </c:pt>
                      <c:pt idx="20">
                        <c:v>0.795590063953732</c:v>
                      </c:pt>
                      <c:pt idx="21">
                        <c:v>0.81145120557607042</c:v>
                      </c:pt>
                      <c:pt idx="22">
                        <c:v>0.88384463793358192</c:v>
                      </c:pt>
                      <c:pt idx="23">
                        <c:v>0.88583264502833414</c:v>
                      </c:pt>
                      <c:pt idx="24">
                        <c:v>0.86569407565035272</c:v>
                      </c:pt>
                      <c:pt idx="25">
                        <c:v>0.84616461124735265</c:v>
                      </c:pt>
                      <c:pt idx="26">
                        <c:v>0.82722582901761532</c:v>
                      </c:pt>
                      <c:pt idx="27">
                        <c:v>0.8088598633698163</c:v>
                      </c:pt>
                      <c:pt idx="28">
                        <c:v>0.79104938906981093</c:v>
                      </c:pt>
                      <c:pt idx="29">
                        <c:v>0.77377760489715763</c:v>
                      </c:pt>
                      <c:pt idx="30">
                        <c:v>0.74078542750507925</c:v>
                      </c:pt>
                      <c:pt idx="31">
                        <c:v>0.72503391165321462</c:v>
                      </c:pt>
                      <c:pt idx="32">
                        <c:v>0.70975881130479479</c:v>
                      </c:pt>
                      <c:pt idx="33">
                        <c:v>0.6949457169430433</c:v>
                      </c:pt>
                      <c:pt idx="34">
                        <c:v>0.68058065487699571</c:v>
                      </c:pt>
                      <c:pt idx="35">
                        <c:v>0.6666500740596466</c:v>
                      </c:pt>
                      <c:pt idx="36">
                        <c:v>0.65314083330479011</c:v>
                      </c:pt>
                      <c:pt idx="37">
                        <c:v>0.62733578253752764</c:v>
                      </c:pt>
                      <c:pt idx="38">
                        <c:v>0.61501562975136126</c:v>
                      </c:pt>
                      <c:pt idx="39">
                        <c:v>0.60306810851680792</c:v>
                      </c:pt>
                      <c:pt idx="40">
                        <c:v>0.59148194833457546</c:v>
                      </c:pt>
                      <c:pt idx="41">
                        <c:v>0.58024621958942635</c:v>
                      </c:pt>
                      <c:pt idx="42">
                        <c:v>0.56935032323990376</c:v>
                      </c:pt>
                      <c:pt idx="43">
                        <c:v>0.55878398081989877</c:v>
                      </c:pt>
                      <c:pt idx="44">
                        <c:v>0.54853722474262667</c:v>
                      </c:pt>
                      <c:pt idx="45">
                        <c:v>0.53860038889786677</c:v>
                      </c:pt>
                      <c:pt idx="46">
                        <c:v>0.52896409953359491</c:v>
                      </c:pt>
                      <c:pt idx="47">
                        <c:v>0.51961926641340739</c:v>
                      </c:pt>
                      <c:pt idx="48">
                        <c:v>0.51055707424139474</c:v>
                      </c:pt>
                      <c:pt idx="49">
                        <c:v>0.5017689743463758</c:v>
                      </c:pt>
                      <c:pt idx="50">
                        <c:v>0.49324667661764898</c:v>
                      </c:pt>
                      <c:pt idx="51">
                        <c:v>0.48498214168465065</c:v>
                      </c:pt>
                      <c:pt idx="52">
                        <c:v>0.47696757333314643</c:v>
                      </c:pt>
                      <c:pt idx="53">
                        <c:v>0.46919541115079977</c:v>
                      </c:pt>
                      <c:pt idx="54">
                        <c:v>0.46165832339517998</c:v>
                      </c:pt>
                      <c:pt idx="55">
                        <c:v>0.45434920007748292</c:v>
                      </c:pt>
                      <c:pt idx="56">
                        <c:v>0.44726114625543884</c:v>
                      </c:pt>
                      <c:pt idx="57">
                        <c:v>0.44038747552908092</c:v>
                      </c:pt>
                      <c:pt idx="58">
                        <c:v>0.43372170373323915</c:v>
                      </c:pt>
                      <c:pt idx="59">
                        <c:v>0.42725754282080886</c:v>
                      </c:pt>
                      <c:pt idx="60">
                        <c:v>0.42098889493102398</c:v>
                      </c:pt>
                      <c:pt idx="61">
                        <c:v>0.41490984663713915</c:v>
                      </c:pt>
                      <c:pt idx="62">
                        <c:v>0.40901466336809611</c:v>
                      </c:pt>
                      <c:pt idx="63">
                        <c:v>0.40329778399890837</c:v>
                      </c:pt>
                      <c:pt idx="64">
                        <c:v>0.39775381560466538</c:v>
                      </c:pt>
                      <c:pt idx="65">
                        <c:v>0.39237752837320483</c:v>
                      </c:pt>
                      <c:pt idx="66">
                        <c:v>0.38716385067165415</c:v>
                      </c:pt>
                      <c:pt idx="67">
                        <c:v>0.38210786426218879</c:v>
                      </c:pt>
                      <c:pt idx="68">
                        <c:v>0.37720479966249265</c:v>
                      </c:pt>
                      <c:pt idx="69">
                        <c:v>0.37245003164654467</c:v>
                      </c:pt>
                      <c:pt idx="70">
                        <c:v>0.36783907488148737</c:v>
                      </c:pt>
                      <c:pt idx="71">
                        <c:v>0.36336757969646122</c:v>
                      </c:pt>
                      <c:pt idx="72">
                        <c:v>0.35903132797941362</c:v>
                      </c:pt>
                      <c:pt idx="73">
                        <c:v>0.35482622919801166</c:v>
                      </c:pt>
                      <c:pt idx="74">
                        <c:v>0.3507483165409051</c:v>
                      </c:pt>
                      <c:pt idx="75">
                        <c:v>0.35074831654090466</c:v>
                      </c:pt>
                      <c:pt idx="76">
                        <c:v>0.35074831654090466</c:v>
                      </c:pt>
                      <c:pt idx="77">
                        <c:v>0.35074831654090466</c:v>
                      </c:pt>
                      <c:pt idx="78">
                        <c:v>0.35074831654090466</c:v>
                      </c:pt>
                      <c:pt idx="79">
                        <c:v>0.35074831654090466</c:v>
                      </c:pt>
                      <c:pt idx="80">
                        <c:v>0.35074831654090466</c:v>
                      </c:pt>
                      <c:pt idx="81">
                        <c:v>0.35074831654090466</c:v>
                      </c:pt>
                      <c:pt idx="82">
                        <c:v>0.35074831654090466</c:v>
                      </c:pt>
                      <c:pt idx="83">
                        <c:v>0.35074831654090466</c:v>
                      </c:pt>
                      <c:pt idx="84">
                        <c:v>0.35074831654090466</c:v>
                      </c:pt>
                      <c:pt idx="85">
                        <c:v>0.35074831654090466</c:v>
                      </c:pt>
                      <c:pt idx="86">
                        <c:v>0.35074831654090466</c:v>
                      </c:pt>
                      <c:pt idx="87">
                        <c:v>0.35074831654090466</c:v>
                      </c:pt>
                      <c:pt idx="88">
                        <c:v>0.35074831654090466</c:v>
                      </c:pt>
                      <c:pt idx="89">
                        <c:v>0.35074831654090466</c:v>
                      </c:pt>
                      <c:pt idx="90">
                        <c:v>0.35074831654090466</c:v>
                      </c:pt>
                      <c:pt idx="91">
                        <c:v>0.35074831654090466</c:v>
                      </c:pt>
                      <c:pt idx="92">
                        <c:v>0.35074831654090466</c:v>
                      </c:pt>
                      <c:pt idx="93">
                        <c:v>0.35074831654090466</c:v>
                      </c:pt>
                    </c:numCache>
                  </c:numRef>
                </c:yVal>
                <c:smooth val="0"/>
                <c:extLst xmlns:c15="http://schemas.microsoft.com/office/drawing/2012/chart">
                  <c:ext xmlns:c16="http://schemas.microsoft.com/office/drawing/2014/chart" uri="{C3380CC4-5D6E-409C-BE32-E72D297353CC}">
                    <c16:uniqueId val="{00000007-3C27-4BA0-875F-1E0052CEF8AA}"/>
                  </c:ext>
                </c:extLst>
              </c15:ser>
            </c15:filteredScatterSeries>
            <c15:filteredScatterSeries>
              <c15:ser>
                <c:idx val="2"/>
                <c:order val="6"/>
                <c:tx>
                  <c:v>C</c:v>
                </c:tx>
                <c:marker>
                  <c:symbol val="none"/>
                </c:marker>
                <c:xVal>
                  <c:numRef>
                    <c:extLst xmlns:c15="http://schemas.microsoft.com/office/drawing/2012/chart">
                      <c:ext xmlns:c15="http://schemas.microsoft.com/office/drawing/2012/chart" uri="{02D57815-91ED-43cb-92C2-25804820EDAC}">
                        <c15:formulaRef>
                          <c15:sqref>'Multi-patient comparison'!$J$5:$J$105</c15:sqref>
                        </c15:formulaRef>
                      </c:ext>
                    </c:extLst>
                    <c:numCache>
                      <c:formatCode>General</c:formatCode>
                      <c:ptCount val="95"/>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pt idx="21">
                        <c:v>1.0500000000000003</c:v>
                      </c:pt>
                      <c:pt idx="22">
                        <c:v>1.3000000000000005</c:v>
                      </c:pt>
                      <c:pt idx="23">
                        <c:v>1.3500000000000005</c:v>
                      </c:pt>
                      <c:pt idx="24">
                        <c:v>1.4000000000000006</c:v>
                      </c:pt>
                      <c:pt idx="25">
                        <c:v>1.4500000000000006</c:v>
                      </c:pt>
                      <c:pt idx="26">
                        <c:v>1.5000000000000007</c:v>
                      </c:pt>
                      <c:pt idx="27">
                        <c:v>1.5500000000000007</c:v>
                      </c:pt>
                      <c:pt idx="28">
                        <c:v>1.6000000000000008</c:v>
                      </c:pt>
                      <c:pt idx="29">
                        <c:v>1.6500000000000008</c:v>
                      </c:pt>
                      <c:pt idx="30">
                        <c:v>1.7500000000000009</c:v>
                      </c:pt>
                      <c:pt idx="31">
                        <c:v>1.8000000000000009</c:v>
                      </c:pt>
                      <c:pt idx="32">
                        <c:v>1.850000000000001</c:v>
                      </c:pt>
                      <c:pt idx="33">
                        <c:v>1.900000000000001</c:v>
                      </c:pt>
                      <c:pt idx="34">
                        <c:v>1.9500000000000011</c:v>
                      </c:pt>
                      <c:pt idx="35">
                        <c:v>2.0000000000000009</c:v>
                      </c:pt>
                      <c:pt idx="36">
                        <c:v>2.0500000000000007</c:v>
                      </c:pt>
                      <c:pt idx="37">
                        <c:v>2.1500000000000004</c:v>
                      </c:pt>
                      <c:pt idx="38">
                        <c:v>2.2000000000000002</c:v>
                      </c:pt>
                      <c:pt idx="39">
                        <c:v>2.25</c:v>
                      </c:pt>
                      <c:pt idx="40">
                        <c:v>2.2999999999999998</c:v>
                      </c:pt>
                      <c:pt idx="41">
                        <c:v>2.3499999999999996</c:v>
                      </c:pt>
                      <c:pt idx="42">
                        <c:v>2.3999999999999995</c:v>
                      </c:pt>
                      <c:pt idx="43">
                        <c:v>2.4499999999999993</c:v>
                      </c:pt>
                      <c:pt idx="44">
                        <c:v>2.4999999999999991</c:v>
                      </c:pt>
                      <c:pt idx="45">
                        <c:v>2.5499999999999989</c:v>
                      </c:pt>
                      <c:pt idx="46">
                        <c:v>2.5999999999999988</c:v>
                      </c:pt>
                      <c:pt idx="47">
                        <c:v>2.6499999999999986</c:v>
                      </c:pt>
                      <c:pt idx="48">
                        <c:v>2.6999999999999984</c:v>
                      </c:pt>
                      <c:pt idx="49">
                        <c:v>2.7499999999999982</c:v>
                      </c:pt>
                      <c:pt idx="50">
                        <c:v>2.799999999999998</c:v>
                      </c:pt>
                      <c:pt idx="51">
                        <c:v>2.8499999999999979</c:v>
                      </c:pt>
                      <c:pt idx="52">
                        <c:v>2.8999999999999977</c:v>
                      </c:pt>
                      <c:pt idx="53">
                        <c:v>2.9499999999999975</c:v>
                      </c:pt>
                      <c:pt idx="54">
                        <c:v>2.9999999999999973</c:v>
                      </c:pt>
                      <c:pt idx="55">
                        <c:v>3.0499999999999972</c:v>
                      </c:pt>
                      <c:pt idx="56">
                        <c:v>3.099999999999997</c:v>
                      </c:pt>
                      <c:pt idx="57">
                        <c:v>3.1499999999999968</c:v>
                      </c:pt>
                      <c:pt idx="58">
                        <c:v>3.1999999999999966</c:v>
                      </c:pt>
                      <c:pt idx="59">
                        <c:v>3.2499999999999964</c:v>
                      </c:pt>
                      <c:pt idx="60">
                        <c:v>3.2999999999999963</c:v>
                      </c:pt>
                      <c:pt idx="61">
                        <c:v>3.3499999999999961</c:v>
                      </c:pt>
                      <c:pt idx="62">
                        <c:v>3.3999999999999959</c:v>
                      </c:pt>
                      <c:pt idx="63">
                        <c:v>3.4499999999999957</c:v>
                      </c:pt>
                      <c:pt idx="64">
                        <c:v>3.4999999999999956</c:v>
                      </c:pt>
                      <c:pt idx="65">
                        <c:v>3.5499999999999954</c:v>
                      </c:pt>
                      <c:pt idx="66">
                        <c:v>3.5999999999999952</c:v>
                      </c:pt>
                      <c:pt idx="67">
                        <c:v>3.649999999999995</c:v>
                      </c:pt>
                      <c:pt idx="68">
                        <c:v>3.6999999999999948</c:v>
                      </c:pt>
                      <c:pt idx="69">
                        <c:v>3.7499999999999947</c:v>
                      </c:pt>
                      <c:pt idx="70">
                        <c:v>3.7999999999999945</c:v>
                      </c:pt>
                      <c:pt idx="71">
                        <c:v>3.8499999999999943</c:v>
                      </c:pt>
                      <c:pt idx="72">
                        <c:v>3.8999999999999941</c:v>
                      </c:pt>
                      <c:pt idx="73">
                        <c:v>3.949999999999994</c:v>
                      </c:pt>
                      <c:pt idx="74">
                        <c:v>3.9999999999999938</c:v>
                      </c:pt>
                      <c:pt idx="75">
                        <c:v>4.0499999999999936</c:v>
                      </c:pt>
                      <c:pt idx="76">
                        <c:v>4.0999999999999934</c:v>
                      </c:pt>
                      <c:pt idx="77">
                        <c:v>4.1499999999999932</c:v>
                      </c:pt>
                      <c:pt idx="78">
                        <c:v>4.1999999999999931</c:v>
                      </c:pt>
                      <c:pt idx="79">
                        <c:v>4.2499999999999929</c:v>
                      </c:pt>
                      <c:pt idx="80">
                        <c:v>4.2999999999999927</c:v>
                      </c:pt>
                      <c:pt idx="81">
                        <c:v>4.3499999999999925</c:v>
                      </c:pt>
                      <c:pt idx="82">
                        <c:v>4.3999999999999924</c:v>
                      </c:pt>
                      <c:pt idx="83">
                        <c:v>4.4499999999999922</c:v>
                      </c:pt>
                      <c:pt idx="84">
                        <c:v>4.499999999999992</c:v>
                      </c:pt>
                      <c:pt idx="85">
                        <c:v>4.5499999999999918</c:v>
                      </c:pt>
                      <c:pt idx="86">
                        <c:v>4.5999999999999917</c:v>
                      </c:pt>
                      <c:pt idx="87">
                        <c:v>4.6499999999999915</c:v>
                      </c:pt>
                      <c:pt idx="88">
                        <c:v>4.6999999999999913</c:v>
                      </c:pt>
                      <c:pt idx="89">
                        <c:v>4.7499999999999911</c:v>
                      </c:pt>
                      <c:pt idx="90">
                        <c:v>4.7999999999999909</c:v>
                      </c:pt>
                      <c:pt idx="91">
                        <c:v>4.8499999999999908</c:v>
                      </c:pt>
                      <c:pt idx="92">
                        <c:v>4.8999999999999906</c:v>
                      </c:pt>
                      <c:pt idx="93">
                        <c:v>4.9499999999999904</c:v>
                      </c:pt>
                    </c:numCache>
                  </c:numRef>
                </c:xVal>
                <c:yVal>
                  <c:numRef>
                    <c:extLst xmlns:c15="http://schemas.microsoft.com/office/drawing/2012/chart">
                      <c:ext xmlns:c15="http://schemas.microsoft.com/office/drawing/2012/chart" uri="{02D57815-91ED-43cb-92C2-25804820EDAC}">
                        <c15:formulaRef>
                          <c15:sqref>'Multi-patient comparison'!$M$5:$M$105</c15:sqref>
                        </c15:formulaRef>
                      </c:ext>
                    </c:extLst>
                    <c:numCache>
                      <c:formatCode>General</c:formatCode>
                      <c:ptCount val="95"/>
                      <c:pt idx="0">
                        <c:v>0.24145269919037537</c:v>
                      </c:pt>
                      <c:pt idx="1">
                        <c:v>0.27132414636376267</c:v>
                      </c:pt>
                      <c:pt idx="2">
                        <c:v>0.30004948031409406</c:v>
                      </c:pt>
                      <c:pt idx="3">
                        <c:v>0.32767267532599098</c:v>
                      </c:pt>
                      <c:pt idx="4">
                        <c:v>0.35423601847057062</c:v>
                      </c:pt>
                      <c:pt idx="5">
                        <c:v>0.37978017434076516</c:v>
                      </c:pt>
                      <c:pt idx="6">
                        <c:v>0.404344247302867</c:v>
                      </c:pt>
                      <c:pt idx="7">
                        <c:v>0.4279658413595927</c:v>
                      </c:pt>
                      <c:pt idx="8">
                        <c:v>0.45068111771631103</c:v>
                      </c:pt>
                      <c:pt idx="9">
                        <c:v>0.47252485013855938</c:v>
                      </c:pt>
                      <c:pt idx="10">
                        <c:v>0.49353047818559204</c:v>
                      </c:pt>
                      <c:pt idx="11">
                        <c:v>0.51373015840145486</c:v>
                      </c:pt>
                      <c:pt idx="12">
                        <c:v>0.53315481354194982</c:v>
                      </c:pt>
                      <c:pt idx="13">
                        <c:v>0.55183417991285144</c:v>
                      </c:pt>
                      <c:pt idx="14">
                        <c:v>0.56979685289184179</c:v>
                      </c:pt>
                      <c:pt idx="15">
                        <c:v>0.58707033070385006</c:v>
                      </c:pt>
                      <c:pt idx="16">
                        <c:v>0.60368105651681425</c:v>
                      </c:pt>
                      <c:pt idx="17">
                        <c:v>0.61965445892230198</c:v>
                      </c:pt>
                      <c:pt idx="18">
                        <c:v>0.63501499086296553</c:v>
                      </c:pt>
                      <c:pt idx="19">
                        <c:v>0.64978616706642023</c:v>
                      </c:pt>
                      <c:pt idx="20">
                        <c:v>0.6639906000428526</c:v>
                      </c:pt>
                      <c:pt idx="21">
                        <c:v>0.67765003470146645</c:v>
                      </c:pt>
                      <c:pt idx="22">
                        <c:v>0.73847666176487414</c:v>
                      </c:pt>
                      <c:pt idx="23">
                        <c:v>0.73826514061312565</c:v>
                      </c:pt>
                      <c:pt idx="24">
                        <c:v>0.71646183834664812</c:v>
                      </c:pt>
                      <c:pt idx="25">
                        <c:v>0.69549508922367409</c:v>
                      </c:pt>
                      <c:pt idx="26">
                        <c:v>0.67533279621810383</c:v>
                      </c:pt>
                      <c:pt idx="27">
                        <c:v>0.65594409380848573</c:v>
                      </c:pt>
                      <c:pt idx="28">
                        <c:v>0.63729930072741736</c:v>
                      </c:pt>
                      <c:pt idx="29">
                        <c:v>0.61936987452386638</c:v>
                      </c:pt>
                      <c:pt idx="30">
                        <c:v>0.58554838653760632</c:v>
                      </c:pt>
                      <c:pt idx="31">
                        <c:v>0.56960454900386126</c:v>
                      </c:pt>
                      <c:pt idx="32">
                        <c:v>0.55427244758446015</c:v>
                      </c:pt>
                      <c:pt idx="33">
                        <c:v>0.53952861107475747</c:v>
                      </c:pt>
                      <c:pt idx="34">
                        <c:v>0.52535046881763847</c:v>
                      </c:pt>
                      <c:pt idx="35">
                        <c:v>0.51171631615114554</c:v>
                      </c:pt>
                      <c:pt idx="36">
                        <c:v>0.49860528118181435</c:v>
                      </c:pt>
                      <c:pt idx="37">
                        <c:v>0.47387305011828751</c:v>
                      </c:pt>
                      <c:pt idx="38">
                        <c:v>0.46221399259591855</c:v>
                      </c:pt>
                      <c:pt idx="39">
                        <c:v>0.45100227195405618</c:v>
                      </c:pt>
                      <c:pt idx="40">
                        <c:v>0.44022072468833662</c:v>
                      </c:pt>
                      <c:pt idx="41">
                        <c:v>0.42985284582691352</c:v>
                      </c:pt>
                      <c:pt idx="42">
                        <c:v>0.41988276366376054</c:v>
                      </c:pt>
                      <c:pt idx="43">
                        <c:v>0.41029521546141018</c:v>
                      </c:pt>
                      <c:pt idx="44">
                        <c:v>0.40107552408593594</c:v>
                      </c:pt>
                      <c:pt idx="45">
                        <c:v>0.39220957553840685</c:v>
                      </c:pt>
                      <c:pt idx="46">
                        <c:v>0.3836837973484194</c:v>
                      </c:pt>
                      <c:pt idx="47">
                        <c:v>0.37548513779663073</c:v>
                      </c:pt>
                      <c:pt idx="48">
                        <c:v>0.36760104593448562</c:v>
                      </c:pt>
                      <c:pt idx="49">
                        <c:v>0.36001945237054955</c:v>
                      </c:pt>
                      <c:pt idx="50">
                        <c:v>0.35272875079403632</c:v>
                      </c:pt>
                      <c:pt idx="51">
                        <c:v>0.34571778020724364</c:v>
                      </c:pt>
                      <c:pt idx="52">
                        <c:v>0.33897580783969822</c:v>
                      </c:pt>
                      <c:pt idx="53">
                        <c:v>0.33249251271785407</c:v>
                      </c:pt>
                      <c:pt idx="54">
                        <c:v>0.32625796986519162</c:v>
                      </c:pt>
                      <c:pt idx="55">
                        <c:v>0.32026263510853026</c:v>
                      </c:pt>
                      <c:pt idx="56">
                        <c:v>0.31449733046729567</c:v>
                      </c:pt>
                      <c:pt idx="57">
                        <c:v>0.30895323010337339</c:v>
                      </c:pt>
                      <c:pt idx="58">
                        <c:v>0.30362184681004234</c:v>
                      </c:pt>
                      <c:pt idx="59">
                        <c:v>0.29849501901930209</c:v>
                      </c:pt>
                      <c:pt idx="60">
                        <c:v>0.29356489830770638</c:v>
                      </c:pt>
                      <c:pt idx="61">
                        <c:v>0.28882393738157475</c:v>
                      </c:pt>
                      <c:pt idx="62">
                        <c:v>0.2842648785231901</c:v>
                      </c:pt>
                      <c:pt idx="63">
                        <c:v>0.27988074248029399</c:v>
                      </c:pt>
                      <c:pt idx="64">
                        <c:v>0.27566481778187252</c:v>
                      </c:pt>
                      <c:pt idx="65">
                        <c:v>0.271610650463876</c:v>
                      </c:pt>
                      <c:pt idx="66">
                        <c:v>0.26771203418914385</c:v>
                      </c:pt>
                      <c:pt idx="67">
                        <c:v>0.26396300074641027</c:v>
                      </c:pt>
                      <c:pt idx="68">
                        <c:v>0.26035781091384586</c:v>
                      </c:pt>
                      <c:pt idx="69">
                        <c:v>0.25689094567314819</c:v>
                      </c:pt>
                      <c:pt idx="70">
                        <c:v>0.25355709776073243</c:v>
                      </c:pt>
                      <c:pt idx="71">
                        <c:v>0.25035116354308673</c:v>
                      </c:pt>
                      <c:pt idx="72">
                        <c:v>0.2472682352038561</c:v>
                      </c:pt>
                      <c:pt idx="73">
                        <c:v>0.24430359323069328</c:v>
                      </c:pt>
                      <c:pt idx="74">
                        <c:v>0.24145269919037571</c:v>
                      </c:pt>
                      <c:pt idx="75">
                        <c:v>0.24145269919037532</c:v>
                      </c:pt>
                      <c:pt idx="76">
                        <c:v>0.24145269919037532</c:v>
                      </c:pt>
                      <c:pt idx="77">
                        <c:v>0.24145269919037532</c:v>
                      </c:pt>
                      <c:pt idx="78">
                        <c:v>0.24145269919037532</c:v>
                      </c:pt>
                      <c:pt idx="79">
                        <c:v>0.24145269919037532</c:v>
                      </c:pt>
                      <c:pt idx="80">
                        <c:v>0.24145269919037532</c:v>
                      </c:pt>
                      <c:pt idx="81">
                        <c:v>0.24145269919037532</c:v>
                      </c:pt>
                      <c:pt idx="82">
                        <c:v>0.24145269919037532</c:v>
                      </c:pt>
                      <c:pt idx="83">
                        <c:v>0.24145269919037532</c:v>
                      </c:pt>
                      <c:pt idx="84">
                        <c:v>0.24145269919037532</c:v>
                      </c:pt>
                      <c:pt idx="85">
                        <c:v>0.24145269919037532</c:v>
                      </c:pt>
                      <c:pt idx="86">
                        <c:v>0.24145269919037532</c:v>
                      </c:pt>
                      <c:pt idx="87">
                        <c:v>0.24145269919037532</c:v>
                      </c:pt>
                      <c:pt idx="88">
                        <c:v>0.24145269919037532</c:v>
                      </c:pt>
                      <c:pt idx="89">
                        <c:v>0.24145269919037532</c:v>
                      </c:pt>
                      <c:pt idx="90">
                        <c:v>0.24145269919037532</c:v>
                      </c:pt>
                      <c:pt idx="91">
                        <c:v>0.24145269919037532</c:v>
                      </c:pt>
                      <c:pt idx="92">
                        <c:v>0.24145269919037532</c:v>
                      </c:pt>
                      <c:pt idx="93">
                        <c:v>0.24145269919037532</c:v>
                      </c:pt>
                    </c:numCache>
                  </c:numRef>
                </c:yVal>
                <c:smooth val="0"/>
                <c:extLst xmlns:c15="http://schemas.microsoft.com/office/drawing/2012/chart">
                  <c:ext xmlns:c16="http://schemas.microsoft.com/office/drawing/2014/chart" uri="{C3380CC4-5D6E-409C-BE32-E72D297353CC}">
                    <c16:uniqueId val="{00000009-3C27-4BA0-875F-1E0052CEF8AA}"/>
                  </c:ext>
                </c:extLst>
              </c15:ser>
            </c15:filteredScatterSeries>
            <c15:filteredScatterSeries>
              <c15:ser>
                <c:idx val="3"/>
                <c:order val="7"/>
                <c:tx>
                  <c:v>D</c:v>
                </c:tx>
                <c:marker>
                  <c:symbol val="none"/>
                </c:marker>
                <c:xVal>
                  <c:numRef>
                    <c:extLst xmlns:c15="http://schemas.microsoft.com/office/drawing/2012/chart">
                      <c:ext xmlns:c15="http://schemas.microsoft.com/office/drawing/2012/chart" uri="{02D57815-91ED-43cb-92C2-25804820EDAC}">
                        <c15:formulaRef>
                          <c15:sqref>'Multi-patient comparison'!$J$5:$J$105</c15:sqref>
                        </c15:formulaRef>
                      </c:ext>
                    </c:extLst>
                    <c:numCache>
                      <c:formatCode>General</c:formatCode>
                      <c:ptCount val="95"/>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pt idx="21">
                        <c:v>1.0500000000000003</c:v>
                      </c:pt>
                      <c:pt idx="22">
                        <c:v>1.3000000000000005</c:v>
                      </c:pt>
                      <c:pt idx="23">
                        <c:v>1.3500000000000005</c:v>
                      </c:pt>
                      <c:pt idx="24">
                        <c:v>1.4000000000000006</c:v>
                      </c:pt>
                      <c:pt idx="25">
                        <c:v>1.4500000000000006</c:v>
                      </c:pt>
                      <c:pt idx="26">
                        <c:v>1.5000000000000007</c:v>
                      </c:pt>
                      <c:pt idx="27">
                        <c:v>1.5500000000000007</c:v>
                      </c:pt>
                      <c:pt idx="28">
                        <c:v>1.6000000000000008</c:v>
                      </c:pt>
                      <c:pt idx="29">
                        <c:v>1.6500000000000008</c:v>
                      </c:pt>
                      <c:pt idx="30">
                        <c:v>1.7500000000000009</c:v>
                      </c:pt>
                      <c:pt idx="31">
                        <c:v>1.8000000000000009</c:v>
                      </c:pt>
                      <c:pt idx="32">
                        <c:v>1.850000000000001</c:v>
                      </c:pt>
                      <c:pt idx="33">
                        <c:v>1.900000000000001</c:v>
                      </c:pt>
                      <c:pt idx="34">
                        <c:v>1.9500000000000011</c:v>
                      </c:pt>
                      <c:pt idx="35">
                        <c:v>2.0000000000000009</c:v>
                      </c:pt>
                      <c:pt idx="36">
                        <c:v>2.0500000000000007</c:v>
                      </c:pt>
                      <c:pt idx="37">
                        <c:v>2.1500000000000004</c:v>
                      </c:pt>
                      <c:pt idx="38">
                        <c:v>2.2000000000000002</c:v>
                      </c:pt>
                      <c:pt idx="39">
                        <c:v>2.25</c:v>
                      </c:pt>
                      <c:pt idx="40">
                        <c:v>2.2999999999999998</c:v>
                      </c:pt>
                      <c:pt idx="41">
                        <c:v>2.3499999999999996</c:v>
                      </c:pt>
                      <c:pt idx="42">
                        <c:v>2.3999999999999995</c:v>
                      </c:pt>
                      <c:pt idx="43">
                        <c:v>2.4499999999999993</c:v>
                      </c:pt>
                      <c:pt idx="44">
                        <c:v>2.4999999999999991</c:v>
                      </c:pt>
                      <c:pt idx="45">
                        <c:v>2.5499999999999989</c:v>
                      </c:pt>
                      <c:pt idx="46">
                        <c:v>2.5999999999999988</c:v>
                      </c:pt>
                      <c:pt idx="47">
                        <c:v>2.6499999999999986</c:v>
                      </c:pt>
                      <c:pt idx="48">
                        <c:v>2.6999999999999984</c:v>
                      </c:pt>
                      <c:pt idx="49">
                        <c:v>2.7499999999999982</c:v>
                      </c:pt>
                      <c:pt idx="50">
                        <c:v>2.799999999999998</c:v>
                      </c:pt>
                      <c:pt idx="51">
                        <c:v>2.8499999999999979</c:v>
                      </c:pt>
                      <c:pt idx="52">
                        <c:v>2.8999999999999977</c:v>
                      </c:pt>
                      <c:pt idx="53">
                        <c:v>2.9499999999999975</c:v>
                      </c:pt>
                      <c:pt idx="54">
                        <c:v>2.9999999999999973</c:v>
                      </c:pt>
                      <c:pt idx="55">
                        <c:v>3.0499999999999972</c:v>
                      </c:pt>
                      <c:pt idx="56">
                        <c:v>3.099999999999997</c:v>
                      </c:pt>
                      <c:pt idx="57">
                        <c:v>3.1499999999999968</c:v>
                      </c:pt>
                      <c:pt idx="58">
                        <c:v>3.1999999999999966</c:v>
                      </c:pt>
                      <c:pt idx="59">
                        <c:v>3.2499999999999964</c:v>
                      </c:pt>
                      <c:pt idx="60">
                        <c:v>3.2999999999999963</c:v>
                      </c:pt>
                      <c:pt idx="61">
                        <c:v>3.3499999999999961</c:v>
                      </c:pt>
                      <c:pt idx="62">
                        <c:v>3.3999999999999959</c:v>
                      </c:pt>
                      <c:pt idx="63">
                        <c:v>3.4499999999999957</c:v>
                      </c:pt>
                      <c:pt idx="64">
                        <c:v>3.4999999999999956</c:v>
                      </c:pt>
                      <c:pt idx="65">
                        <c:v>3.5499999999999954</c:v>
                      </c:pt>
                      <c:pt idx="66">
                        <c:v>3.5999999999999952</c:v>
                      </c:pt>
                      <c:pt idx="67">
                        <c:v>3.649999999999995</c:v>
                      </c:pt>
                      <c:pt idx="68">
                        <c:v>3.6999999999999948</c:v>
                      </c:pt>
                      <c:pt idx="69">
                        <c:v>3.7499999999999947</c:v>
                      </c:pt>
                      <c:pt idx="70">
                        <c:v>3.7999999999999945</c:v>
                      </c:pt>
                      <c:pt idx="71">
                        <c:v>3.8499999999999943</c:v>
                      </c:pt>
                      <c:pt idx="72">
                        <c:v>3.8999999999999941</c:v>
                      </c:pt>
                      <c:pt idx="73">
                        <c:v>3.949999999999994</c:v>
                      </c:pt>
                      <c:pt idx="74">
                        <c:v>3.9999999999999938</c:v>
                      </c:pt>
                      <c:pt idx="75">
                        <c:v>4.0499999999999936</c:v>
                      </c:pt>
                      <c:pt idx="76">
                        <c:v>4.0999999999999934</c:v>
                      </c:pt>
                      <c:pt idx="77">
                        <c:v>4.1499999999999932</c:v>
                      </c:pt>
                      <c:pt idx="78">
                        <c:v>4.1999999999999931</c:v>
                      </c:pt>
                      <c:pt idx="79">
                        <c:v>4.2499999999999929</c:v>
                      </c:pt>
                      <c:pt idx="80">
                        <c:v>4.2999999999999927</c:v>
                      </c:pt>
                      <c:pt idx="81">
                        <c:v>4.3499999999999925</c:v>
                      </c:pt>
                      <c:pt idx="82">
                        <c:v>4.3999999999999924</c:v>
                      </c:pt>
                      <c:pt idx="83">
                        <c:v>4.4499999999999922</c:v>
                      </c:pt>
                      <c:pt idx="84">
                        <c:v>4.499999999999992</c:v>
                      </c:pt>
                      <c:pt idx="85">
                        <c:v>4.5499999999999918</c:v>
                      </c:pt>
                      <c:pt idx="86">
                        <c:v>4.5999999999999917</c:v>
                      </c:pt>
                      <c:pt idx="87">
                        <c:v>4.6499999999999915</c:v>
                      </c:pt>
                      <c:pt idx="88">
                        <c:v>4.6999999999999913</c:v>
                      </c:pt>
                      <c:pt idx="89">
                        <c:v>4.7499999999999911</c:v>
                      </c:pt>
                      <c:pt idx="90">
                        <c:v>4.7999999999999909</c:v>
                      </c:pt>
                      <c:pt idx="91">
                        <c:v>4.8499999999999908</c:v>
                      </c:pt>
                      <c:pt idx="92">
                        <c:v>4.8999999999999906</c:v>
                      </c:pt>
                      <c:pt idx="93">
                        <c:v>4.9499999999999904</c:v>
                      </c:pt>
                    </c:numCache>
                  </c:numRef>
                </c:xVal>
                <c:yVal>
                  <c:numRef>
                    <c:extLst xmlns:c15="http://schemas.microsoft.com/office/drawing/2012/chart">
                      <c:ext xmlns:c15="http://schemas.microsoft.com/office/drawing/2012/chart" uri="{02D57815-91ED-43cb-92C2-25804820EDAC}">
                        <c15:formulaRef>
                          <c15:sqref>'Multi-patient comparison'!$N$5:$N$105</c15:sqref>
                        </c15:formulaRef>
                      </c:ext>
                    </c:extLst>
                    <c:numCache>
                      <c:formatCode>General</c:formatCode>
                      <c:ptCount val="95"/>
                      <c:pt idx="0">
                        <c:v>0.14619274257583947</c:v>
                      </c:pt>
                      <c:pt idx="1">
                        <c:v>0.17629096527636468</c:v>
                      </c:pt>
                      <c:pt idx="2">
                        <c:v>0.20481042960810059</c:v>
                      </c:pt>
                      <c:pt idx="3">
                        <c:v>0.23183394703841609</c:v>
                      </c:pt>
                      <c:pt idx="4">
                        <c:v>0.25743998527995238</c:v>
                      </c:pt>
                      <c:pt idx="5">
                        <c:v>0.2817028961359419</c:v>
                      </c:pt>
                      <c:pt idx="6">
                        <c:v>0.30469313139423199</c:v>
                      </c:pt>
                      <c:pt idx="7">
                        <c:v>0.32647744739690343</c:v>
                      </c:pt>
                      <c:pt idx="8">
                        <c:v>0.34711909887948789</c:v>
                      </c:pt>
                      <c:pt idx="9">
                        <c:v>0.36667802264263155</c:v>
                      </c:pt>
                      <c:pt idx="10">
                        <c:v>0.38521101158952986</c:v>
                      </c:pt>
                      <c:pt idx="11">
                        <c:v>0.40277187963448252</c:v>
                      </c:pt>
                      <c:pt idx="12">
                        <c:v>0.41941161796141074</c:v>
                      </c:pt>
                      <c:pt idx="13">
                        <c:v>0.43517854308606163</c:v>
                      </c:pt>
                      <c:pt idx="14">
                        <c:v>0.45011843715182603</c:v>
                      </c:pt>
                      <c:pt idx="15">
                        <c:v>0.46427468086654367</c:v>
                      </c:pt>
                      <c:pt idx="16">
                        <c:v>0.4776883794663021</c:v>
                      </c:pt>
                      <c:pt idx="17">
                        <c:v>0.49039848207198816</c:v>
                      </c:pt>
                      <c:pt idx="18">
                        <c:v>0.5024418947851661</c:v>
                      </c:pt>
                      <c:pt idx="19">
                        <c:v>0.51385358785167612</c:v>
                      </c:pt>
                      <c:pt idx="20">
                        <c:v>0.52466669720412196</c:v>
                      </c:pt>
                      <c:pt idx="21">
                        <c:v>0.53491262067809697</c:v>
                      </c:pt>
                      <c:pt idx="22">
                        <c:v>0.57862280187472115</c:v>
                      </c:pt>
                      <c:pt idx="23">
                        <c:v>0.57535886380874213</c:v>
                      </c:pt>
                      <c:pt idx="24">
                        <c:v>0.55147367881979981</c:v>
                      </c:pt>
                      <c:pt idx="25">
                        <c:v>0.5288413563691734</c:v>
                      </c:pt>
                      <c:pt idx="26">
                        <c:v>0.50739617937991133</c:v>
                      </c:pt>
                      <c:pt idx="27">
                        <c:v>0.48707587786847517</c:v>
                      </c:pt>
                      <c:pt idx="28">
                        <c:v>0.4678214481324825</c:v>
                      </c:pt>
                      <c:pt idx="29">
                        <c:v>0.44957698142269314</c:v>
                      </c:pt>
                      <c:pt idx="30">
                        <c:v>0.41590881131833335</c:v>
                      </c:pt>
                      <c:pt idx="31">
                        <c:v>0.40038734624992739</c:v>
                      </c:pt>
                      <c:pt idx="32">
                        <c:v>0.38568003699119957</c:v>
                      </c:pt>
                      <c:pt idx="33">
                        <c:v>0.37174417818672673</c:v>
                      </c:pt>
                      <c:pt idx="34">
                        <c:v>0.35853930452821209</c:v>
                      </c:pt>
                      <c:pt idx="35">
                        <c:v>0.34602707325608073</c:v>
                      </c:pt>
                      <c:pt idx="36">
                        <c:v>0.33417115282428211</c:v>
                      </c:pt>
                      <c:pt idx="37">
                        <c:v>0.31229234692707442</c:v>
                      </c:pt>
                      <c:pt idx="38">
                        <c:v>0.30220593235748761</c:v>
                      </c:pt>
                      <c:pt idx="39">
                        <c:v>0.2926485859515347</c:v>
                      </c:pt>
                      <c:pt idx="40">
                        <c:v>0.28359255621042112</c:v>
                      </c:pt>
                      <c:pt idx="41">
                        <c:v>0.27501154729974137</c:v>
                      </c:pt>
                      <c:pt idx="42">
                        <c:v>0.26688064269472728</c:v>
                      </c:pt>
                      <c:pt idx="43">
                        <c:v>0.25917623283057273</c:v>
                      </c:pt>
                      <c:pt idx="44">
                        <c:v>0.25187594654775525</c:v>
                      </c:pt>
                      <c:pt idx="45">
                        <c:v>0.2449585861332933</c:v>
                      </c:pt>
                      <c:pt idx="46">
                        <c:v>0.2384040657693195</c:v>
                      </c:pt>
                      <c:pt idx="47">
                        <c:v>0.23219335321024454</c:v>
                      </c:pt>
                      <c:pt idx="48">
                        <c:v>0.22630841451915987</c:v>
                      </c:pt>
                      <c:pt idx="49">
                        <c:v>0.22073216170301224</c:v>
                      </c:pt>
                      <c:pt idx="50">
                        <c:v>0.21544840309449853</c:v>
                      </c:pt>
                      <c:pt idx="51">
                        <c:v>0.21044179633660576</c:v>
                      </c:pt>
                      <c:pt idx="52">
                        <c:v>0.20569780383327901</c:v>
                      </c:pt>
                      <c:pt idx="53">
                        <c:v>0.20120265053685898</c:v>
                      </c:pt>
                      <c:pt idx="54">
                        <c:v>0.19694328394971833</c:v>
                      </c:pt>
                      <c:pt idx="55">
                        <c:v>0.19290733622395356</c:v>
                      </c:pt>
                      <c:pt idx="56">
                        <c:v>0.18908308824908257</c:v>
                      </c:pt>
                      <c:pt idx="57">
                        <c:v>0.18545943562346945</c:v>
                      </c:pt>
                      <c:pt idx="58">
                        <c:v>0.1820258564106686</c:v>
                      </c:pt>
                      <c:pt idx="59">
                        <c:v>0.17877238058706274</c:v>
                      </c:pt>
                      <c:pt idx="60">
                        <c:v>0.17568956109208062</c:v>
                      </c:pt>
                      <c:pt idx="61">
                        <c:v>0.17276844639693317</c:v>
                      </c:pt>
                      <c:pt idx="62">
                        <c:v>0.17000055451221693</c:v>
                      </c:pt>
                      <c:pt idx="63">
                        <c:v>0.16737784835891012</c:v>
                      </c:pt>
                      <c:pt idx="64">
                        <c:v>0.16489271243124776</c:v>
                      </c:pt>
                      <c:pt idx="65">
                        <c:v>0.16253793068371136</c:v>
                      </c:pt>
                      <c:pt idx="66">
                        <c:v>0.16030666557792442</c:v>
                      </c:pt>
                      <c:pt idx="67">
                        <c:v>0.15819243822861226</c:v>
                      </c:pt>
                      <c:pt idx="68">
                        <c:v>0.15618910959097693</c:v>
                      </c:pt>
                      <c:pt idx="69">
                        <c:v>0.15429086263486047</c:v>
                      </c:pt>
                      <c:pt idx="70">
                        <c:v>0.15249218545393695</c:v>
                      </c:pt>
                      <c:pt idx="71">
                        <c:v>0.1507878552608867</c:v>
                      </c:pt>
                      <c:pt idx="72">
                        <c:v>0.14917292322208067</c:v>
                      </c:pt>
                      <c:pt idx="73">
                        <c:v>0.14764270008773916</c:v>
                      </c:pt>
                      <c:pt idx="74">
                        <c:v>0.1461927425758397</c:v>
                      </c:pt>
                      <c:pt idx="75">
                        <c:v>0.1461927425758395</c:v>
                      </c:pt>
                      <c:pt idx="76">
                        <c:v>0.1461927425758395</c:v>
                      </c:pt>
                      <c:pt idx="77">
                        <c:v>0.1461927425758395</c:v>
                      </c:pt>
                      <c:pt idx="78">
                        <c:v>0.1461927425758395</c:v>
                      </c:pt>
                      <c:pt idx="79">
                        <c:v>0.1461927425758395</c:v>
                      </c:pt>
                      <c:pt idx="80">
                        <c:v>0.1461927425758395</c:v>
                      </c:pt>
                      <c:pt idx="81">
                        <c:v>0.1461927425758395</c:v>
                      </c:pt>
                      <c:pt idx="82">
                        <c:v>0.1461927425758395</c:v>
                      </c:pt>
                      <c:pt idx="83">
                        <c:v>0.1461927425758395</c:v>
                      </c:pt>
                      <c:pt idx="84">
                        <c:v>0.1461927425758395</c:v>
                      </c:pt>
                      <c:pt idx="85">
                        <c:v>0.1461927425758395</c:v>
                      </c:pt>
                      <c:pt idx="86">
                        <c:v>0.1461927425758395</c:v>
                      </c:pt>
                      <c:pt idx="87">
                        <c:v>0.1461927425758395</c:v>
                      </c:pt>
                      <c:pt idx="88">
                        <c:v>0.1461927425758395</c:v>
                      </c:pt>
                      <c:pt idx="89">
                        <c:v>0.1461927425758395</c:v>
                      </c:pt>
                      <c:pt idx="90">
                        <c:v>0.1461927425758395</c:v>
                      </c:pt>
                      <c:pt idx="91">
                        <c:v>0.1461927425758395</c:v>
                      </c:pt>
                      <c:pt idx="92">
                        <c:v>0.1461927425758395</c:v>
                      </c:pt>
                      <c:pt idx="93">
                        <c:v>0.1461927425758395</c:v>
                      </c:pt>
                    </c:numCache>
                  </c:numRef>
                </c:yVal>
                <c:smooth val="0"/>
                <c:extLst xmlns:c15="http://schemas.microsoft.com/office/drawing/2012/chart">
                  <c:ext xmlns:c16="http://schemas.microsoft.com/office/drawing/2014/chart" uri="{C3380CC4-5D6E-409C-BE32-E72D297353CC}">
                    <c16:uniqueId val="{0000000B-3C27-4BA0-875F-1E0052CEF8AA}"/>
                  </c:ext>
                </c:extLst>
              </c15:ser>
            </c15:filteredScatterSeries>
          </c:ext>
        </c:extLst>
      </c:scatterChart>
      <c:valAx>
        <c:axId val="184724096"/>
        <c:scaling>
          <c:orientation val="minMax"/>
          <c:max val="5"/>
        </c:scaling>
        <c:delete val="0"/>
        <c:axPos val="b"/>
        <c:majorGridlines/>
        <c:minorGridlines/>
        <c:title>
          <c:tx>
            <c:rich>
              <a:bodyPr/>
              <a:lstStyle/>
              <a:p>
                <a:pPr>
                  <a:defRPr/>
                </a:pPr>
                <a:r>
                  <a:rPr lang="en-US"/>
                  <a:t>Time</a:t>
                </a:r>
                <a:r>
                  <a:rPr lang="en-US" baseline="0"/>
                  <a:t> (s)</a:t>
                </a:r>
                <a:endParaRPr lang="en-US"/>
              </a:p>
            </c:rich>
          </c:tx>
          <c:overlay val="0"/>
        </c:title>
        <c:numFmt formatCode="General" sourceLinked="1"/>
        <c:majorTickMark val="out"/>
        <c:minorTickMark val="none"/>
        <c:tickLblPos val="nextTo"/>
        <c:crossAx val="184738560"/>
        <c:crosses val="autoZero"/>
        <c:crossBetween val="midCat"/>
      </c:valAx>
      <c:valAx>
        <c:axId val="184738560"/>
        <c:scaling>
          <c:orientation val="minMax"/>
        </c:scaling>
        <c:delete val="0"/>
        <c:axPos val="l"/>
        <c:majorGridlines/>
        <c:minorGridlines/>
        <c:title>
          <c:tx>
            <c:rich>
              <a:bodyPr/>
              <a:lstStyle/>
              <a:p>
                <a:pPr>
                  <a:defRPr/>
                </a:pPr>
                <a:r>
                  <a:rPr lang="en-GB"/>
                  <a:t>Lung</a:t>
                </a:r>
                <a:r>
                  <a:rPr lang="en-GB" baseline="0"/>
                  <a:t> volume, above FRC (L)</a:t>
                </a:r>
                <a:endParaRPr lang="en-GB"/>
              </a:p>
            </c:rich>
          </c:tx>
          <c:overlay val="0"/>
        </c:title>
        <c:numFmt formatCode="General" sourceLinked="1"/>
        <c:majorTickMark val="out"/>
        <c:minorTickMark val="none"/>
        <c:tickLblPos val="nextTo"/>
        <c:crossAx val="184724096"/>
        <c:crosses val="autoZero"/>
        <c:crossBetween val="midCat"/>
      </c:valAx>
    </c:plotArea>
    <c:legend>
      <c:legendPos val="r"/>
      <c:layout>
        <c:manualLayout>
          <c:xMode val="edge"/>
          <c:yMode val="edge"/>
          <c:x val="0.80672154125064266"/>
          <c:y val="0.1964632338938706"/>
          <c:w val="9.6412371134020625E-2"/>
          <c:h val="0.30423408430413079"/>
        </c:manualLayout>
      </c:layout>
      <c:overlay val="1"/>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931334</xdr:colOff>
      <xdr:row>7</xdr:row>
      <xdr:rowOff>92075</xdr:rowOff>
    </xdr:from>
    <xdr:to>
      <xdr:col>0</xdr:col>
      <xdr:colOff>5054601</xdr:colOff>
      <xdr:row>7</xdr:row>
      <xdr:rowOff>2276292</xdr:rowOff>
    </xdr:to>
    <xdr:pic>
      <xdr:nvPicPr>
        <xdr:cNvPr id="5" name="Picture 4">
          <a:extLst>
            <a:ext uri="{FF2B5EF4-FFF2-40B4-BE49-F238E27FC236}">
              <a16:creationId xmlns:a16="http://schemas.microsoft.com/office/drawing/2014/main" id="{93E3B30F-7413-4F9A-9000-795B93940E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1334" y="3478742"/>
          <a:ext cx="4123267" cy="21842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76199</xdr:colOff>
      <xdr:row>17</xdr:row>
      <xdr:rowOff>38099</xdr:rowOff>
    </xdr:from>
    <xdr:to>
      <xdr:col>8</xdr:col>
      <xdr:colOff>211931</xdr:colOff>
      <xdr:row>43</xdr:row>
      <xdr:rowOff>95250</xdr:rowOff>
    </xdr:to>
    <xdr:graphicFrame macro="">
      <xdr:nvGraphicFramePr>
        <xdr:cNvPr id="2" name="Chart 1">
          <a:extLst>
            <a:ext uri="{FF2B5EF4-FFF2-40B4-BE49-F238E27FC236}">
              <a16:creationId xmlns:a16="http://schemas.microsoft.com/office/drawing/2014/main" id="{C8635491-F1FA-4403-B1CB-2B7AAB086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76199</xdr:colOff>
      <xdr:row>18</xdr:row>
      <xdr:rowOff>85724</xdr:rowOff>
    </xdr:from>
    <xdr:to>
      <xdr:col>8</xdr:col>
      <xdr:colOff>1676400</xdr:colOff>
      <xdr:row>44</xdr:row>
      <xdr:rowOff>142875</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10"/>
  <sheetViews>
    <sheetView tabSelected="1" zoomScale="90" zoomScaleNormal="90" workbookViewId="0">
      <selection activeCell="A7" sqref="A7"/>
    </sheetView>
  </sheetViews>
  <sheetFormatPr defaultRowHeight="15" x14ac:dyDescent="0.25"/>
  <cols>
    <col min="1" max="1" width="171" style="104" customWidth="1"/>
    <col min="3" max="3" width="12.7109375" customWidth="1"/>
    <col min="4" max="4" width="12.85546875" customWidth="1"/>
  </cols>
  <sheetData>
    <row r="2" spans="1:4" x14ac:dyDescent="0.25">
      <c r="A2" s="103" t="s">
        <v>63</v>
      </c>
      <c r="B2" s="2"/>
    </row>
    <row r="3" spans="1:4" x14ac:dyDescent="0.25">
      <c r="A3" s="104" t="s">
        <v>50</v>
      </c>
      <c r="D3" s="42"/>
    </row>
    <row r="4" spans="1:4" x14ac:dyDescent="0.25">
      <c r="A4" s="104" t="s">
        <v>62</v>
      </c>
      <c r="B4" s="2"/>
    </row>
    <row r="6" spans="1:4" ht="52.5" customHeight="1" x14ac:dyDescent="0.25">
      <c r="A6" s="105" t="s">
        <v>64</v>
      </c>
    </row>
    <row r="7" spans="1:4" ht="139.5" customHeight="1" x14ac:dyDescent="0.25">
      <c r="A7" s="104" t="s">
        <v>65</v>
      </c>
    </row>
    <row r="8" spans="1:4" ht="187.5" customHeight="1" x14ac:dyDescent="0.25">
      <c r="A8" s="107"/>
    </row>
    <row r="9" spans="1:4" ht="79.5" customHeight="1" x14ac:dyDescent="0.25">
      <c r="A9" s="106" t="s">
        <v>66</v>
      </c>
    </row>
    <row r="10" spans="1:4" ht="26.25" customHeight="1" x14ac:dyDescent="0.25">
      <c r="A10" s="104" t="s">
        <v>67</v>
      </c>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D065A-32C8-4092-9D77-B0DA084E1477}">
  <dimension ref="A1:V125"/>
  <sheetViews>
    <sheetView zoomScale="80" zoomScaleNormal="80" workbookViewId="0">
      <selection activeCell="C41" sqref="C41"/>
    </sheetView>
  </sheetViews>
  <sheetFormatPr defaultRowHeight="15" x14ac:dyDescent="0.25"/>
  <cols>
    <col min="1" max="1" width="49.7109375" customWidth="1"/>
    <col min="2" max="2" width="10.85546875" style="2" customWidth="1"/>
    <col min="3" max="3" width="11.5703125" customWidth="1"/>
    <col min="4" max="4" width="10.85546875" customWidth="1"/>
    <col min="5" max="5" width="11.140625" customWidth="1"/>
    <col min="6" max="6" width="33.28515625" customWidth="1"/>
    <col min="7" max="7" width="8.7109375" customWidth="1"/>
    <col min="9" max="9" width="9.42578125" customWidth="1"/>
    <col min="10" max="10" width="9.140625" style="45"/>
    <col min="11" max="11" width="10.7109375" style="45" customWidth="1"/>
    <col min="13" max="13" width="13.140625" customWidth="1"/>
  </cols>
  <sheetData>
    <row r="1" spans="1:22" x14ac:dyDescent="0.25">
      <c r="A1" s="1" t="s">
        <v>53</v>
      </c>
    </row>
    <row r="2" spans="1:22" x14ac:dyDescent="0.25">
      <c r="A2" s="1" t="s">
        <v>55</v>
      </c>
    </row>
    <row r="3" spans="1:22" x14ac:dyDescent="0.25">
      <c r="A3" t="s">
        <v>0</v>
      </c>
      <c r="C3" t="s">
        <v>1</v>
      </c>
      <c r="D3" s="42"/>
      <c r="K3" s="45" t="s">
        <v>60</v>
      </c>
    </row>
    <row r="4" spans="1:22" ht="15.75" thickBot="1" x14ac:dyDescent="0.3">
      <c r="J4" s="47" t="s">
        <v>41</v>
      </c>
      <c r="K4" s="46" t="s">
        <v>58</v>
      </c>
      <c r="L4" s="46" t="s">
        <v>47</v>
      </c>
      <c r="M4" s="46" t="s">
        <v>59</v>
      </c>
      <c r="N4" s="46"/>
      <c r="O4" s="46"/>
      <c r="P4" s="46"/>
      <c r="Q4" s="46"/>
      <c r="R4" s="46"/>
      <c r="S4" s="46"/>
      <c r="T4" s="46"/>
      <c r="U4" s="46"/>
      <c r="V4" s="46"/>
    </row>
    <row r="5" spans="1:22" s="1" customFormat="1" x14ac:dyDescent="0.25">
      <c r="A5" s="9" t="s">
        <v>54</v>
      </c>
      <c r="B5" s="10"/>
      <c r="C5" s="11"/>
      <c r="D5" s="11"/>
      <c r="E5" s="11"/>
      <c r="F5" s="12" t="s">
        <v>2</v>
      </c>
      <c r="G5" s="13"/>
      <c r="H5" s="3"/>
      <c r="I5" s="3"/>
      <c r="J5" s="45">
        <v>0</v>
      </c>
      <c r="K5" s="45">
        <f>MIN( B$24-(B$24-B$31)*EXP(-$J5/B$22),      MAX( B$25+(B$30-B$25)*EXP(-($J5-$G$7)/B$23),  B$31)  )</f>
        <v>0.4681629152332305</v>
      </c>
      <c r="L5" s="45">
        <f>MIN( C$24-(C$24-C$31)*EXP(-$J5/C$22),      MAX( C$25+(C$30-C$25)*EXP(-($J5-$G$7)/C$23),  C$31)  )</f>
        <v>0.14619274257583947</v>
      </c>
      <c r="M5" s="45">
        <f>MIN( B$24-(B$24-B$37)*EXP(-$J5/B$39),      MAX( B$25+(B$36-B$25)*EXP(-($J5-$G$7)/B$23),  B$37)  )</f>
        <v>0.42331469691385548</v>
      </c>
      <c r="N5" s="45"/>
      <c r="O5" s="45"/>
    </row>
    <row r="6" spans="1:22" x14ac:dyDescent="0.25">
      <c r="A6" s="14" t="s">
        <v>3</v>
      </c>
      <c r="B6" s="20">
        <v>15</v>
      </c>
      <c r="C6" s="7"/>
      <c r="D6" s="7"/>
      <c r="E6" s="7"/>
      <c r="F6" s="7" t="s">
        <v>4</v>
      </c>
      <c r="G6" s="15">
        <f>60/B6</f>
        <v>4</v>
      </c>
      <c r="H6" s="4"/>
      <c r="I6" s="4"/>
      <c r="J6" s="45">
        <f>J5+0.05</f>
        <v>0.05</v>
      </c>
      <c r="K6" s="45">
        <f>MIN( B$24-(B$24-B$31)*EXP(-$J6/B$22),      MAX( B$25+(B$30-B$25)*EXP(-($J6-$G$7)/B$23),  B$31)  )</f>
        <v>0.49691420132127595</v>
      </c>
      <c r="L6" s="45">
        <f>MIN( C$24-(C$24-C$31)*EXP(-$J6/C$22),      MAX( C$25+(C$30-C$25)*EXP(-($J6-$G$7)/C$23),  C$31)  )</f>
        <v>0.17629096527636468</v>
      </c>
      <c r="M6" s="45">
        <f t="shared" ref="M6:M69" si="0">MIN( B$24-(B$24-B$37)*EXP(-$J6/B$39),      MAX( B$25+(B$36-B$25)*EXP(-($J6-$G$7)/B$23),  B$37)  )</f>
        <v>0.44353374786221966</v>
      </c>
      <c r="N6" s="45"/>
      <c r="O6" s="45"/>
    </row>
    <row r="7" spans="1:22" x14ac:dyDescent="0.25">
      <c r="A7" s="14" t="s">
        <v>5</v>
      </c>
      <c r="B7" s="20">
        <v>0.5</v>
      </c>
      <c r="C7" s="7"/>
      <c r="D7" s="7"/>
      <c r="E7" s="7"/>
      <c r="F7" s="7" t="s">
        <v>6</v>
      </c>
      <c r="G7" s="16">
        <f>1/(1/B7+1) * G6</f>
        <v>1.3333333333333333</v>
      </c>
      <c r="H7" s="4"/>
      <c r="I7" s="4"/>
      <c r="J7" s="45">
        <f>J6+0.05</f>
        <v>0.1</v>
      </c>
      <c r="K7" s="45">
        <f>MIN( B$24-(B$24-B$31)*EXP(-$J7/B$22),      MAX( B$25+(B$30-B$25)*EXP(-($J7-$G$7)/B$23),  B$31)  )</f>
        <v>0.5249478195527737</v>
      </c>
      <c r="L7" s="45">
        <f>MIN( C$24-(C$24-C$31)*EXP(-$J7/C$22),      MAX( C$25+(C$30-C$25)*EXP(-($J7-$G$7)/C$23),  C$31)  )</f>
        <v>0.20481042960810059</v>
      </c>
      <c r="M7" s="45">
        <f t="shared" si="0"/>
        <v>0.46341118015762817</v>
      </c>
      <c r="N7" s="45"/>
      <c r="O7" s="45"/>
    </row>
    <row r="8" spans="1:22" x14ac:dyDescent="0.25">
      <c r="A8" s="14" t="s">
        <v>7</v>
      </c>
      <c r="B8" s="20">
        <v>25</v>
      </c>
      <c r="C8" s="7"/>
      <c r="D8" s="7"/>
      <c r="E8" s="7"/>
      <c r="F8" s="7" t="s">
        <v>8</v>
      </c>
      <c r="G8" s="16">
        <f>B8+B9</f>
        <v>30</v>
      </c>
      <c r="H8" s="4"/>
      <c r="I8" s="4"/>
      <c r="J8" s="45">
        <f t="shared" ref="J8:J70" si="1">J7+0.05</f>
        <v>0.15000000000000002</v>
      </c>
      <c r="K8" s="45">
        <f>MIN( B$24-(B$24-B$31)*EXP(-$J8/B$22),      MAX( B$25+(B$30-B$25)*EXP(-($J8-$G$7)/B$23),  B$31)  )</f>
        <v>0.55228168380993226</v>
      </c>
      <c r="L8" s="45">
        <f>MIN( C$24-(C$24-C$31)*EXP(-$J8/C$22),      MAX( C$25+(C$30-C$25)*EXP(-($J8-$G$7)/C$23),  C$31)  )</f>
        <v>0.23183394703841609</v>
      </c>
      <c r="M8" s="45">
        <f t="shared" si="0"/>
        <v>0.48295276574775214</v>
      </c>
      <c r="N8" s="45"/>
      <c r="O8" s="45"/>
    </row>
    <row r="9" spans="1:22" x14ac:dyDescent="0.25">
      <c r="A9" s="14" t="s">
        <v>9</v>
      </c>
      <c r="B9" s="20">
        <v>5</v>
      </c>
      <c r="C9" s="7"/>
      <c r="D9" s="7"/>
      <c r="E9" s="7"/>
      <c r="F9" s="7"/>
      <c r="G9" s="15"/>
      <c r="H9" s="4"/>
      <c r="I9" s="4"/>
      <c r="J9" s="45">
        <f t="shared" si="1"/>
        <v>0.2</v>
      </c>
      <c r="K9" s="45">
        <f>MIN( B$24-(B$24-B$31)*EXP(-$J9/B$22),      MAX( B$25+(B$30-B$25)*EXP(-($J9-$G$7)/B$23),  B$31)  )</f>
        <v>0.57893326082218199</v>
      </c>
      <c r="L9" s="45">
        <f>MIN( C$24-(C$24-C$31)*EXP(-$J9/C$22),      MAX( C$25+(C$30-C$25)*EXP(-($J9-$G$7)/C$23),  C$31)  )</f>
        <v>0.25743998527995238</v>
      </c>
      <c r="M9" s="45">
        <f t="shared" si="0"/>
        <v>0.50216417905813016</v>
      </c>
      <c r="N9" s="45"/>
      <c r="O9" s="45"/>
    </row>
    <row r="10" spans="1:22" x14ac:dyDescent="0.25">
      <c r="A10" s="14" t="s">
        <v>10</v>
      </c>
      <c r="B10" s="20">
        <v>22</v>
      </c>
      <c r="C10" s="7"/>
      <c r="D10" s="7"/>
      <c r="E10" s="7"/>
      <c r="F10" s="7"/>
      <c r="G10" s="15"/>
      <c r="H10" s="4"/>
      <c r="I10" s="4"/>
      <c r="J10" s="45">
        <f t="shared" si="1"/>
        <v>0.25</v>
      </c>
      <c r="K10" s="45">
        <f>MIN( B$24-(B$24-B$31)*EXP(-$J10/B$22),      MAX( B$25+(B$30-B$25)*EXP(-($J10-$G$7)/B$23),  B$31)  )</f>
        <v>0.60491958132766466</v>
      </c>
      <c r="L10" s="45">
        <f>MIN( C$24-(C$24-C$31)*EXP(-$J10/C$22),      MAX( C$25+(C$30-C$25)*EXP(-($J10-$G$7)/C$23),  C$31)  )</f>
        <v>0.2817028961359419</v>
      </c>
      <c r="M10" s="45">
        <f t="shared" si="0"/>
        <v>0.52105099863988902</v>
      </c>
      <c r="N10" s="45"/>
      <c r="O10" s="45"/>
    </row>
    <row r="11" spans="1:22" ht="15.75" thickBot="1" x14ac:dyDescent="0.3">
      <c r="A11" s="17" t="s">
        <v>11</v>
      </c>
      <c r="B11" s="21">
        <v>4.0000000000000001E-3</v>
      </c>
      <c r="C11" s="18"/>
      <c r="D11" s="18"/>
      <c r="E11" s="18"/>
      <c r="F11" s="18"/>
      <c r="G11" s="19"/>
      <c r="H11" s="4"/>
      <c r="I11" s="4"/>
      <c r="J11" s="45">
        <f>J10+0.05</f>
        <v>0.3</v>
      </c>
      <c r="K11" s="45">
        <f>MIN( B$24-(B$24-B$31)*EXP(-$J11/B$22),      MAX( B$25+(B$30-B$25)*EXP(-($J11-$G$7)/B$23),  B$31)  )</f>
        <v>0.63025725095611795</v>
      </c>
      <c r="L11" s="45">
        <f>MIN( C$24-(C$24-C$31)*EXP(-$J11/C$22),      MAX( C$25+(C$30-C$25)*EXP(-($J11-$G$7)/C$23),  C$31)  )</f>
        <v>0.30469313139423199</v>
      </c>
      <c r="M11" s="45">
        <f t="shared" si="0"/>
        <v>0.53961870878962626</v>
      </c>
      <c r="N11" s="45"/>
      <c r="O11" s="45"/>
    </row>
    <row r="12" spans="1:22" ht="15.75" thickBot="1" x14ac:dyDescent="0.3">
      <c r="A12" s="4"/>
      <c r="B12" s="6"/>
      <c r="C12" s="4"/>
      <c r="D12" s="4"/>
      <c r="E12" s="4"/>
      <c r="F12" s="4"/>
      <c r="G12" s="4"/>
      <c r="H12" s="4"/>
      <c r="I12" s="4"/>
      <c r="J12" s="45">
        <f t="shared" si="1"/>
        <v>0.35</v>
      </c>
      <c r="K12" s="45">
        <f>MIN( B$24-(B$24-B$31)*EXP(-$J12/B$22),      MAX( B$25+(B$30-B$25)*EXP(-($J12-$G$7)/B$23),  B$31)  )</f>
        <v>0.65496246084011067</v>
      </c>
      <c r="L12" s="45">
        <f>MIN( C$24-(C$24-C$31)*EXP(-$J12/C$22),      MAX( C$25+(C$30-C$25)*EXP(-($J12-$G$7)/C$23),  C$31)  )</f>
        <v>0.32647744739690343</v>
      </c>
      <c r="M12" s="45">
        <f t="shared" si="0"/>
        <v>0.55787270114192444</v>
      </c>
      <c r="N12" s="45"/>
      <c r="O12" s="45"/>
    </row>
    <row r="13" spans="1:22" x14ac:dyDescent="0.25">
      <c r="A13" s="9" t="s">
        <v>12</v>
      </c>
      <c r="B13" s="60" t="s">
        <v>46</v>
      </c>
      <c r="C13" s="87" t="s">
        <v>47</v>
      </c>
      <c r="D13" s="91"/>
      <c r="E13" s="92"/>
      <c r="F13" s="4"/>
      <c r="G13" s="4"/>
      <c r="H13" s="4"/>
      <c r="I13" s="4"/>
      <c r="J13" s="45">
        <f t="shared" si="1"/>
        <v>0.39999999999999997</v>
      </c>
      <c r="K13" s="45">
        <f>MIN( B$24-(B$24-B$31)*EXP(-$J13/B$22),      MAX( B$25+(B$30-B$25)*EXP(-($J13-$G$7)/B$23),  B$31)  )</f>
        <v>0.67905099796140622</v>
      </c>
      <c r="L13" s="45">
        <f>MIN( C$24-(C$24-C$31)*EXP(-$J13/C$22),      MAX( C$25+(C$30-C$25)*EXP(-($J13-$G$7)/C$23),  C$31)  )</f>
        <v>0.34711909887948789</v>
      </c>
      <c r="M13" s="45">
        <f t="shared" si="0"/>
        <v>0.57581827623495641</v>
      </c>
      <c r="N13" s="45"/>
      <c r="O13" s="45"/>
    </row>
    <row r="14" spans="1:22" x14ac:dyDescent="0.25">
      <c r="A14" s="14" t="s">
        <v>13</v>
      </c>
      <c r="B14" s="20">
        <v>13</v>
      </c>
      <c r="C14" s="88">
        <v>13</v>
      </c>
      <c r="D14" s="102" t="s">
        <v>14</v>
      </c>
      <c r="E14" s="96"/>
      <c r="F14" s="4"/>
      <c r="G14" s="5"/>
      <c r="H14" s="4"/>
      <c r="I14" s="4"/>
      <c r="J14" s="45">
        <f t="shared" si="1"/>
        <v>0.44999999999999996</v>
      </c>
      <c r="K14" s="45">
        <f>MIN( B$24-(B$24-B$31)*EXP(-$J14/B$22),      MAX( B$25+(B$30-B$25)*EXP(-($J14-$G$7)/B$23),  B$31)  )</f>
        <v>0.70253825523907099</v>
      </c>
      <c r="L14" s="45">
        <f>MIN( C$24-(C$24-C$31)*EXP(-$J14/C$22),      MAX( C$25+(C$30-C$25)*EXP(-($J14-$G$7)/C$23),  C$31)  )</f>
        <v>0.36667802264263155</v>
      </c>
      <c r="M14" s="45">
        <f t="shared" si="0"/>
        <v>0.59346064504963936</v>
      </c>
      <c r="N14" s="45"/>
      <c r="O14" s="45"/>
    </row>
    <row r="15" spans="1:22" x14ac:dyDescent="0.25">
      <c r="A15" s="14" t="s">
        <v>15</v>
      </c>
      <c r="B15" s="20">
        <v>13</v>
      </c>
      <c r="C15" s="88">
        <v>13</v>
      </c>
      <c r="D15" s="102" t="s">
        <v>16</v>
      </c>
      <c r="E15" s="96"/>
      <c r="F15" s="4"/>
      <c r="G15" s="5"/>
      <c r="H15" s="4"/>
      <c r="I15" s="4"/>
      <c r="J15" s="45">
        <f t="shared" si="1"/>
        <v>0.49999999999999994</v>
      </c>
      <c r="K15" s="45">
        <f>MIN( B$24-(B$24-B$31)*EXP(-$J15/B$22),      MAX( B$25+(B$30-B$25)*EXP(-($J15-$G$7)/B$23),  B$31)  )</f>
        <v>0.72543924136576776</v>
      </c>
      <c r="L15" s="45">
        <f>MIN( C$24-(C$24-C$31)*EXP(-$J15/C$22),      MAX( C$25+(C$30-C$25)*EXP(-($J15-$G$7)/C$23),  C$31)  )</f>
        <v>0.38521101158952986</v>
      </c>
      <c r="M15" s="45">
        <f t="shared" si="0"/>
        <v>0.61080493052278362</v>
      </c>
      <c r="N15" s="45"/>
      <c r="O15" s="45"/>
    </row>
    <row r="16" spans="1:22" x14ac:dyDescent="0.25">
      <c r="A16" s="14" t="s">
        <v>17</v>
      </c>
      <c r="B16" s="35">
        <v>5.3999999999999999E-2</v>
      </c>
      <c r="C16" s="78">
        <v>2.4E-2</v>
      </c>
      <c r="D16" s="102" t="s">
        <v>18</v>
      </c>
      <c r="E16" s="75"/>
      <c r="F16" s="4"/>
      <c r="G16" s="22"/>
      <c r="H16" s="4"/>
      <c r="I16" s="4"/>
      <c r="J16" s="45">
        <f t="shared" si="1"/>
        <v>0.54999999999999993</v>
      </c>
      <c r="K16" s="45">
        <f>MIN( B$24-(B$24-B$31)*EXP(-$J16/B$22),      MAX( B$25+(B$30-B$25)*EXP(-($J16-$G$7)/B$23),  B$31)  )</f>
        <v>0.74776859039852583</v>
      </c>
      <c r="L16" s="45">
        <f>MIN( C$24-(C$24-C$31)*EXP(-$J16/C$22),      MAX( C$25+(C$30-C$25)*EXP(-($J16-$G$7)/C$23),  C$31)  )</f>
        <v>0.40277187963448252</v>
      </c>
      <c r="M16" s="45">
        <f t="shared" si="0"/>
        <v>0.62785616903467589</v>
      </c>
      <c r="N16" s="45"/>
      <c r="O16" s="45"/>
    </row>
    <row r="17" spans="1:15" x14ac:dyDescent="0.25">
      <c r="A17" s="14" t="s">
        <v>19</v>
      </c>
      <c r="B17" s="35">
        <v>5.3999999999999999E-2</v>
      </c>
      <c r="C17" s="78">
        <v>2.4E-2</v>
      </c>
      <c r="D17" s="102" t="s">
        <v>16</v>
      </c>
      <c r="E17" s="75"/>
      <c r="F17" s="4"/>
      <c r="G17" s="22"/>
      <c r="H17" s="4"/>
      <c r="I17" s="4"/>
      <c r="J17" s="45">
        <f t="shared" si="1"/>
        <v>0.6</v>
      </c>
      <c r="K17" s="45">
        <f>MIN( B$24-(B$24-B$31)*EXP(-$J17/B$22),      MAX( B$25+(B$30-B$25)*EXP(-($J17-$G$7)/B$23),  B$31)  )</f>
        <v>0.76954057111011154</v>
      </c>
      <c r="L17" s="45">
        <f>MIN( C$24-(C$24-C$31)*EXP(-$J17/C$22),      MAX( C$25+(C$30-C$25)*EXP(-($J17-$G$7)/C$23),  C$31)  )</f>
        <v>0.41941161796141074</v>
      </c>
      <c r="M17" s="45">
        <f t="shared" si="0"/>
        <v>0.64461931187152688</v>
      </c>
      <c r="N17" s="45"/>
      <c r="O17" s="45"/>
    </row>
    <row r="18" spans="1:15" x14ac:dyDescent="0.25">
      <c r="A18" s="25" t="s">
        <v>20</v>
      </c>
      <c r="B18" s="8"/>
      <c r="C18" s="89"/>
      <c r="D18" s="93"/>
      <c r="E18" s="73"/>
      <c r="F18" s="4"/>
      <c r="G18" s="4"/>
      <c r="H18" s="4"/>
      <c r="I18" s="4"/>
      <c r="J18" s="45">
        <f t="shared" si="1"/>
        <v>0.65</v>
      </c>
      <c r="K18" s="45">
        <f>MIN( B$24-(B$24-B$31)*EXP(-$J18/B$22),      MAX( B$25+(B$30-B$25)*EXP(-($J18-$G$7)/B$23),  B$31)  )</f>
        <v>0.79076909610697776</v>
      </c>
      <c r="L18" s="45">
        <f>MIN( C$24-(C$24-C$31)*EXP(-$J18/C$22),      MAX( C$25+(C$30-C$25)*EXP(-($J18-$G$7)/C$23),  C$31)  )</f>
        <v>0.43517854308606163</v>
      </c>
      <c r="M18" s="45">
        <f t="shared" si="0"/>
        <v>0.66109922666321075</v>
      </c>
      <c r="N18" s="45"/>
      <c r="O18" s="45"/>
    </row>
    <row r="19" spans="1:15" x14ac:dyDescent="0.25">
      <c r="A19" s="14" t="s">
        <v>21</v>
      </c>
      <c r="B19" s="8">
        <f t="shared" ref="B19:E20" si="2">B14*B16</f>
        <v>0.70199999999999996</v>
      </c>
      <c r="C19" s="89">
        <f t="shared" si="2"/>
        <v>0.312</v>
      </c>
      <c r="D19" s="93"/>
      <c r="E19" s="73"/>
      <c r="F19" s="4"/>
      <c r="G19" s="4"/>
      <c r="H19" s="4"/>
      <c r="I19" s="4"/>
      <c r="J19" s="45">
        <f t="shared" si="1"/>
        <v>0.70000000000000007</v>
      </c>
      <c r="K19" s="45">
        <f>MIN( B$24-(B$24-B$31)*EXP(-$J19/B$22),      MAX( B$25+(B$30-B$25)*EXP(-($J19-$G$7)/B$23),  B$31)  )</f>
        <v>0.81146773071961875</v>
      </c>
      <c r="L19" s="45">
        <f>MIN( C$24-(C$24-C$31)*EXP(-$J19/C$22),      MAX( C$25+(C$30-C$25)*EXP(-($J19-$G$7)/C$23),  C$31)  )</f>
        <v>0.45011843715182603</v>
      </c>
      <c r="M19" s="45">
        <f t="shared" si="0"/>
        <v>0.67730069879671351</v>
      </c>
      <c r="N19" s="45"/>
      <c r="O19" s="45"/>
    </row>
    <row r="20" spans="1:15" x14ac:dyDescent="0.25">
      <c r="A20" s="14" t="s">
        <v>22</v>
      </c>
      <c r="B20" s="8">
        <f t="shared" si="2"/>
        <v>0.70199999999999996</v>
      </c>
      <c r="C20" s="89">
        <f t="shared" si="2"/>
        <v>0.312</v>
      </c>
      <c r="D20" s="93"/>
      <c r="E20" s="73"/>
      <c r="F20" s="4"/>
      <c r="G20" s="4"/>
      <c r="H20" s="4"/>
      <c r="I20" s="4"/>
      <c r="J20" s="45">
        <f t="shared" si="1"/>
        <v>0.75000000000000011</v>
      </c>
      <c r="K20" s="45">
        <f>MIN( B$24-(B$24-B$31)*EXP(-$J20/B$22),      MAX( B$25+(B$30-B$25)*EXP(-($J20-$G$7)/B$23),  B$31)  )</f>
        <v>0.83164970167100882</v>
      </c>
      <c r="L20" s="45">
        <f>MIN( C$24-(C$24-C$31)*EXP(-$J20/C$22),      MAX( C$25+(C$30-C$25)*EXP(-($J20-$G$7)/C$23),  C$31)  )</f>
        <v>0.46427468086654367</v>
      </c>
      <c r="M20" s="45">
        <f t="shared" si="0"/>
        <v>0.69322843280569779</v>
      </c>
      <c r="N20" s="45"/>
      <c r="O20" s="45"/>
    </row>
    <row r="21" spans="1:15" x14ac:dyDescent="0.25">
      <c r="A21" s="25" t="s">
        <v>23</v>
      </c>
      <c r="B21" s="8"/>
      <c r="C21" s="89"/>
      <c r="D21" s="93"/>
      <c r="E21" s="73"/>
      <c r="F21" s="4"/>
      <c r="G21" s="4"/>
      <c r="H21" s="4"/>
      <c r="I21" s="4"/>
      <c r="J21" s="45">
        <f t="shared" si="1"/>
        <v>0.80000000000000016</v>
      </c>
      <c r="K21" s="45">
        <f>MIN( B$24-(B$24-B$31)*EXP(-$J21/B$22),      MAX( B$25+(B$30-B$25)*EXP(-($J21-$G$7)/B$23),  B$31)  )</f>
        <v>0.85132790552866833</v>
      </c>
      <c r="L21" s="45">
        <f>MIN( C$24-(C$24-C$31)*EXP(-$J21/C$22),      MAX( C$25+(C$30-C$25)*EXP(-($J21-$G$7)/C$23),  C$31)  )</f>
        <v>0.4776883794663021</v>
      </c>
      <c r="M21" s="45">
        <f t="shared" si="0"/>
        <v>0.708887053736591</v>
      </c>
      <c r="N21" s="45"/>
      <c r="O21" s="45"/>
    </row>
    <row r="22" spans="1:15" x14ac:dyDescent="0.25">
      <c r="A22" s="14" t="s">
        <v>24</v>
      </c>
      <c r="B22" s="8">
        <f>B19+($B$10)*($B$11+B16)</f>
        <v>1.9779999999999998</v>
      </c>
      <c r="C22" s="89">
        <f>C19+($B$10)*($B$11+C16)</f>
        <v>0.92799999999999994</v>
      </c>
      <c r="D22" s="93"/>
      <c r="E22" s="73"/>
      <c r="F22" s="4"/>
      <c r="G22" s="4"/>
      <c r="H22" s="4"/>
      <c r="I22" s="4"/>
      <c r="J22" s="45">
        <f t="shared" si="1"/>
        <v>0.8500000000000002</v>
      </c>
      <c r="K22" s="45">
        <f>MIN( B$24-(B$24-B$31)*EXP(-$J22/B$22),      MAX( B$25+(B$30-B$25)*EXP(-($J22-$G$7)/B$23),  B$31)  )</f>
        <v>0.87051491694575367</v>
      </c>
      <c r="L22" s="45">
        <f>MIN( C$24-(C$24-C$31)*EXP(-$J22/C$22),      MAX( C$25+(C$30-C$25)*EXP(-($J22-$G$7)/C$23),  C$31)  )</f>
        <v>0.49039848207198816</v>
      </c>
      <c r="M22" s="45">
        <f t="shared" si="0"/>
        <v>0.724281108491593</v>
      </c>
      <c r="N22" s="45"/>
      <c r="O22" s="45"/>
    </row>
    <row r="23" spans="1:15" x14ac:dyDescent="0.25">
      <c r="A23" s="14" t="s">
        <v>25</v>
      </c>
      <c r="B23" s="8">
        <f>B20+$B$10*($B$11+B17)</f>
        <v>1.9779999999999998</v>
      </c>
      <c r="C23" s="89">
        <f>C20+$B$10*($B$11+C17)</f>
        <v>0.92799999999999994</v>
      </c>
      <c r="D23" s="93"/>
      <c r="E23" s="73"/>
      <c r="F23" s="4"/>
      <c r="G23" s="4"/>
      <c r="H23" s="4"/>
      <c r="I23" s="4"/>
      <c r="J23" s="45">
        <f t="shared" si="1"/>
        <v>0.90000000000000024</v>
      </c>
      <c r="K23" s="45">
        <f>MIN( B$24-(B$24-B$31)*EXP(-$J23/B$22),      MAX( B$25+(B$30-B$25)*EXP(-($J23-$G$7)/B$23),  B$31)  )</f>
        <v>0.88922299669644034</v>
      </c>
      <c r="L23" s="45">
        <f>MIN( C$24-(C$24-C$31)*EXP(-$J23/C$22),      MAX( C$25+(C$30-C$25)*EXP(-($J23-$G$7)/C$23),  C$31)  )</f>
        <v>0.5024418947851661</v>
      </c>
      <c r="M23" s="45">
        <f t="shared" si="0"/>
        <v>0.73941506714899041</v>
      </c>
      <c r="N23" s="45"/>
      <c r="O23" s="45"/>
    </row>
    <row r="24" spans="1:15" x14ac:dyDescent="0.25">
      <c r="A24" s="14" t="s">
        <v>26</v>
      </c>
      <c r="B24" s="8">
        <f>B16*$G$8</f>
        <v>1.6199999999999999</v>
      </c>
      <c r="C24" s="89">
        <f>C16*$G$8</f>
        <v>0.72</v>
      </c>
      <c r="D24" s="93"/>
      <c r="E24" s="73"/>
      <c r="F24" s="4"/>
      <c r="G24" s="4"/>
      <c r="H24" s="4"/>
      <c r="I24" s="4"/>
      <c r="J24" s="45">
        <f t="shared" si="1"/>
        <v>0.95000000000000029</v>
      </c>
      <c r="K24" s="45">
        <f>MIN( B$24-(B$24-B$31)*EXP(-$J24/B$22),      MAX( B$25+(B$30-B$25)*EXP(-($J24-$G$7)/B$23),  B$31)  )</f>
        <v>0.90746409951073259</v>
      </c>
      <c r="L24" s="45">
        <f>MIN( C$24-(C$24-C$31)*EXP(-$J24/C$22),      MAX( C$25+(C$30-C$25)*EXP(-($J24-$G$7)/C$23),  C$31)  )</f>
        <v>0.51385358785167612</v>
      </c>
      <c r="M24" s="45">
        <f t="shared" si="0"/>
        <v>0.75429332426116524</v>
      </c>
      <c r="N24" s="45"/>
      <c r="O24" s="45"/>
    </row>
    <row r="25" spans="1:15" x14ac:dyDescent="0.25">
      <c r="A25" s="14" t="s">
        <v>27</v>
      </c>
      <c r="B25" s="8">
        <f>B17*$B$9</f>
        <v>0.27</v>
      </c>
      <c r="C25" s="89">
        <f>C17*$B$9</f>
        <v>0.12</v>
      </c>
      <c r="D25" s="93"/>
      <c r="E25" s="73"/>
      <c r="F25" s="4"/>
      <c r="G25" s="4"/>
      <c r="H25" s="4"/>
      <c r="I25" s="4"/>
      <c r="J25" s="45">
        <f t="shared" si="1"/>
        <v>1.0000000000000002</v>
      </c>
      <c r="K25" s="45">
        <f>MIN( B$24-(B$24-B$31)*EXP(-$J25/B$22),      MAX( B$25+(B$30-B$25)*EXP(-($J25-$G$7)/B$23),  B$31)  )</f>
        <v>0.92524988171370615</v>
      </c>
      <c r="L25" s="45">
        <f>MIN( C$24-(C$24-C$31)*EXP(-$J25/C$22),      MAX( C$25+(C$30-C$25)*EXP(-($J25-$G$7)/C$23),  C$31)  )</f>
        <v>0.52466669720412196</v>
      </c>
      <c r="M25" s="45">
        <f t="shared" si="0"/>
        <v>0.76892020013067086</v>
      </c>
      <c r="N25" s="45"/>
      <c r="O25" s="45"/>
    </row>
    <row r="26" spans="1:15" hidden="1" x14ac:dyDescent="0.25">
      <c r="A26" s="14" t="s">
        <v>28</v>
      </c>
      <c r="B26" s="23">
        <f>B16*(1-B27)</f>
        <v>2.6480289794259239E-2</v>
      </c>
      <c r="C26" s="79">
        <f>C16*(1-C27)</f>
        <v>1.8295403683848393E-2</v>
      </c>
      <c r="D26" s="83"/>
      <c r="E26" s="75"/>
      <c r="F26" s="22"/>
      <c r="G26" s="22"/>
      <c r="H26" s="4"/>
      <c r="I26" s="4"/>
      <c r="J26" s="45">
        <f t="shared" si="1"/>
        <v>1.0500000000000003</v>
      </c>
      <c r="K26" s="45">
        <f>MIN( B$24-(B$24-B$31)*EXP(-$J26/B$22),      MAX( B$25+(B$30-B$25)*EXP(-($J26-$G$7)/B$23),  B$31)  )</f>
        <v>0.94259170867406783</v>
      </c>
      <c r="L26" s="45">
        <f>MIN( C$24-(C$24-C$31)*EXP(-$J26/C$22),      MAX( C$25+(C$30-C$25)*EXP(-($J26-$G$7)/C$23),  C$31)  )</f>
        <v>0.53491262067809697</v>
      </c>
      <c r="M26" s="45">
        <f t="shared" si="0"/>
        <v>0.78329994206474796</v>
      </c>
      <c r="N26" s="45"/>
      <c r="O26" s="45"/>
    </row>
    <row r="27" spans="1:15" hidden="1" x14ac:dyDescent="0.25">
      <c r="A27" s="14" t="s">
        <v>29</v>
      </c>
      <c r="B27" s="23">
        <f>EXP(-$G$7/B22)</f>
        <v>0.50962426306927333</v>
      </c>
      <c r="C27" s="79">
        <f>EXP(-$G$7/C22)</f>
        <v>0.23769151317298362</v>
      </c>
      <c r="D27" s="83"/>
      <c r="E27" s="75"/>
      <c r="F27" s="22"/>
      <c r="G27" s="22"/>
      <c r="H27" s="4"/>
      <c r="I27" s="4"/>
      <c r="J27" s="45">
        <f t="shared" si="1"/>
        <v>1.1000000000000003</v>
      </c>
      <c r="K27" s="45">
        <f>MIN( B$24-(B$24-B$31)*EXP(-$J27/B$22),      MAX( B$25+(B$30-B$25)*EXP(-($J27-$G$7)/B$23),  B$31)  )</f>
        <v>0.95950066206678608</v>
      </c>
      <c r="L27" s="45">
        <f>MIN( C$24-(C$24-C$31)*EXP(-$J27/C$22),      MAX( C$25+(C$30-C$25)*EXP(-($J27-$G$7)/C$23),  C$31)  )</f>
        <v>0.54462110918152717</v>
      </c>
      <c r="M27" s="45">
        <f t="shared" si="0"/>
        <v>0.79743672560864554</v>
      </c>
      <c r="N27" s="45"/>
      <c r="O27" s="45"/>
    </row>
    <row r="28" spans="1:15" hidden="1" x14ac:dyDescent="0.25">
      <c r="A28" s="14" t="s">
        <v>30</v>
      </c>
      <c r="B28" s="23">
        <f>B17*(1-B29)</f>
        <v>3.9975287966519404E-2</v>
      </c>
      <c r="C28" s="79">
        <f>C17*(1-C29)</f>
        <v>2.2644065869572898E-2</v>
      </c>
      <c r="D28" s="83"/>
      <c r="E28" s="75"/>
      <c r="F28" s="22"/>
      <c r="G28" s="22"/>
      <c r="H28" s="4"/>
      <c r="I28" s="4"/>
      <c r="J28" s="45">
        <f t="shared" si="1"/>
        <v>1.1500000000000004</v>
      </c>
      <c r="K28" s="45">
        <f>MIN( B$24-(B$24-B$31)*EXP(-$J28/B$22),      MAX( B$25+(B$30-B$25)*EXP(-($J28-$G$7)/B$23),  B$31)  )</f>
        <v>0.97598754695444168</v>
      </c>
      <c r="L28" s="45">
        <f>MIN( C$24-(C$24-C$31)*EXP(-$J28/C$22),      MAX( C$25+(C$30-C$25)*EXP(-($J28-$G$7)/C$23),  C$31)  )</f>
        <v>0.55382035308185928</v>
      </c>
      <c r="M28" s="45">
        <f t="shared" si="0"/>
        <v>0.81133465575810182</v>
      </c>
      <c r="N28" s="45"/>
      <c r="O28" s="45"/>
    </row>
    <row r="29" spans="1:15" hidden="1" x14ac:dyDescent="0.25">
      <c r="A29" s="14" t="s">
        <v>31</v>
      </c>
      <c r="B29" s="23">
        <f>EXP(-($G$6-$G$7)/B23)</f>
        <v>0.25971688950889987</v>
      </c>
      <c r="C29" s="79">
        <f>EXP(-($G$6-$G$7)/C23)</f>
        <v>5.6497255434462601E-2</v>
      </c>
      <c r="D29" s="83"/>
      <c r="E29" s="75"/>
      <c r="F29" s="22"/>
      <c r="G29" s="22"/>
      <c r="H29" s="4"/>
      <c r="I29" s="4"/>
      <c r="J29" s="45">
        <f t="shared" si="1"/>
        <v>1.2000000000000004</v>
      </c>
      <c r="K29" s="45">
        <f>MIN( B$24-(B$24-B$31)*EXP(-$J29/B$22),      MAX( B$25+(B$30-B$25)*EXP(-($J29-$G$7)/B$23),  B$31)  )</f>
        <v>0.99206289869181519</v>
      </c>
      <c r="L29" s="45">
        <f>MIN( C$24-(C$24-C$31)*EXP(-$J29/C$22),      MAX( C$25+(C$30-C$25)*EXP(-($J29-$G$7)/C$23),  C$31)  )</f>
        <v>0.56253706406193593</v>
      </c>
      <c r="M29" s="45">
        <f t="shared" si="0"/>
        <v>0.82499776815134096</v>
      </c>
      <c r="N29" s="45"/>
      <c r="O29" s="45"/>
    </row>
    <row r="30" spans="1:15" x14ac:dyDescent="0.25">
      <c r="A30" s="14" t="s">
        <v>32</v>
      </c>
      <c r="B30" s="23">
        <f>(B26*$G$8+B27*B28*$B$9)/(1-B27*B29)</f>
        <v>1.0329958744998748</v>
      </c>
      <c r="C30" s="79">
        <f>(C26*$G$8+C27*C28*$B$9)/(1-C27*C29)</f>
        <v>0.58361088471321143</v>
      </c>
      <c r="D30" s="83"/>
      <c r="E30" s="75"/>
      <c r="F30" s="22"/>
      <c r="G30" s="22"/>
      <c r="H30" s="4"/>
      <c r="I30" s="4"/>
      <c r="J30" s="45">
        <f t="shared" si="1"/>
        <v>1.2500000000000004</v>
      </c>
      <c r="K30" s="45">
        <f>MIN( B$24-(B$24-B$31)*EXP(-$J30/B$22),      MAX( B$25+(B$30-B$25)*EXP(-($J30-$G$7)/B$23),  B$31)  )</f>
        <v>1.0077369896581305</v>
      </c>
      <c r="L30" s="45">
        <f>MIN( C$24-(C$24-C$31)*EXP(-$J30/C$22),      MAX( C$25+(C$30-C$25)*EXP(-($J30-$G$7)/C$23),  C$31)  )</f>
        <v>0.57079655268223939</v>
      </c>
      <c r="M30" s="45">
        <f t="shared" si="0"/>
        <v>0.83843003024092921</v>
      </c>
      <c r="N30" s="45"/>
      <c r="O30" s="45"/>
    </row>
    <row r="31" spans="1:15" x14ac:dyDescent="0.25">
      <c r="A31" s="14" t="s">
        <v>33</v>
      </c>
      <c r="B31" s="23">
        <f>(B26*B29*$G$8+B28*$B$9)/(1-B27*B29)</f>
        <v>0.46816291523323045</v>
      </c>
      <c r="C31" s="79">
        <f>(C26*C29*$G$8+C28*$B$9)/(1-C27*C29)</f>
        <v>0.1461927425758395</v>
      </c>
      <c r="D31" s="83"/>
      <c r="E31" s="75"/>
      <c r="F31" s="22"/>
      <c r="G31" s="22"/>
      <c r="H31" s="4"/>
      <c r="I31" s="4"/>
      <c r="J31" s="45">
        <f t="shared" si="1"/>
        <v>1.3000000000000005</v>
      </c>
      <c r="K31" s="45">
        <f>MIN( B$24-(B$24-B$31)*EXP(-$J31/B$22),      MAX( B$25+(B$30-B$25)*EXP(-($J31-$G$7)/B$23),  B$31)  )</f>
        <v>1.0230198358212503</v>
      </c>
      <c r="L31" s="45">
        <f>MIN( C$24-(C$24-C$31)*EXP(-$J31/C$22),      MAX( C$25+(C$30-C$25)*EXP(-($J31-$G$7)/C$23),  C$31)  )</f>
        <v>0.57862280187472115</v>
      </c>
      <c r="M31" s="45">
        <f t="shared" si="0"/>
        <v>0.85163534244583106</v>
      </c>
      <c r="N31" s="45"/>
      <c r="O31" s="45"/>
    </row>
    <row r="32" spans="1:15" s="1" customFormat="1" ht="15.75" thickBot="1" x14ac:dyDescent="0.3">
      <c r="A32" s="39" t="s">
        <v>34</v>
      </c>
      <c r="B32" s="40">
        <f>B30-B31</f>
        <v>0.56483295926664434</v>
      </c>
      <c r="C32" s="90">
        <f>C30-C31</f>
        <v>0.43741814213737196</v>
      </c>
      <c r="D32" s="94"/>
      <c r="E32" s="95"/>
      <c r="F32" s="37"/>
      <c r="G32" s="37"/>
      <c r="H32" s="3"/>
      <c r="I32" s="3"/>
      <c r="J32" s="45">
        <f t="shared" si="1"/>
        <v>1.3500000000000005</v>
      </c>
      <c r="K32" s="45">
        <f>MIN( B$24-(B$24-B$31)*EXP(-$J32/B$22),      MAX( B$25+(B$30-B$25)*EXP(-($J32-$G$7)/B$23),  B$31)  )</f>
        <v>1.0265938659479552</v>
      </c>
      <c r="L32" s="45">
        <f>MIN( C$24-(C$24-C$31)*EXP(-$J32/C$22),      MAX( C$25+(C$30-C$25)*EXP(-($J32-$G$7)/C$23),  C$31)  )</f>
        <v>0.57535886380874213</v>
      </c>
      <c r="M32" s="45">
        <f t="shared" si="0"/>
        <v>0.85536159052852478</v>
      </c>
      <c r="N32" s="45"/>
      <c r="O32" s="45"/>
    </row>
    <row r="33" spans="1:15" ht="15.75" thickBot="1" x14ac:dyDescent="0.3">
      <c r="A33" s="30"/>
      <c r="B33" s="85"/>
      <c r="C33" s="86"/>
      <c r="D33" s="70"/>
      <c r="E33" s="70"/>
      <c r="F33" s="4"/>
      <c r="G33" s="4"/>
      <c r="H33" s="4"/>
      <c r="I33" s="4"/>
      <c r="J33" s="45">
        <f t="shared" si="1"/>
        <v>1.4000000000000006</v>
      </c>
      <c r="K33" s="45">
        <f>MIN( B$24-(B$24-B$31)*EXP(-$J33/B$22),      MAX( B$25+(B$30-B$25)*EXP(-($J33-$G$7)/B$23),  B$31)  )</f>
        <v>1.0077083421355884</v>
      </c>
      <c r="L33" s="45">
        <f>MIN( C$24-(C$24-C$31)*EXP(-$J33/C$22),      MAX( C$25+(C$30-C$25)*EXP(-($J33-$G$7)/C$23),  C$31)  )</f>
        <v>0.55147367881979981</v>
      </c>
      <c r="M33" s="45">
        <f t="shared" si="0"/>
        <v>0.84075023725919784</v>
      </c>
      <c r="N33" s="45"/>
      <c r="O33" s="45"/>
    </row>
    <row r="34" spans="1:15" x14ac:dyDescent="0.25">
      <c r="A34" s="29" t="s">
        <v>35</v>
      </c>
      <c r="B34" s="77"/>
      <c r="C34" s="82"/>
      <c r="D34" s="70"/>
      <c r="E34" s="70"/>
      <c r="F34" s="4"/>
      <c r="G34" s="4"/>
      <c r="H34" s="4"/>
      <c r="I34" s="4"/>
      <c r="J34" s="45">
        <f t="shared" si="1"/>
        <v>1.4500000000000006</v>
      </c>
      <c r="K34" s="45">
        <f>MIN( B$24-(B$24-B$31)*EXP(-$J34/B$22),      MAX( B$25+(B$30-B$25)*EXP(-($J34-$G$7)/B$23),  B$31)  )</f>
        <v>0.98929422448406934</v>
      </c>
      <c r="L34" s="45">
        <f>MIN( C$24-(C$24-C$31)*EXP(-$J34/C$22),      MAX( C$25+(C$30-C$25)*EXP(-($J34-$G$7)/C$23),  C$31)  )</f>
        <v>0.5288413563691734</v>
      </c>
      <c r="M34" s="45">
        <f t="shared" si="0"/>
        <v>0.82650360153850322</v>
      </c>
      <c r="N34" s="45"/>
      <c r="O34" s="45"/>
    </row>
    <row r="35" spans="1:15" x14ac:dyDescent="0.25">
      <c r="A35" s="14" t="s">
        <v>42</v>
      </c>
      <c r="B35" s="78">
        <v>0.437</v>
      </c>
      <c r="C35" s="83"/>
      <c r="D35" s="75"/>
      <c r="E35" s="75"/>
      <c r="F35" s="4"/>
      <c r="G35" s="4"/>
      <c r="H35" s="4"/>
      <c r="I35" s="4"/>
      <c r="J35" s="45">
        <f t="shared" si="1"/>
        <v>1.5000000000000007</v>
      </c>
      <c r="K35" s="45">
        <f>MIN( B$24-(B$24-B$31)*EXP(-$J35/B$22),      MAX( B$25+(B$30-B$25)*EXP(-($J35-$G$7)/B$23),  B$31)  )</f>
        <v>0.97133974610937124</v>
      </c>
      <c r="L35" s="45">
        <f>MIN( C$24-(C$24-C$31)*EXP(-$J35/C$22),      MAX( C$25+(C$30-C$25)*EXP(-($J35-$G$7)/C$23),  C$31)  )</f>
        <v>0.50739617937991133</v>
      </c>
      <c r="M35" s="45">
        <f t="shared" si="0"/>
        <v>0.81261257956285549</v>
      </c>
      <c r="N35" s="45"/>
      <c r="O35" s="45"/>
    </row>
    <row r="36" spans="1:15" x14ac:dyDescent="0.25">
      <c r="A36" s="14" t="s">
        <v>36</v>
      </c>
      <c r="B36" s="79">
        <f>(B35+(1-B29)*B25)/(1-B29)</f>
        <v>0.86031469691385554</v>
      </c>
      <c r="C36" s="83"/>
      <c r="D36" s="75"/>
      <c r="E36" s="75"/>
      <c r="F36" s="4"/>
      <c r="G36" s="4"/>
      <c r="H36" s="4"/>
      <c r="I36" s="4"/>
      <c r="J36" s="45">
        <f t="shared" si="1"/>
        <v>1.5500000000000007</v>
      </c>
      <c r="K36" s="45">
        <f>MIN( B$24-(B$24-B$31)*EXP(-$J36/B$22),      MAX( B$25+(B$30-B$25)*EXP(-($J36-$G$7)/B$23),  B$31)  )</f>
        <v>0.95383343384352615</v>
      </c>
      <c r="L36" s="45">
        <f>MIN( C$24-(C$24-C$31)*EXP(-$J36/C$22),      MAX( C$25+(C$30-C$25)*EXP(-($J36-$G$7)/C$23),  C$31)  )</f>
        <v>0.48707587786847517</v>
      </c>
      <c r="M36" s="45">
        <f t="shared" si="0"/>
        <v>0.79906829477092867</v>
      </c>
      <c r="N36" s="45"/>
      <c r="O36" s="45"/>
    </row>
    <row r="37" spans="1:15" x14ac:dyDescent="0.25">
      <c r="A37" s="14" t="s">
        <v>37</v>
      </c>
      <c r="B37" s="79">
        <f>B36-B35</f>
        <v>0.42331469691385554</v>
      </c>
      <c r="C37" s="83"/>
      <c r="D37" s="75"/>
      <c r="E37" s="75"/>
      <c r="F37" s="4"/>
      <c r="G37" s="4"/>
      <c r="H37" s="4"/>
      <c r="I37" s="4"/>
      <c r="J37" s="45">
        <f t="shared" si="1"/>
        <v>1.6000000000000008</v>
      </c>
      <c r="K37" s="45">
        <f>MIN( B$24-(B$24-B$31)*EXP(-$J37/B$22),      MAX( B$25+(B$30-B$25)*EXP(-($J37-$G$7)/B$23),  B$31)  )</f>
        <v>0.93676410090310713</v>
      </c>
      <c r="L37" s="45">
        <f>MIN( C$24-(C$24-C$31)*EXP(-$J37/C$22),      MAX( C$25+(C$30-C$25)*EXP(-($J37-$G$7)/C$23),  C$31)  )</f>
        <v>0.4678214481324825</v>
      </c>
      <c r="M37" s="45">
        <f t="shared" si="0"/>
        <v>0.78586209217140612</v>
      </c>
      <c r="N37" s="45"/>
      <c r="O37" s="45"/>
    </row>
    <row r="38" spans="1:15" hidden="1" x14ac:dyDescent="0.25">
      <c r="A38" s="14" t="s">
        <v>38</v>
      </c>
      <c r="B38" s="79">
        <f>(B24-B36)/(B24-B37)</f>
        <v>0.63482462860284472</v>
      </c>
      <c r="C38" s="83"/>
      <c r="D38" s="75"/>
      <c r="E38" s="75"/>
      <c r="F38" s="4"/>
      <c r="G38" s="4"/>
      <c r="H38" s="4"/>
      <c r="I38" s="4"/>
      <c r="J38" s="45">
        <f t="shared" si="1"/>
        <v>1.6500000000000008</v>
      </c>
      <c r="K38" s="45">
        <f>MIN( B$24-(B$24-B$31)*EXP(-$J38/B$22),      MAX( B$25+(B$30-B$25)*EXP(-($J38-$G$7)/B$23),  B$31)  )</f>
        <v>0.92012083974071335</v>
      </c>
      <c r="L38" s="45">
        <f>MIN( C$24-(C$24-C$31)*EXP(-$J38/C$22),      MAX( C$25+(C$30-C$25)*EXP(-($J38-$G$7)/C$23),  C$31)  )</f>
        <v>0.44957698142269314</v>
      </c>
      <c r="M38" s="45">
        <f t="shared" si="0"/>
        <v>0.77298553281231852</v>
      </c>
      <c r="N38" s="45"/>
      <c r="O38" s="45"/>
    </row>
    <row r="39" spans="1:15" x14ac:dyDescent="0.25">
      <c r="A39" s="14" t="s">
        <v>39</v>
      </c>
      <c r="B39" s="79">
        <f>-$G$7/LN(B38)</f>
        <v>2.9342303684739823</v>
      </c>
      <c r="C39" s="83"/>
      <c r="D39" s="75"/>
      <c r="E39" s="75"/>
      <c r="F39" s="4"/>
      <c r="G39" s="4"/>
      <c r="H39" s="4"/>
      <c r="I39" s="4"/>
      <c r="J39" s="45">
        <f t="shared" si="1"/>
        <v>1.7000000000000008</v>
      </c>
      <c r="K39" s="45">
        <f>MIN( B$24-(B$24-B$31)*EXP(-$J39/B$22),      MAX( B$25+(B$30-B$25)*EXP(-($J39-$G$7)/B$23),  B$31)  )</f>
        <v>0.90389301507489228</v>
      </c>
      <c r="L39" s="45">
        <f>MIN( C$24-(C$24-C$31)*EXP(-$J39/C$22),      MAX( C$25+(C$30-C$25)*EXP(-($J39-$G$7)/C$23),  C$31)  )</f>
        <v>0.43228950160175661</v>
      </c>
      <c r="M39" s="45">
        <f t="shared" si="0"/>
        <v>0.76043038838843224</v>
      </c>
      <c r="N39" s="45"/>
      <c r="O39" s="45"/>
    </row>
    <row r="40" spans="1:15" s="1" customFormat="1" ht="15.75" thickBot="1" x14ac:dyDescent="0.3">
      <c r="A40" s="39" t="s">
        <v>40</v>
      </c>
      <c r="B40" s="80">
        <f>(B39-B19)/($B$11+B16)-$B$10</f>
        <v>16.486730490930732</v>
      </c>
      <c r="C40" s="84"/>
      <c r="D40" s="76"/>
      <c r="E40" s="76"/>
      <c r="F40" s="3"/>
      <c r="G40" s="3"/>
      <c r="H40" s="3"/>
      <c r="I40" s="3"/>
      <c r="J40" s="45">
        <f t="shared" si="1"/>
        <v>1.7500000000000009</v>
      </c>
      <c r="K40" s="45">
        <f>MIN( B$24-(B$24-B$31)*EXP(-$J40/B$22),      MAX( B$25+(B$30-B$25)*EXP(-($J40-$G$7)/B$23),  B$31)  )</f>
        <v>0.88807025709404275</v>
      </c>
      <c r="L40" s="45">
        <f>MIN( C$24-(C$24-C$31)*EXP(-$J40/C$22),      MAX( C$25+(C$30-C$25)*EXP(-($J40-$G$7)/C$23),  C$31)  )</f>
        <v>0.41590881131833335</v>
      </c>
      <c r="M40" s="45">
        <f t="shared" si="0"/>
        <v>0.74818863598324525</v>
      </c>
      <c r="N40" s="45"/>
      <c r="O40" s="45"/>
    </row>
    <row r="41" spans="1:15" x14ac:dyDescent="0.25">
      <c r="A41" s="70"/>
      <c r="B41" s="71"/>
      <c r="C41" s="71"/>
      <c r="D41" s="71"/>
      <c r="E41" s="71"/>
      <c r="F41" s="4"/>
      <c r="G41" s="4"/>
      <c r="H41" s="4"/>
      <c r="I41" s="4"/>
      <c r="J41" s="45">
        <f t="shared" si="1"/>
        <v>1.8000000000000009</v>
      </c>
      <c r="K41" s="45">
        <f>MIN( B$24-(B$24-B$31)*EXP(-$J41/B$22),      MAX( B$25+(B$30-B$25)*EXP(-($J41-$G$7)/B$23),  B$31)  )</f>
        <v>0.87264245482995695</v>
      </c>
      <c r="L41" s="45">
        <f>MIN( C$24-(C$24-C$31)*EXP(-$J41/C$22),      MAX( C$25+(C$30-C$25)*EXP(-($J41-$G$7)/C$23),  C$31)  )</f>
        <v>0.40038734624992739</v>
      </c>
      <c r="M41" s="45">
        <f t="shared" si="0"/>
        <v>0.73625245294222919</v>
      </c>
      <c r="N41" s="45"/>
      <c r="O41" s="45"/>
    </row>
    <row r="42" spans="1:15" x14ac:dyDescent="0.25">
      <c r="A42" s="70"/>
      <c r="B42" s="71"/>
      <c r="C42" s="71"/>
      <c r="D42" s="71"/>
      <c r="E42" s="71"/>
      <c r="F42" s="4"/>
      <c r="G42" s="4"/>
      <c r="H42" s="4"/>
      <c r="I42" s="4"/>
      <c r="J42" s="45">
        <f t="shared" si="1"/>
        <v>1.850000000000001</v>
      </c>
      <c r="K42" s="45">
        <f>MIN( B$24-(B$24-B$31)*EXP(-$J42/B$22),      MAX( B$25+(B$30-B$25)*EXP(-($J42-$G$7)/B$23),  B$31)  )</f>
        <v>0.85759974969676833</v>
      </c>
      <c r="L42" s="45">
        <f>MIN( C$24-(C$24-C$31)*EXP(-$J42/C$22),      MAX( C$25+(C$30-C$25)*EXP(-($J42-$G$7)/C$23),  C$31)  )</f>
        <v>0.38568003699119957</v>
      </c>
      <c r="M42" s="45">
        <f t="shared" si="0"/>
        <v>0.72461421187404085</v>
      </c>
      <c r="N42" s="45"/>
      <c r="O42" s="45"/>
    </row>
    <row r="43" spans="1:15" x14ac:dyDescent="0.25">
      <c r="A43" s="72"/>
      <c r="B43" s="73"/>
      <c r="C43" s="70"/>
      <c r="D43" s="70"/>
      <c r="E43" s="70"/>
      <c r="F43" s="4"/>
      <c r="G43" s="4"/>
      <c r="H43" s="4"/>
      <c r="I43" s="4"/>
      <c r="J43" s="45">
        <f t="shared" si="1"/>
        <v>1.900000000000001</v>
      </c>
      <c r="K43" s="45">
        <f>MIN( B$24-(B$24-B$31)*EXP(-$J43/B$22),      MAX( B$25+(B$30-B$25)*EXP(-($J43-$G$7)/B$23),  B$31)  )</f>
        <v>0.84293252919117356</v>
      </c>
      <c r="L43" s="45">
        <f>MIN( C$24-(C$24-C$31)*EXP(-$J43/C$22),      MAX( C$25+(C$30-C$25)*EXP(-($J43-$G$7)/C$23),  C$31)  )</f>
        <v>0.37174417818672673</v>
      </c>
      <c r="M43" s="45">
        <f t="shared" si="0"/>
        <v>0.71326647577651059</v>
      </c>
      <c r="N43" s="45"/>
      <c r="O43" s="45"/>
    </row>
    <row r="44" spans="1:15" x14ac:dyDescent="0.25">
      <c r="A44" s="70"/>
      <c r="B44" s="73"/>
      <c r="C44" s="73"/>
      <c r="D44" s="73"/>
      <c r="E44" s="73"/>
      <c r="F44" s="4"/>
      <c r="G44" s="4"/>
      <c r="H44" s="4"/>
      <c r="I44" s="4"/>
      <c r="J44" s="45">
        <f t="shared" si="1"/>
        <v>1.9500000000000011</v>
      </c>
      <c r="K44" s="45">
        <f>MIN( B$24-(B$24-B$31)*EXP(-$J44/B$22),      MAX( B$25+(B$30-B$25)*EXP(-($J44-$G$7)/B$23),  B$31)  )</f>
        <v>0.82863142074990614</v>
      </c>
      <c r="L44" s="45">
        <f>MIN( C$24-(C$24-C$31)*EXP(-$J44/C$22),      MAX( C$25+(C$30-C$25)*EXP(-($J44-$G$7)/C$23),  C$31)  )</f>
        <v>0.35853930452821209</v>
      </c>
      <c r="M44" s="45">
        <f t="shared" si="0"/>
        <v>0.702201993284292</v>
      </c>
      <c r="N44" s="45"/>
      <c r="O44" s="45"/>
    </row>
    <row r="45" spans="1:15" x14ac:dyDescent="0.25">
      <c r="A45" s="97"/>
      <c r="B45" s="74"/>
      <c r="C45" s="74"/>
      <c r="D45" s="74"/>
      <c r="E45" s="74"/>
      <c r="F45" s="98"/>
      <c r="G45" s="98"/>
      <c r="H45" s="98"/>
      <c r="I45" s="98"/>
      <c r="J45" s="45">
        <f t="shared" si="1"/>
        <v>2.0000000000000009</v>
      </c>
      <c r="K45" s="45">
        <f>MIN( B$24-(B$24-B$31)*EXP(-$J45/B$22),      MAX( B$25+(B$30-B$25)*EXP(-($J45-$G$7)/B$23),  B$31)  )</f>
        <v>0.81468728576053484</v>
      </c>
      <c r="L45" s="45">
        <f>MIN( C$24-(C$24-C$31)*EXP(-$J45/C$22),      MAX( C$25+(C$30-C$25)*EXP(-($J45-$G$7)/C$23),  C$31)  )</f>
        <v>0.34602707325608073</v>
      </c>
      <c r="M45" s="45">
        <f t="shared" si="0"/>
        <v>0.69141369403513531</v>
      </c>
      <c r="N45" s="45"/>
      <c r="O45" s="45"/>
    </row>
    <row r="46" spans="1:15" hidden="1" x14ac:dyDescent="0.25">
      <c r="A46" s="97"/>
      <c r="B46" s="81"/>
      <c r="C46" s="81"/>
      <c r="D46" s="81"/>
      <c r="E46" s="81"/>
      <c r="F46" s="98"/>
      <c r="G46" s="98"/>
      <c r="H46" s="98"/>
      <c r="I46" s="98"/>
      <c r="J46" s="45">
        <f t="shared" si="1"/>
        <v>2.0500000000000007</v>
      </c>
      <c r="K46" s="45">
        <f>MIN( B$24-(B$24-B$31)*EXP(-$J46/B$22),      MAX( B$25+(B$30-B$25)*EXP(-($J46-$G$7)/B$23),  B$31)  )</f>
        <v>0.80109121372175951</v>
      </c>
      <c r="L46" s="45">
        <f>MIN( C$24-(C$24-C$31)*EXP(-$J46/C$22),      MAX( C$25+(C$30-C$25)*EXP(-($J46-$G$7)/C$23),  C$31)  )</f>
        <v>0.33417115282428211</v>
      </c>
      <c r="M46" s="45">
        <f t="shared" si="0"/>
        <v>0.68089468415182575</v>
      </c>
      <c r="N46" s="45"/>
      <c r="O46" s="45"/>
    </row>
    <row r="47" spans="1:15" x14ac:dyDescent="0.25">
      <c r="A47" s="97"/>
      <c r="B47" s="81"/>
      <c r="C47" s="81"/>
      <c r="D47" s="81"/>
      <c r="E47" s="81"/>
      <c r="F47" s="98"/>
      <c r="G47" s="98"/>
      <c r="H47" s="98"/>
      <c r="I47" s="98"/>
      <c r="J47" s="45">
        <f t="shared" si="1"/>
        <v>2.1000000000000005</v>
      </c>
      <c r="K47" s="45">
        <f>MIN( B$24-(B$24-B$31)*EXP(-$J47/B$22),      MAX( B$25+(B$30-B$25)*EXP(-($J47-$G$7)/B$23),  B$31)  )</f>
        <v>0.78783451654947367</v>
      </c>
      <c r="L47" s="45">
        <f>MIN( C$24-(C$24-C$31)*EXP(-$J47/C$22),      MAX( C$25+(C$30-C$25)*EXP(-($J47-$G$7)/C$23),  C$31)  )</f>
        <v>0.32293711740501868</v>
      </c>
      <c r="M47" s="45">
        <f t="shared" si="0"/>
        <v>0.6706382418368968</v>
      </c>
      <c r="N47" s="45"/>
      <c r="O47" s="45"/>
    </row>
    <row r="48" spans="1:15" x14ac:dyDescent="0.25">
      <c r="A48" s="99"/>
      <c r="B48" s="100"/>
      <c r="C48" s="100"/>
      <c r="D48" s="100"/>
      <c r="E48" s="100"/>
      <c r="F48" s="98"/>
      <c r="G48" s="98"/>
      <c r="H48" s="98"/>
      <c r="I48" s="98"/>
      <c r="J48" s="45">
        <f t="shared" si="1"/>
        <v>2.1500000000000004</v>
      </c>
      <c r="K48" s="45">
        <f>MIN( B$24-(B$24-B$31)*EXP(-$J48/B$22),      MAX( B$25+(B$30-B$25)*EXP(-($J48-$G$7)/B$23),  B$31)  )</f>
        <v>0.77490872302495517</v>
      </c>
      <c r="L48" s="45">
        <f>MIN( C$24-(C$24-C$31)*EXP(-$J48/C$22),      MAX( C$25+(C$30-C$25)*EXP(-($J48-$G$7)/C$23),  C$31)  )</f>
        <v>0.31229234692707442</v>
      </c>
      <c r="M48" s="45">
        <f t="shared" si="0"/>
        <v>0.66063781307730673</v>
      </c>
      <c r="N48" s="45"/>
      <c r="O48" s="45"/>
    </row>
    <row r="49" spans="1:15" x14ac:dyDescent="0.25">
      <c r="A49" s="98"/>
      <c r="B49" s="101"/>
      <c r="C49" s="98"/>
      <c r="D49" s="98"/>
      <c r="E49" s="98"/>
      <c r="F49" s="98"/>
      <c r="G49" s="98"/>
      <c r="H49" s="98"/>
      <c r="I49" s="98"/>
      <c r="J49" s="45">
        <f t="shared" si="1"/>
        <v>2.2000000000000002</v>
      </c>
      <c r="K49" s="45">
        <f>MIN( B$24-(B$24-B$31)*EXP(-$J49/B$22),      MAX( B$25+(B$30-B$25)*EXP(-($J49-$G$7)/B$23),  B$31)  )</f>
        <v>0.76230557338163596</v>
      </c>
      <c r="L49" s="45">
        <f>MIN( C$24-(C$24-C$31)*EXP(-$J49/C$22),      MAX( C$25+(C$30-C$25)*EXP(-($J49-$G$7)/C$23),  C$31)  )</f>
        <v>0.30220593235748761</v>
      </c>
      <c r="M49" s="45">
        <f t="shared" si="0"/>
        <v>0.65088700745632933</v>
      </c>
      <c r="N49" s="45"/>
      <c r="O49" s="45"/>
    </row>
    <row r="50" spans="1:15" x14ac:dyDescent="0.25">
      <c r="J50" s="45">
        <f t="shared" si="1"/>
        <v>2.25</v>
      </c>
      <c r="K50" s="45">
        <f>MIN( B$24-(B$24-B$31)*EXP(-$J50/B$22),      MAX( B$25+(B$30-B$25)*EXP(-($J50-$G$7)/B$23),  B$31)  )</f>
        <v>0.75001701402699372</v>
      </c>
      <c r="L50" s="45">
        <f>MIN( C$24-(C$24-C$31)*EXP(-$J50/C$22),      MAX( C$25+(C$30-C$25)*EXP(-($J50-$G$7)/C$23),  C$31)  )</f>
        <v>0.2926485859515347</v>
      </c>
      <c r="M50" s="45">
        <f t="shared" si="0"/>
        <v>0.64137959406998757</v>
      </c>
      <c r="N50" s="45"/>
      <c r="O50" s="45"/>
    </row>
    <row r="51" spans="1:15" x14ac:dyDescent="0.25">
      <c r="J51" s="45">
        <f t="shared" si="1"/>
        <v>2.2999999999999998</v>
      </c>
      <c r="K51" s="45">
        <f>MIN( B$24-(B$24-B$31)*EXP(-$J51/B$22),      MAX( B$25+(B$30-B$25)*EXP(-($J51-$G$7)/B$23),  B$31)  )</f>
        <v>0.73803519239619086</v>
      </c>
      <c r="L51" s="45">
        <f>MIN( C$24-(C$24-C$31)*EXP(-$J51/C$22),      MAX( C$25+(C$30-C$25)*EXP(-($J51-$G$7)/C$23),  C$31)  )</f>
        <v>0.28359255621042112</v>
      </c>
      <c r="M51" s="45">
        <f t="shared" si="0"/>
        <v>0.63210949754541668</v>
      </c>
      <c r="N51" s="45"/>
      <c r="O51" s="45"/>
    </row>
    <row r="52" spans="1:15" x14ac:dyDescent="0.25">
      <c r="B52" s="62"/>
      <c r="C52" s="62"/>
      <c r="D52" s="62"/>
      <c r="E52" s="63"/>
      <c r="J52" s="45">
        <f t="shared" si="1"/>
        <v>2.3499999999999996</v>
      </c>
      <c r="K52" s="45">
        <f>MIN( B$24-(B$24-B$31)*EXP(-$J52/B$22),      MAX( B$25+(B$30-B$25)*EXP(-($J52-$G$7)/B$23),  B$31)  )</f>
        <v>0.72635245193417397</v>
      </c>
      <c r="L52" s="45">
        <f>MIN( C$24-(C$24-C$31)*EXP(-$J52/C$22),      MAX( C$25+(C$30-C$25)*EXP(-($J52-$G$7)/C$23),  C$31)  )</f>
        <v>0.27501154729974137</v>
      </c>
      <c r="M52" s="45">
        <f t="shared" si="0"/>
        <v>0.62307079415861377</v>
      </c>
      <c r="N52" s="45"/>
      <c r="O52" s="45"/>
    </row>
    <row r="53" spans="1:15" x14ac:dyDescent="0.25">
      <c r="B53" s="63"/>
      <c r="C53" s="64"/>
      <c r="D53" s="64"/>
      <c r="E53" s="64"/>
      <c r="J53" s="45">
        <f t="shared" si="1"/>
        <v>2.3999999999999995</v>
      </c>
      <c r="K53" s="45">
        <f>MIN( B$24-(B$24-B$31)*EXP(-$J53/B$22),      MAX( B$25+(B$30-B$25)*EXP(-($J53-$G$7)/B$23),  B$31)  )</f>
        <v>0.71496132720302585</v>
      </c>
      <c r="L53" s="45">
        <f>MIN( C$24-(C$24-C$31)*EXP(-$J53/C$22),      MAX( C$25+(C$30-C$25)*EXP(-($J53-$G$7)/C$23),  C$31)  )</f>
        <v>0.26688064269472728</v>
      </c>
      <c r="M53" s="45">
        <f t="shared" si="0"/>
        <v>0.61425770804909408</v>
      </c>
      <c r="N53" s="45"/>
      <c r="O53" s="45"/>
    </row>
    <row r="54" spans="1:15" x14ac:dyDescent="0.25">
      <c r="B54" s="63"/>
      <c r="C54" s="64"/>
      <c r="D54" s="64"/>
      <c r="E54" s="64"/>
      <c r="J54" s="45">
        <f t="shared" si="1"/>
        <v>2.4499999999999993</v>
      </c>
      <c r="K54" s="45">
        <f>MIN( B$24-(B$24-B$31)*EXP(-$J54/B$22),      MAX( B$25+(B$30-B$25)*EXP(-($J54-$G$7)/B$23),  B$31)  )</f>
        <v>0.70385453911144347</v>
      </c>
      <c r="L54" s="45">
        <f>MIN( C$24-(C$24-C$31)*EXP(-$J54/C$22),      MAX( C$25+(C$30-C$25)*EXP(-($J54-$G$7)/C$23),  C$31)  )</f>
        <v>0.25917623283057273</v>
      </c>
      <c r="M54" s="45">
        <f t="shared" si="0"/>
        <v>0.60566460752903351</v>
      </c>
      <c r="N54" s="45"/>
      <c r="O54" s="45"/>
    </row>
    <row r="55" spans="1:15" x14ac:dyDescent="0.25">
      <c r="B55" s="63"/>
      <c r="C55" s="64"/>
      <c r="D55" s="64"/>
      <c r="E55" s="64"/>
      <c r="J55" s="45">
        <f t="shared" si="1"/>
        <v>2.4999999999999991</v>
      </c>
      <c r="K55" s="45">
        <f>MIN( B$24-(B$24-B$31)*EXP(-$J55/B$22),      MAX( B$25+(B$30-B$25)*EXP(-($J55-$G$7)/B$23),  B$31)  )</f>
        <v>0.69302499026329545</v>
      </c>
      <c r="L55" s="45">
        <f>MIN( C$24-(C$24-C$31)*EXP(-$J55/C$22),      MAX( C$25+(C$30-C$25)*EXP(-($J55-$G$7)/C$23),  C$31)  )</f>
        <v>0.25187594654775525</v>
      </c>
      <c r="M55" s="45">
        <f t="shared" si="0"/>
        <v>0.59728600148454003</v>
      </c>
      <c r="N55" s="45"/>
      <c r="O55" s="45"/>
    </row>
    <row r="56" spans="1:15" x14ac:dyDescent="0.25">
      <c r="B56" s="63"/>
      <c r="C56" s="64"/>
      <c r="D56" s="64"/>
      <c r="E56" s="64"/>
      <c r="J56" s="45">
        <f t="shared" si="1"/>
        <v>2.5499999999999989</v>
      </c>
      <c r="K56" s="45">
        <f>MIN( B$24-(B$24-B$31)*EXP(-$J56/B$22),      MAX( B$25+(B$30-B$25)*EXP(-($J56-$G$7)/B$23),  B$31)  )</f>
        <v>0.68246576042228424</v>
      </c>
      <c r="L56" s="45">
        <f>MIN( C$24-(C$24-C$31)*EXP(-$J56/C$22),      MAX( C$25+(C$30-C$25)*EXP(-($J56-$G$7)/C$23),  C$31)  )</f>
        <v>0.2449585861332933</v>
      </c>
      <c r="M56" s="45">
        <f t="shared" si="0"/>
        <v>0.58911653586675272</v>
      </c>
      <c r="N56" s="45"/>
      <c r="O56" s="45"/>
    </row>
    <row r="57" spans="1:15" x14ac:dyDescent="0.25">
      <c r="B57" s="63"/>
      <c r="C57" s="64"/>
      <c r="D57" s="64"/>
      <c r="E57" s="64"/>
      <c r="J57" s="45">
        <f t="shared" si="1"/>
        <v>2.5999999999999988</v>
      </c>
      <c r="K57" s="45">
        <f>MIN( B$24-(B$24-B$31)*EXP(-$J57/B$22),      MAX( B$25+(B$30-B$25)*EXP(-($J57-$G$7)/B$23),  B$31)  )</f>
        <v>0.67217010208981665</v>
      </c>
      <c r="L57" s="45">
        <f>MIN( C$24-(C$24-C$31)*EXP(-$J57/C$22),      MAX( C$25+(C$30-C$25)*EXP(-($J57-$G$7)/C$23),  C$31)  )</f>
        <v>0.2384040657693195</v>
      </c>
      <c r="M57" s="45">
        <f t="shared" si="0"/>
        <v>0.58115099027052919</v>
      </c>
      <c r="N57" s="45"/>
      <c r="O57" s="45"/>
    </row>
    <row r="58" spans="1:15" x14ac:dyDescent="0.25">
      <c r="J58" s="45">
        <f t="shared" si="1"/>
        <v>2.6499999999999986</v>
      </c>
      <c r="K58" s="45">
        <f>MIN( B$24-(B$24-B$31)*EXP(-$J58/B$22),      MAX( B$25+(B$30-B$25)*EXP(-($J58-$G$7)/B$23),  B$31)  )</f>
        <v>0.66213143619325532</v>
      </c>
      <c r="L58" s="45">
        <f>MIN( C$24-(C$24-C$31)*EXP(-$J58/C$22),      MAX( C$25+(C$30-C$25)*EXP(-($J58-$G$7)/C$23),  C$31)  )</f>
        <v>0.23219335321024454</v>
      </c>
      <c r="M58" s="45">
        <f t="shared" si="0"/>
        <v>0.57338427459853114</v>
      </c>
      <c r="N58" s="45"/>
      <c r="O58" s="45"/>
    </row>
    <row r="59" spans="1:15" x14ac:dyDescent="0.25">
      <c r="J59" s="45">
        <f t="shared" si="1"/>
        <v>2.6999999999999984</v>
      </c>
      <c r="K59" s="45">
        <f>MIN( B$24-(B$24-B$31)*EXP(-$J59/B$22),      MAX( B$25+(B$30-B$25)*EXP(-($J59-$G$7)/B$23),  B$31)  )</f>
        <v>0.65234334788179837</v>
      </c>
      <c r="L59" s="45">
        <f>MIN( C$24-(C$24-C$31)*EXP(-$J59/C$22),      MAX( C$25+(C$30-C$25)*EXP(-($J59-$G$7)/C$23),  C$31)  )</f>
        <v>0.22630841451915987</v>
      </c>
      <c r="M59" s="45">
        <f t="shared" si="0"/>
        <v>0.56581142580858035</v>
      </c>
      <c r="N59" s="45"/>
      <c r="O59" s="45"/>
    </row>
    <row r="60" spans="1:15" x14ac:dyDescent="0.25">
      <c r="J60" s="45">
        <f t="shared" si="1"/>
        <v>2.7499999999999982</v>
      </c>
      <c r="K60" s="45">
        <f>MIN( B$24-(B$24-B$31)*EXP(-$J60/B$22),      MAX( B$25+(B$30-B$25)*EXP(-($J60-$G$7)/B$23),  B$31)  )</f>
        <v>0.64279958242729696</v>
      </c>
      <c r="L60" s="45">
        <f>MIN( C$24-(C$24-C$31)*EXP(-$J60/C$22),      MAX( C$25+(C$30-C$25)*EXP(-($J60-$G$7)/C$23),  C$31)  )</f>
        <v>0.22073216170301224</v>
      </c>
      <c r="M60" s="45">
        <f t="shared" si="0"/>
        <v>0.55842760474220343</v>
      </c>
      <c r="N60" s="45"/>
      <c r="O60" s="45"/>
    </row>
    <row r="61" spans="1:15" x14ac:dyDescent="0.25">
      <c r="J61" s="45">
        <f t="shared" si="1"/>
        <v>2.799999999999998</v>
      </c>
      <c r="K61" s="45">
        <f>MIN( B$24-(B$24-B$31)*EXP(-$J61/B$22),      MAX( B$25+(B$30-B$25)*EXP(-($J61-$G$7)/B$23),  B$31)  )</f>
        <v>0.63349404122739594</v>
      </c>
      <c r="L61" s="45">
        <f>MIN( C$24-(C$24-C$31)*EXP(-$J61/C$22),      MAX( C$25+(C$30-C$25)*EXP(-($J61-$G$7)/C$23),  C$31)  )</f>
        <v>0.21544840309449853</v>
      </c>
      <c r="M61" s="45">
        <f t="shared" si="0"/>
        <v>0.55122809303234044</v>
      </c>
      <c r="N61" s="45"/>
      <c r="O61" s="45"/>
    </row>
    <row r="62" spans="1:15" x14ac:dyDescent="0.25">
      <c r="J62" s="45">
        <f t="shared" si="1"/>
        <v>2.8499999999999979</v>
      </c>
      <c r="K62" s="45">
        <f>MIN( B$24-(B$24-B$31)*EXP(-$J62/B$22),      MAX( B$25+(B$30-B$25)*EXP(-($J62-$G$7)/B$23),  B$31)  )</f>
        <v>0.62442077790843897</v>
      </c>
      <c r="L62" s="45">
        <f>MIN( C$24-(C$24-C$31)*EXP(-$J62/C$22),      MAX( C$25+(C$30-C$25)*EXP(-($J62-$G$7)/C$23),  C$31)  )</f>
        <v>0.21044179633660576</v>
      </c>
      <c r="M62" s="45">
        <f t="shared" si="0"/>
        <v>0.54420829008824145</v>
      </c>
      <c r="N62" s="45"/>
      <c r="O62" s="45"/>
    </row>
    <row r="63" spans="1:15" x14ac:dyDescent="0.25">
      <c r="J63" s="45">
        <f t="shared" si="1"/>
        <v>2.8999999999999977</v>
      </c>
      <c r="K63" s="45">
        <f>MIN( B$24-(B$24-B$31)*EXP(-$J63/B$22),      MAX( B$25+(B$30-B$25)*EXP(-($J63-$G$7)/B$23),  B$31)  )</f>
        <v>0.61557399452565154</v>
      </c>
      <c r="L63" s="45">
        <f>MIN( C$24-(C$24-C$31)*EXP(-$J63/C$22),      MAX( C$25+(C$30-C$25)*EXP(-($J63-$G$7)/C$23),  C$31)  )</f>
        <v>0.20569780383327901</v>
      </c>
      <c r="M63" s="45">
        <f t="shared" si="0"/>
        <v>0.53736371015562256</v>
      </c>
      <c r="N63" s="45"/>
      <c r="O63" s="45"/>
    </row>
    <row r="64" spans="1:15" x14ac:dyDescent="0.25">
      <c r="J64" s="45">
        <f t="shared" si="1"/>
        <v>2.9499999999999975</v>
      </c>
      <c r="K64" s="45">
        <f>MIN( B$24-(B$24-B$31)*EXP(-$J64/B$22),      MAX( B$25+(B$30-B$25)*EXP(-($J64-$G$7)/B$23),  B$31)  )</f>
        <v>0.60694803785817064</v>
      </c>
      <c r="L64" s="45">
        <f>MIN( C$24-(C$24-C$31)*EXP(-$J64/C$22),      MAX( C$25+(C$30-C$25)*EXP(-($J64-$G$7)/C$23),  C$31)  )</f>
        <v>0.20120265053685898</v>
      </c>
      <c r="M64" s="45">
        <f t="shared" si="0"/>
        <v>0.53068997945020602</v>
      </c>
      <c r="N64" s="45"/>
      <c r="O64" s="45"/>
    </row>
    <row r="65" spans="10:15" x14ac:dyDescent="0.25">
      <c r="J65" s="45">
        <f t="shared" si="1"/>
        <v>2.9999999999999973</v>
      </c>
      <c r="K65" s="45">
        <f>MIN( B$24-(B$24-B$31)*EXP(-$J65/B$22),      MAX( B$25+(B$30-B$25)*EXP(-($J65-$G$7)/B$23),  B$31)  )</f>
        <v>0.59853739579655696</v>
      </c>
      <c r="L65" s="45">
        <f>MIN( C$24-(C$24-C$31)*EXP(-$J65/C$22),      MAX( C$25+(C$30-C$25)*EXP(-($J65-$G$7)/C$23),  C$31)  )</f>
        <v>0.19694328394971833</v>
      </c>
      <c r="M65" s="45">
        <f t="shared" si="0"/>
        <v>0.52418283336280846</v>
      </c>
      <c r="N65" s="45"/>
      <c r="O65" s="45"/>
    </row>
    <row r="66" spans="10:15" x14ac:dyDescent="0.25">
      <c r="J66" s="45">
        <f t="shared" si="1"/>
        <v>3.0499999999999972</v>
      </c>
      <c r="K66" s="45">
        <f>MIN( B$24-(B$24-B$31)*EXP(-$J66/B$22),      MAX( B$25+(B$30-B$25)*EXP(-($J66-$G$7)/B$23),  B$31)  )</f>
        <v>0.59033669382047782</v>
      </c>
      <c r="L66" s="45">
        <f>MIN( C$24-(C$24-C$31)*EXP(-$J66/C$22),      MAX( C$25+(C$30-C$25)*EXP(-($J66-$G$7)/C$23),  C$31)  )</f>
        <v>0.19290733622395356</v>
      </c>
      <c r="M66" s="45">
        <f t="shared" si="0"/>
        <v>0.51783811373419542</v>
      </c>
      <c r="N66" s="45"/>
      <c r="O66" s="45"/>
    </row>
    <row r="67" spans="10:15" x14ac:dyDescent="0.25">
      <c r="J67" s="45">
        <f t="shared" si="1"/>
        <v>3.099999999999997</v>
      </c>
      <c r="K67" s="45">
        <f>MIN( B$24-(B$24-B$31)*EXP(-$J67/B$22),      MAX( B$25+(B$30-B$25)*EXP(-($J67-$G$7)/B$23),  B$31)  )</f>
        <v>0.58234069156431145</v>
      </c>
      <c r="L67" s="45">
        <f>MIN( C$24-(C$24-C$31)*EXP(-$J67/C$22),      MAX( C$25+(C$30-C$25)*EXP(-($J67-$G$7)/C$23),  C$31)  )</f>
        <v>0.18908308824908257</v>
      </c>
      <c r="M67" s="45">
        <f t="shared" si="0"/>
        <v>0.51165176619795838</v>
      </c>
      <c r="N67" s="45"/>
      <c r="O67" s="45"/>
    </row>
    <row r="68" spans="10:15" x14ac:dyDescent="0.25">
      <c r="J68" s="45">
        <f t="shared" si="1"/>
        <v>3.1499999999999968</v>
      </c>
      <c r="K68" s="45">
        <f>MIN( B$24-(B$24-B$31)*EXP(-$J68/B$22),      MAX( B$25+(B$30-B$25)*EXP(-($J68-$G$7)/B$23),  B$31)  )</f>
        <v>0.57454427946847952</v>
      </c>
      <c r="L68" s="45">
        <f>MIN( C$24-(C$24-C$31)*EXP(-$J68/C$22),      MAX( C$25+(C$30-C$25)*EXP(-($J68-$G$7)/C$23),  C$31)  )</f>
        <v>0.18545943562346945</v>
      </c>
      <c r="M68" s="45">
        <f t="shared" si="0"/>
        <v>0.50561983758971618</v>
      </c>
      <c r="N68" s="45"/>
      <c r="O68" s="45"/>
    </row>
    <row r="69" spans="10:15" x14ac:dyDescent="0.25">
      <c r="J69" s="45">
        <f t="shared" si="1"/>
        <v>3.1999999999999966</v>
      </c>
      <c r="K69" s="45">
        <f>MIN( B$24-(B$24-B$31)*EXP(-$J69/B$22),      MAX( B$25+(B$30-B$25)*EXP(-($J69-$G$7)/B$23),  B$31)  )</f>
        <v>0.56694247551436494</v>
      </c>
      <c r="L69" s="45">
        <f>MIN( C$24-(C$24-C$31)*EXP(-$J69/C$22),      MAX( C$25+(C$30-C$25)*EXP(-($J69-$G$7)/C$23),  C$31)  )</f>
        <v>0.1820258564106686</v>
      </c>
      <c r="M69" s="45">
        <f t="shared" si="0"/>
        <v>0.49973847342098709</v>
      </c>
      <c r="N69" s="45"/>
      <c r="O69" s="45"/>
    </row>
    <row r="70" spans="10:15" x14ac:dyDescent="0.25">
      <c r="J70" s="45">
        <f t="shared" si="1"/>
        <v>3.2499999999999964</v>
      </c>
      <c r="K70" s="45">
        <f>MIN( B$24-(B$24-B$31)*EXP(-$J70/B$22),      MAX( B$25+(B$30-B$25)*EXP(-($J70-$G$7)/B$23),  B$31)  )</f>
        <v>0.559530422040731</v>
      </c>
      <c r="L70" s="45">
        <f>MIN( C$24-(C$24-C$31)*EXP(-$J70/C$22),      MAX( C$25+(C$30-C$25)*EXP(-($J70-$G$7)/C$23),  C$31)  )</f>
        <v>0.17877238058706274</v>
      </c>
      <c r="M70" s="45">
        <f t="shared" ref="M70:M103" si="3">MIN( B$24-(B$24-B$37)*EXP(-$J70/B$39),      MAX( B$25+(B$36-B$25)*EXP(-($J70-$G$7)/B$23),  B$37)  )</f>
        <v>0.49400391541611521</v>
      </c>
      <c r="N70" s="45"/>
      <c r="O70" s="45"/>
    </row>
    <row r="71" spans="10:15" x14ac:dyDescent="0.25">
      <c r="J71" s="45">
        <f t="shared" ref="J71:J104" si="4">J70+0.05</f>
        <v>3.2999999999999963</v>
      </c>
      <c r="K71" s="45">
        <f>MIN( B$24-(B$24-B$31)*EXP(-$J71/B$22),      MAX( B$25+(B$30-B$25)*EXP(-($J71-$G$7)/B$23),  B$31)  )</f>
        <v>0.55230338263960665</v>
      </c>
      <c r="L71" s="45">
        <f>MIN( C$24-(C$24-C$31)*EXP(-$J71/C$22),      MAX( C$25+(C$30-C$25)*EXP(-($J71-$G$7)/C$23),  C$31)  )</f>
        <v>0.17568956109208062</v>
      </c>
      <c r="M71" s="45">
        <f t="shared" si="3"/>
        <v>0.48841249911067897</v>
      </c>
      <c r="N71" s="45"/>
      <c r="O71" s="45"/>
    </row>
    <row r="72" spans="10:15" x14ac:dyDescent="0.25">
      <c r="J72" s="45">
        <f t="shared" si="4"/>
        <v>3.3499999999999961</v>
      </c>
      <c r="K72" s="45">
        <f>MIN( B$24-(B$24-B$31)*EXP(-$J72/B$22),      MAX( B$25+(B$30-B$25)*EXP(-($J72-$G$7)/B$23),  B$31)  )</f>
        <v>0.54525673912965433</v>
      </c>
      <c r="L72" s="45">
        <f>MIN( C$24-(C$24-C$31)*EXP(-$J72/C$22),      MAX( C$25+(C$30-C$25)*EXP(-($J72-$G$7)/C$23),  C$31)  )</f>
        <v>0.17276844639693317</v>
      </c>
      <c r="M72" s="45">
        <f t="shared" si="3"/>
        <v>0.48296065150984607</v>
      </c>
      <c r="N72" s="45"/>
      <c r="O72" s="45"/>
    </row>
    <row r="73" spans="10:15" x14ac:dyDescent="0.25">
      <c r="J73" s="45">
        <f t="shared" si="4"/>
        <v>3.3999999999999959</v>
      </c>
      <c r="K73" s="45">
        <f>MIN( B$24-(B$24-B$31)*EXP(-$J73/B$22),      MAX( B$25+(B$30-B$25)*EXP(-($J73-$G$7)/B$23),  B$31)  )</f>
        <v>0.53838598860508546</v>
      </c>
      <c r="L73" s="45">
        <f>MIN( C$24-(C$24-C$31)*EXP(-$J73/C$22),      MAX( C$25+(C$30-C$25)*EXP(-($J73-$G$7)/C$23),  C$31)  )</f>
        <v>0.17000055451221693</v>
      </c>
      <c r="M73" s="45">
        <f t="shared" si="3"/>
        <v>0.47764488880517852</v>
      </c>
      <c r="N73" s="45"/>
      <c r="O73" s="45"/>
    </row>
    <row r="74" spans="10:15" x14ac:dyDescent="0.25">
      <c r="J74" s="45">
        <f t="shared" si="4"/>
        <v>3.4499999999999957</v>
      </c>
      <c r="K74" s="45">
        <f>MIN( B$24-(B$24-B$31)*EXP(-$J74/B$22),      MAX( B$25+(B$30-B$25)*EXP(-($J74-$G$7)/B$23),  B$31)  )</f>
        <v>0.53168674055824028</v>
      </c>
      <c r="L74" s="45">
        <f>MIN( C$24-(C$24-C$31)*EXP(-$J74/C$22),      MAX( C$25+(C$30-C$25)*EXP(-($J74-$G$7)/C$23),  C$31)  )</f>
        <v>0.16737784835891012</v>
      </c>
      <c r="M74" s="45">
        <f t="shared" si="3"/>
        <v>0.4724618141484298</v>
      </c>
      <c r="N74" s="45"/>
      <c r="O74" s="45"/>
    </row>
    <row r="75" spans="10:15" x14ac:dyDescent="0.25">
      <c r="J75" s="45">
        <f t="shared" si="4"/>
        <v>3.4999999999999956</v>
      </c>
      <c r="K75" s="45">
        <f>MIN( B$24-(B$24-B$31)*EXP(-$J75/B$22),      MAX( B$25+(B$30-B$25)*EXP(-($J75-$G$7)/B$23),  B$31)  )</f>
        <v>0.52515471407399006</v>
      </c>
      <c r="L75" s="45">
        <f>MIN( C$24-(C$24-C$31)*EXP(-$J75/C$22),      MAX( C$25+(C$30-C$25)*EXP(-($J75-$G$7)/C$23),  C$31)  )</f>
        <v>0.16489271243124776</v>
      </c>
      <c r="M75" s="45">
        <f t="shared" si="3"/>
        <v>0.4674081154809096</v>
      </c>
      <c r="N75" s="45"/>
      <c r="O75" s="45"/>
    </row>
    <row r="76" spans="10:15" x14ac:dyDescent="0.25">
      <c r="J76" s="45">
        <f t="shared" si="4"/>
        <v>3.5499999999999954</v>
      </c>
      <c r="K76" s="45">
        <f>MIN( B$24-(B$24-B$31)*EXP(-$J76/B$22),      MAX( B$25+(B$30-B$25)*EXP(-($J76-$G$7)/B$23),  B$31)  )</f>
        <v>0.51878573509417181</v>
      </c>
      <c r="L76" s="45">
        <f>MIN( C$24-(C$24-C$31)*EXP(-$J76/C$22),      MAX( C$25+(C$30-C$25)*EXP(-($J76-$G$7)/C$23),  C$31)  )</f>
        <v>0.16253793068371136</v>
      </c>
      <c r="M76" s="45">
        <f t="shared" si="3"/>
        <v>0.46248056341703175</v>
      </c>
      <c r="N76" s="45"/>
      <c r="O76" s="45"/>
    </row>
    <row r="77" spans="10:15" x14ac:dyDescent="0.25">
      <c r="J77" s="45">
        <f t="shared" si="4"/>
        <v>3.5999999999999952</v>
      </c>
      <c r="K77" s="45">
        <f>MIN( B$24-(B$24-B$31)*EXP(-$J77/B$22),      MAX( B$25+(B$30-B$25)*EXP(-($J77-$G$7)/B$23),  B$31)  )</f>
        <v>0.51257573375030496</v>
      </c>
      <c r="L77" s="45">
        <f>MIN( C$24-(C$24-C$31)*EXP(-$J77/C$22),      MAX( C$25+(C$30-C$25)*EXP(-($J77-$G$7)/C$23),  C$31)  )</f>
        <v>0.16030666557792442</v>
      </c>
      <c r="M77" s="45">
        <f t="shared" si="3"/>
        <v>0.4576760091806904</v>
      </c>
      <c r="N77" s="45"/>
      <c r="O77" s="45"/>
    </row>
    <row r="78" spans="10:15" x14ac:dyDescent="0.25">
      <c r="J78" s="45">
        <f t="shared" si="4"/>
        <v>3.649999999999995</v>
      </c>
      <c r="K78" s="45">
        <f>MIN( B$24-(B$24-B$31)*EXP(-$J78/B$22),      MAX( B$25+(B$30-B$25)*EXP(-($J78-$G$7)/B$23),  B$31)  )</f>
        <v>0.50652074176288808</v>
      </c>
      <c r="L78" s="45">
        <f>MIN( C$24-(C$24-C$31)*EXP(-$J78/C$22),      MAX( C$25+(C$30-C$25)*EXP(-($J78-$G$7)/C$23),  C$31)  )</f>
        <v>0.15819243822861226</v>
      </c>
      <c r="M78" s="45">
        <f t="shared" si="3"/>
        <v>0.45299138259314731</v>
      </c>
      <c r="N78" s="45"/>
      <c r="O78" s="45"/>
    </row>
    <row r="79" spans="10:15" x14ac:dyDescent="0.25">
      <c r="J79" s="45">
        <f t="shared" si="4"/>
        <v>3.6999999999999948</v>
      </c>
      <c r="K79" s="45">
        <f>MIN( B$24-(B$24-B$31)*EXP(-$J79/B$22),      MAX( B$25+(B$30-B$25)*EXP(-($J79-$G$7)/B$23),  B$31)  )</f>
        <v>0.50061688990561048</v>
      </c>
      <c r="L79" s="45">
        <f>MIN( C$24-(C$24-C$31)*EXP(-$J79/C$22),      MAX( C$25+(C$30-C$25)*EXP(-($J79-$G$7)/C$23),  C$31)  )</f>
        <v>0.15618910959097693</v>
      </c>
      <c r="M79" s="45">
        <f t="shared" si="3"/>
        <v>0.4484236901111433</v>
      </c>
      <c r="N79" s="45"/>
      <c r="O79" s="45"/>
    </row>
    <row r="80" spans="10:15" x14ac:dyDescent="0.25">
      <c r="J80" s="45">
        <f t="shared" si="4"/>
        <v>3.7499999999999947</v>
      </c>
      <c r="K80" s="45">
        <f>MIN( B$24-(B$24-B$31)*EXP(-$J80/B$22),      MAX( B$25+(B$30-B$25)*EXP(-($J80-$G$7)/B$23),  B$31)  )</f>
        <v>0.49486040553286248</v>
      </c>
      <c r="L80" s="45">
        <f>MIN( C$24-(C$24-C$31)*EXP(-$J80/C$22),      MAX( C$25+(C$30-C$25)*EXP(-($J80-$G$7)/C$23),  C$31)  )</f>
        <v>0.15429086263486047</v>
      </c>
      <c r="M80" s="45">
        <f t="shared" si="3"/>
        <v>0.44397001291398219</v>
      </c>
      <c r="N80" s="45"/>
      <c r="O80" s="45"/>
    </row>
    <row r="81" spans="10:15" x14ac:dyDescent="0.25">
      <c r="J81" s="45">
        <f t="shared" si="4"/>
        <v>3.7999999999999945</v>
      </c>
      <c r="K81" s="45">
        <f>MIN( B$24-(B$24-B$31)*EXP(-$J81/B$22),      MAX( B$25+(B$30-B$25)*EXP(-($J81-$G$7)/B$23),  B$31)  )</f>
        <v>0.48924761016896057</v>
      </c>
      <c r="L81" s="45">
        <f>MIN( C$24-(C$24-C$31)*EXP(-$J81/C$22),      MAX( C$25+(C$30-C$25)*EXP(-($J81-$G$7)/C$23),  C$31)  )</f>
        <v>0.15249218545393695</v>
      </c>
      <c r="M81" s="45">
        <f t="shared" si="3"/>
        <v>0.43962750503836223</v>
      </c>
      <c r="N81" s="45"/>
      <c r="O81" s="45"/>
    </row>
    <row r="82" spans="10:15" x14ac:dyDescent="0.25">
      <c r="J82" s="45">
        <f t="shared" si="4"/>
        <v>3.8499999999999943</v>
      </c>
      <c r="K82" s="45">
        <f>MIN( B$24-(B$24-B$31)*EXP(-$J82/B$22),      MAX( B$25+(B$30-B$25)*EXP(-($J82-$G$7)/B$23),  B$31)  )</f>
        <v>0.48377491715754883</v>
      </c>
      <c r="L82" s="45">
        <f>MIN( C$24-(C$24-C$31)*EXP(-$J82/C$22),      MAX( C$25+(C$30-C$25)*EXP(-($J82-$G$7)/C$23),  C$31)  )</f>
        <v>0.1507878552608867</v>
      </c>
      <c r="M82" s="45">
        <f t="shared" si="3"/>
        <v>0.43539339155976486</v>
      </c>
      <c r="N82" s="45"/>
      <c r="O82" s="45"/>
    </row>
    <row r="83" spans="10:15" x14ac:dyDescent="0.25">
      <c r="J83" s="45">
        <f t="shared" si="4"/>
        <v>3.8999999999999941</v>
      </c>
      <c r="K83" s="45">
        <f>MIN( B$24-(B$24-B$31)*EXP(-$J83/B$22),      MAX( B$25+(B$30-B$25)*EXP(-($J83-$G$7)/B$23),  B$31)  )</f>
        <v>0.47843882936967441</v>
      </c>
      <c r="L83" s="45">
        <f>MIN( C$24-(C$24-C$31)*EXP(-$J83/C$22),      MAX( C$25+(C$30-C$25)*EXP(-($J83-$G$7)/C$23),  C$31)  )</f>
        <v>0.14917292322208067</v>
      </c>
      <c r="M83" s="45">
        <f t="shared" si="3"/>
        <v>0.43126496681923854</v>
      </c>
      <c r="N83" s="45"/>
      <c r="O83" s="45"/>
    </row>
    <row r="84" spans="10:15" x14ac:dyDescent="0.25">
      <c r="J84" s="45">
        <f t="shared" si="4"/>
        <v>3.949999999999994</v>
      </c>
      <c r="K84" s="45">
        <f>MIN( B$24-(B$24-B$31)*EXP(-$J84/B$22),      MAX( B$25+(B$30-B$25)*EXP(-($J84-$G$7)/B$23),  B$31)  )</f>
        <v>0.47323593696907218</v>
      </c>
      <c r="L84" s="45">
        <f>MIN( C$24-(C$24-C$31)*EXP(-$J84/C$22),      MAX( C$25+(C$30-C$25)*EXP(-($J84-$G$7)/C$23),  C$31)  )</f>
        <v>0.14764270008773916</v>
      </c>
      <c r="M84" s="45">
        <f t="shared" si="3"/>
        <v>0.42723959269444384</v>
      </c>
      <c r="N84" s="45"/>
      <c r="O84" s="45"/>
    </row>
    <row r="85" spans="10:15" x14ac:dyDescent="0.25">
      <c r="J85" s="45">
        <f t="shared" si="4"/>
        <v>3.9999999999999938</v>
      </c>
      <c r="K85" s="45">
        <f>MIN( B$24-(B$24-B$31)*EXP(-$J85/B$22),      MAX( B$25+(B$30-B$25)*EXP(-($J85-$G$7)/B$23),  B$31)  )</f>
        <v>0.46816291523323106</v>
      </c>
      <c r="L85" s="45">
        <f>MIN( C$24-(C$24-C$31)*EXP(-$J85/C$22),      MAX( C$25+(C$30-C$25)*EXP(-($J85-$G$7)/C$23),  C$31)  )</f>
        <v>0.1461927425758397</v>
      </c>
      <c r="M85" s="45">
        <f t="shared" si="3"/>
        <v>0.42331469691385604</v>
      </c>
      <c r="N85" s="45"/>
      <c r="O85" s="45"/>
    </row>
    <row r="86" spans="10:15" x14ac:dyDescent="0.25">
      <c r="J86" s="45">
        <f t="shared" si="4"/>
        <v>4.0499999999999936</v>
      </c>
      <c r="K86" s="45">
        <f>MIN( B$24-(B$24-B$31)*EXP(-$J86/B$22),      MAX( B$25+(B$30-B$25)*EXP(-($J86-$G$7)/B$23),  B$31)  )</f>
        <v>0.46816291523323045</v>
      </c>
      <c r="L86" s="45">
        <f>MIN( C$24-(C$24-C$31)*EXP(-$J86/C$22),      MAX( C$25+(C$30-C$25)*EXP(-($J86-$G$7)/C$23),  C$31)  )</f>
        <v>0.1461927425758395</v>
      </c>
      <c r="M86" s="45">
        <f t="shared" si="3"/>
        <v>0.42331469691385554</v>
      </c>
      <c r="N86" s="45"/>
      <c r="O86" s="45"/>
    </row>
    <row r="87" spans="10:15" x14ac:dyDescent="0.25">
      <c r="J87" s="45">
        <f t="shared" si="4"/>
        <v>4.0999999999999934</v>
      </c>
      <c r="K87" s="45">
        <f>MIN( B$24-(B$24-B$31)*EXP(-$J87/B$22),      MAX( B$25+(B$30-B$25)*EXP(-($J87-$G$7)/B$23),  B$31)  )</f>
        <v>0.46816291523323045</v>
      </c>
      <c r="L87" s="45">
        <f>MIN( C$24-(C$24-C$31)*EXP(-$J87/C$22),      MAX( C$25+(C$30-C$25)*EXP(-($J87-$G$7)/C$23),  C$31)  )</f>
        <v>0.1461927425758395</v>
      </c>
      <c r="M87" s="45">
        <f t="shared" si="3"/>
        <v>0.42331469691385554</v>
      </c>
      <c r="N87" s="45"/>
      <c r="O87" s="45"/>
    </row>
    <row r="88" spans="10:15" x14ac:dyDescent="0.25">
      <c r="J88" s="45">
        <f t="shared" si="4"/>
        <v>4.1499999999999932</v>
      </c>
      <c r="K88" s="45">
        <f>MIN( B$24-(B$24-B$31)*EXP(-$J88/B$22),      MAX( B$25+(B$30-B$25)*EXP(-($J88-$G$7)/B$23),  B$31)  )</f>
        <v>0.46816291523323045</v>
      </c>
      <c r="L88" s="45">
        <f>MIN( C$24-(C$24-C$31)*EXP(-$J88/C$22),      MAX( C$25+(C$30-C$25)*EXP(-($J88-$G$7)/C$23),  C$31)  )</f>
        <v>0.1461927425758395</v>
      </c>
      <c r="M88" s="45">
        <f t="shared" si="3"/>
        <v>0.42331469691385554</v>
      </c>
      <c r="N88" s="45"/>
      <c r="O88" s="45"/>
    </row>
    <row r="89" spans="10:15" x14ac:dyDescent="0.25">
      <c r="J89" s="45">
        <f t="shared" si="4"/>
        <v>4.1999999999999931</v>
      </c>
      <c r="K89" s="45">
        <f>MIN( B$24-(B$24-B$31)*EXP(-$J89/B$22),      MAX( B$25+(B$30-B$25)*EXP(-($J89-$G$7)/B$23),  B$31)  )</f>
        <v>0.46816291523323045</v>
      </c>
      <c r="L89" s="45">
        <f>MIN( C$24-(C$24-C$31)*EXP(-$J89/C$22),      MAX( C$25+(C$30-C$25)*EXP(-($J89-$G$7)/C$23),  C$31)  )</f>
        <v>0.1461927425758395</v>
      </c>
      <c r="M89" s="45">
        <f t="shared" si="3"/>
        <v>0.42331469691385554</v>
      </c>
      <c r="N89" s="45"/>
      <c r="O89" s="45"/>
    </row>
    <row r="90" spans="10:15" x14ac:dyDescent="0.25">
      <c r="J90" s="45">
        <f t="shared" si="4"/>
        <v>4.2499999999999929</v>
      </c>
      <c r="K90" s="45">
        <f>MIN( B$24-(B$24-B$31)*EXP(-$J90/B$22),      MAX( B$25+(B$30-B$25)*EXP(-($J90-$G$7)/B$23),  B$31)  )</f>
        <v>0.46816291523323045</v>
      </c>
      <c r="L90" s="45">
        <f>MIN( C$24-(C$24-C$31)*EXP(-$J90/C$22),      MAX( C$25+(C$30-C$25)*EXP(-($J90-$G$7)/C$23),  C$31)  )</f>
        <v>0.1461927425758395</v>
      </c>
      <c r="M90" s="45">
        <f t="shared" si="3"/>
        <v>0.42331469691385554</v>
      </c>
      <c r="N90" s="45"/>
      <c r="O90" s="45"/>
    </row>
    <row r="91" spans="10:15" x14ac:dyDescent="0.25">
      <c r="J91" s="45">
        <f t="shared" si="4"/>
        <v>4.2999999999999927</v>
      </c>
      <c r="K91" s="45">
        <f>MIN( B$24-(B$24-B$31)*EXP(-$J91/B$22),      MAX( B$25+(B$30-B$25)*EXP(-($J91-$G$7)/B$23),  B$31)  )</f>
        <v>0.46816291523323045</v>
      </c>
      <c r="L91" s="45">
        <f>MIN( C$24-(C$24-C$31)*EXP(-$J91/C$22),      MAX( C$25+(C$30-C$25)*EXP(-($J91-$G$7)/C$23),  C$31)  )</f>
        <v>0.1461927425758395</v>
      </c>
      <c r="M91" s="45">
        <f t="shared" si="3"/>
        <v>0.42331469691385554</v>
      </c>
      <c r="N91" s="45"/>
      <c r="O91" s="45"/>
    </row>
    <row r="92" spans="10:15" x14ac:dyDescent="0.25">
      <c r="J92" s="45">
        <f t="shared" si="4"/>
        <v>4.3499999999999925</v>
      </c>
      <c r="K92" s="45">
        <f>MIN( B$24-(B$24-B$31)*EXP(-$J92/B$22),      MAX( B$25+(B$30-B$25)*EXP(-($J92-$G$7)/B$23),  B$31)  )</f>
        <v>0.46816291523323045</v>
      </c>
      <c r="L92" s="45">
        <f>MIN( C$24-(C$24-C$31)*EXP(-$J92/C$22),      MAX( C$25+(C$30-C$25)*EXP(-($J92-$G$7)/C$23),  C$31)  )</f>
        <v>0.1461927425758395</v>
      </c>
      <c r="M92" s="45">
        <f t="shared" si="3"/>
        <v>0.42331469691385554</v>
      </c>
      <c r="N92" s="45"/>
      <c r="O92" s="45"/>
    </row>
    <row r="93" spans="10:15" x14ac:dyDescent="0.25">
      <c r="J93" s="45">
        <f t="shared" si="4"/>
        <v>4.3999999999999924</v>
      </c>
      <c r="K93" s="45">
        <f>MIN( B$24-(B$24-B$31)*EXP(-$J93/B$22),      MAX( B$25+(B$30-B$25)*EXP(-($J93-$G$7)/B$23),  B$31)  )</f>
        <v>0.46816291523323045</v>
      </c>
      <c r="L93" s="45">
        <f>MIN( C$24-(C$24-C$31)*EXP(-$J93/C$22),      MAX( C$25+(C$30-C$25)*EXP(-($J93-$G$7)/C$23),  C$31)  )</f>
        <v>0.1461927425758395</v>
      </c>
      <c r="M93" s="45">
        <f t="shared" si="3"/>
        <v>0.42331469691385554</v>
      </c>
      <c r="N93" s="45"/>
      <c r="O93" s="45"/>
    </row>
    <row r="94" spans="10:15" x14ac:dyDescent="0.25">
      <c r="J94" s="45">
        <f t="shared" si="4"/>
        <v>4.4499999999999922</v>
      </c>
      <c r="K94" s="45">
        <f>MIN( B$24-(B$24-B$31)*EXP(-$J94/B$22),      MAX( B$25+(B$30-B$25)*EXP(-($J94-$G$7)/B$23),  B$31)  )</f>
        <v>0.46816291523323045</v>
      </c>
      <c r="L94" s="45">
        <f>MIN( C$24-(C$24-C$31)*EXP(-$J94/C$22),      MAX( C$25+(C$30-C$25)*EXP(-($J94-$G$7)/C$23),  C$31)  )</f>
        <v>0.1461927425758395</v>
      </c>
      <c r="M94" s="45">
        <f t="shared" si="3"/>
        <v>0.42331469691385554</v>
      </c>
      <c r="N94" s="45"/>
      <c r="O94" s="45"/>
    </row>
    <row r="95" spans="10:15" x14ac:dyDescent="0.25">
      <c r="J95" s="45">
        <f t="shared" si="4"/>
        <v>4.499999999999992</v>
      </c>
      <c r="K95" s="45">
        <f>MIN( B$24-(B$24-B$31)*EXP(-$J95/B$22),      MAX( B$25+(B$30-B$25)*EXP(-($J95-$G$7)/B$23),  B$31)  )</f>
        <v>0.46816291523323045</v>
      </c>
      <c r="L95" s="45">
        <f>MIN( C$24-(C$24-C$31)*EXP(-$J95/C$22),      MAX( C$25+(C$30-C$25)*EXP(-($J95-$G$7)/C$23),  C$31)  )</f>
        <v>0.1461927425758395</v>
      </c>
      <c r="M95" s="45">
        <f t="shared" si="3"/>
        <v>0.42331469691385554</v>
      </c>
      <c r="N95" s="45"/>
      <c r="O95" s="45"/>
    </row>
    <row r="96" spans="10:15" x14ac:dyDescent="0.25">
      <c r="J96" s="45">
        <f t="shared" si="4"/>
        <v>4.5499999999999918</v>
      </c>
      <c r="K96" s="45">
        <f>MIN( B$24-(B$24-B$31)*EXP(-$J96/B$22),      MAX( B$25+(B$30-B$25)*EXP(-($J96-$G$7)/B$23),  B$31)  )</f>
        <v>0.46816291523323045</v>
      </c>
      <c r="L96" s="45">
        <f>MIN( C$24-(C$24-C$31)*EXP(-$J96/C$22),      MAX( C$25+(C$30-C$25)*EXP(-($J96-$G$7)/C$23),  C$31)  )</f>
        <v>0.1461927425758395</v>
      </c>
      <c r="M96" s="45">
        <f t="shared" si="3"/>
        <v>0.42331469691385554</v>
      </c>
      <c r="N96" s="45"/>
      <c r="O96" s="45"/>
    </row>
    <row r="97" spans="10:15" x14ac:dyDescent="0.25">
      <c r="J97" s="45">
        <f t="shared" si="4"/>
        <v>4.5999999999999917</v>
      </c>
      <c r="K97" s="45">
        <f>MIN( B$24-(B$24-B$31)*EXP(-$J97/B$22),      MAX( B$25+(B$30-B$25)*EXP(-($J97-$G$7)/B$23),  B$31)  )</f>
        <v>0.46816291523323045</v>
      </c>
      <c r="L97" s="45">
        <f>MIN( C$24-(C$24-C$31)*EXP(-$J97/C$22),      MAX( C$25+(C$30-C$25)*EXP(-($J97-$G$7)/C$23),  C$31)  )</f>
        <v>0.1461927425758395</v>
      </c>
      <c r="M97" s="45">
        <f t="shared" si="3"/>
        <v>0.42331469691385554</v>
      </c>
      <c r="N97" s="45"/>
      <c r="O97" s="45"/>
    </row>
    <row r="98" spans="10:15" x14ac:dyDescent="0.25">
      <c r="J98" s="45">
        <f t="shared" si="4"/>
        <v>4.6499999999999915</v>
      </c>
      <c r="K98" s="45">
        <f>MIN( B$24-(B$24-B$31)*EXP(-$J98/B$22),      MAX( B$25+(B$30-B$25)*EXP(-($J98-$G$7)/B$23),  B$31)  )</f>
        <v>0.46816291523323045</v>
      </c>
      <c r="L98" s="45">
        <f>MIN( C$24-(C$24-C$31)*EXP(-$J98/C$22),      MAX( C$25+(C$30-C$25)*EXP(-($J98-$G$7)/C$23),  C$31)  )</f>
        <v>0.1461927425758395</v>
      </c>
      <c r="M98" s="45">
        <f t="shared" si="3"/>
        <v>0.42331469691385554</v>
      </c>
      <c r="N98" s="45"/>
      <c r="O98" s="45"/>
    </row>
    <row r="99" spans="10:15" x14ac:dyDescent="0.25">
      <c r="J99" s="45">
        <f t="shared" si="4"/>
        <v>4.6999999999999913</v>
      </c>
      <c r="K99" s="45">
        <f>MIN( B$24-(B$24-B$31)*EXP(-$J99/B$22),      MAX( B$25+(B$30-B$25)*EXP(-($J99-$G$7)/B$23),  B$31)  )</f>
        <v>0.46816291523323045</v>
      </c>
      <c r="L99" s="45">
        <f>MIN( C$24-(C$24-C$31)*EXP(-$J99/C$22),      MAX( C$25+(C$30-C$25)*EXP(-($J99-$G$7)/C$23),  C$31)  )</f>
        <v>0.1461927425758395</v>
      </c>
      <c r="M99" s="45">
        <f t="shared" si="3"/>
        <v>0.42331469691385554</v>
      </c>
      <c r="N99" s="45"/>
      <c r="O99" s="45"/>
    </row>
    <row r="100" spans="10:15" x14ac:dyDescent="0.25">
      <c r="J100" s="45">
        <f t="shared" si="4"/>
        <v>4.7499999999999911</v>
      </c>
      <c r="K100" s="45">
        <f>MIN( B$24-(B$24-B$31)*EXP(-$J100/B$22),      MAX( B$25+(B$30-B$25)*EXP(-($J100-$G$7)/B$23),  B$31)  )</f>
        <v>0.46816291523323045</v>
      </c>
      <c r="L100" s="45">
        <f>MIN( C$24-(C$24-C$31)*EXP(-$J100/C$22),      MAX( C$25+(C$30-C$25)*EXP(-($J100-$G$7)/C$23),  C$31)  )</f>
        <v>0.1461927425758395</v>
      </c>
      <c r="M100" s="45">
        <f t="shared" si="3"/>
        <v>0.42331469691385554</v>
      </c>
      <c r="N100" s="45"/>
      <c r="O100" s="45"/>
    </row>
    <row r="101" spans="10:15" x14ac:dyDescent="0.25">
      <c r="J101" s="45">
        <f t="shared" si="4"/>
        <v>4.7999999999999909</v>
      </c>
      <c r="K101" s="45">
        <f>MIN( B$24-(B$24-B$31)*EXP(-$J101/B$22),      MAX( B$25+(B$30-B$25)*EXP(-($J101-$G$7)/B$23),  B$31)  )</f>
        <v>0.46816291523323045</v>
      </c>
      <c r="L101" s="45">
        <f>MIN( C$24-(C$24-C$31)*EXP(-$J101/C$22),      MAX( C$25+(C$30-C$25)*EXP(-($J101-$G$7)/C$23),  C$31)  )</f>
        <v>0.1461927425758395</v>
      </c>
      <c r="M101" s="45">
        <f t="shared" si="3"/>
        <v>0.42331469691385554</v>
      </c>
      <c r="N101" s="45"/>
      <c r="O101" s="45"/>
    </row>
    <row r="102" spans="10:15" x14ac:dyDescent="0.25">
      <c r="J102" s="45">
        <f t="shared" si="4"/>
        <v>4.8499999999999908</v>
      </c>
      <c r="K102" s="45">
        <f>MIN( B$24-(B$24-B$31)*EXP(-$J102/B$22),      MAX( B$25+(B$30-B$25)*EXP(-($J102-$G$7)/B$23),  B$31)  )</f>
        <v>0.46816291523323045</v>
      </c>
      <c r="L102" s="45">
        <f>MIN( C$24-(C$24-C$31)*EXP(-$J102/C$22),      MAX( C$25+(C$30-C$25)*EXP(-($J102-$G$7)/C$23),  C$31)  )</f>
        <v>0.1461927425758395</v>
      </c>
      <c r="M102" s="45">
        <f t="shared" si="3"/>
        <v>0.42331469691385554</v>
      </c>
      <c r="N102" s="45"/>
      <c r="O102" s="45"/>
    </row>
    <row r="103" spans="10:15" x14ac:dyDescent="0.25">
      <c r="J103" s="45">
        <f t="shared" si="4"/>
        <v>4.8999999999999906</v>
      </c>
      <c r="K103" s="45">
        <f>MIN( B$24-(B$24-B$31)*EXP(-$J103/B$22),      MAX( B$25+(B$30-B$25)*EXP(-($J103-$G$7)/B$23),  B$31)  )</f>
        <v>0.46816291523323045</v>
      </c>
      <c r="L103" s="45">
        <f>MIN( C$24-(C$24-C$31)*EXP(-$J103/C$22),      MAX( C$25+(C$30-C$25)*EXP(-($J103-$G$7)/C$23),  C$31)  )</f>
        <v>0.1461927425758395</v>
      </c>
      <c r="M103" s="45">
        <f t="shared" si="3"/>
        <v>0.42331469691385554</v>
      </c>
      <c r="N103" s="45"/>
      <c r="O103" s="45"/>
    </row>
    <row r="104" spans="10:15" x14ac:dyDescent="0.25">
      <c r="J104" s="45">
        <f t="shared" si="4"/>
        <v>4.9499999999999904</v>
      </c>
      <c r="K104" s="45">
        <f>MIN( B$24-(B$24-B$31)*EXP(-$J104/B$22),      MAX( B$25+(B$30-B$25)*EXP(-($J104-$G$7)/B$23),  B$31)  )</f>
        <v>0.46816291523323045</v>
      </c>
      <c r="L104" s="45">
        <f>MIN( C$24-(C$24-C$31)*EXP(-$J104/C$22),      MAX( C$25+(C$30-C$25)*EXP(-($J104-$G$7)/C$23),  C$31)  )</f>
        <v>0.1461927425758395</v>
      </c>
      <c r="M104" s="45">
        <f>MIN( B$24-(B$24-B$37)*EXP(-$J104/B$39),      MAX( B$25+(B$36-B$25)*EXP(-($J104-$G$7)/B$23),  B$37)  )</f>
        <v>0.42331469691385554</v>
      </c>
      <c r="N104" s="45"/>
      <c r="O104" s="45"/>
    </row>
    <row r="105" spans="10:15" x14ac:dyDescent="0.25">
      <c r="L105" s="45"/>
      <c r="M105" s="45"/>
      <c r="N105" s="45"/>
      <c r="O105" s="45"/>
    </row>
    <row r="106" spans="10:15" x14ac:dyDescent="0.25">
      <c r="L106" s="45"/>
      <c r="M106" s="45"/>
      <c r="N106" s="45"/>
      <c r="O106" s="45"/>
    </row>
    <row r="107" spans="10:15" x14ac:dyDescent="0.25">
      <c r="L107" s="45"/>
      <c r="M107" s="45"/>
      <c r="N107" s="45"/>
      <c r="O107" s="45"/>
    </row>
    <row r="108" spans="10:15" x14ac:dyDescent="0.25">
      <c r="L108" s="45"/>
      <c r="M108" s="45"/>
      <c r="N108" s="45"/>
      <c r="O108" s="45"/>
    </row>
    <row r="109" spans="10:15" x14ac:dyDescent="0.25">
      <c r="L109" s="45"/>
      <c r="M109" s="45"/>
      <c r="N109" s="45"/>
      <c r="O109" s="45"/>
    </row>
    <row r="110" spans="10:15" x14ac:dyDescent="0.25">
      <c r="L110" s="45"/>
      <c r="M110" s="45"/>
      <c r="N110" s="45"/>
      <c r="O110" s="45"/>
    </row>
    <row r="111" spans="10:15" x14ac:dyDescent="0.25">
      <c r="L111" s="45"/>
      <c r="M111" s="45"/>
      <c r="N111" s="45"/>
      <c r="O111" s="45"/>
    </row>
    <row r="112" spans="10:15" x14ac:dyDescent="0.25">
      <c r="L112" s="45"/>
      <c r="M112" s="45"/>
      <c r="N112" s="45"/>
      <c r="O112" s="45"/>
    </row>
    <row r="113" spans="12:15" x14ac:dyDescent="0.25">
      <c r="L113" s="45"/>
      <c r="M113" s="45"/>
      <c r="N113" s="45"/>
      <c r="O113" s="45"/>
    </row>
    <row r="114" spans="12:15" x14ac:dyDescent="0.25">
      <c r="L114" s="45"/>
      <c r="M114" s="45"/>
      <c r="N114" s="45"/>
      <c r="O114" s="45"/>
    </row>
    <row r="115" spans="12:15" x14ac:dyDescent="0.25">
      <c r="L115" s="45"/>
      <c r="M115" s="45"/>
      <c r="N115" s="45"/>
      <c r="O115" s="45"/>
    </row>
    <row r="116" spans="12:15" x14ac:dyDescent="0.25">
      <c r="L116" s="45"/>
      <c r="M116" s="45"/>
      <c r="N116" s="45"/>
      <c r="O116" s="45"/>
    </row>
    <row r="117" spans="12:15" x14ac:dyDescent="0.25">
      <c r="L117" s="45"/>
      <c r="M117" s="45"/>
      <c r="N117" s="45"/>
      <c r="O117" s="45"/>
    </row>
    <row r="118" spans="12:15" x14ac:dyDescent="0.25">
      <c r="L118" s="45"/>
      <c r="M118" s="45"/>
      <c r="N118" s="45"/>
      <c r="O118" s="45"/>
    </row>
    <row r="119" spans="12:15" x14ac:dyDescent="0.25">
      <c r="L119" s="45"/>
      <c r="M119" s="45"/>
      <c r="N119" s="45"/>
      <c r="O119" s="45"/>
    </row>
    <row r="120" spans="12:15" x14ac:dyDescent="0.25">
      <c r="L120" s="45"/>
      <c r="M120" s="45"/>
      <c r="N120" s="45"/>
      <c r="O120" s="45"/>
    </row>
    <row r="121" spans="12:15" x14ac:dyDescent="0.25">
      <c r="L121" s="45"/>
      <c r="M121" s="45"/>
      <c r="N121" s="45"/>
      <c r="O121" s="45"/>
    </row>
    <row r="122" spans="12:15" x14ac:dyDescent="0.25">
      <c r="L122" s="45"/>
      <c r="M122" s="45"/>
      <c r="N122" s="45"/>
      <c r="O122" s="45"/>
    </row>
    <row r="123" spans="12:15" x14ac:dyDescent="0.25">
      <c r="L123" s="45"/>
      <c r="M123" s="45"/>
      <c r="N123" s="45"/>
      <c r="O123" s="45"/>
    </row>
    <row r="124" spans="12:15" x14ac:dyDescent="0.25">
      <c r="L124" s="45"/>
      <c r="M124" s="45"/>
      <c r="N124" s="45"/>
      <c r="O124" s="45"/>
    </row>
    <row r="125" spans="12:15" x14ac:dyDescent="0.25">
      <c r="L125" s="45"/>
      <c r="M125" s="45"/>
      <c r="N125" s="45"/>
      <c r="O125" s="45"/>
    </row>
  </sheetData>
  <pageMargins left="0.7" right="0.7" top="0.75" bottom="0.75" header="0.3" footer="0.3"/>
  <pageSetup paperSize="9"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6"/>
  <sheetViews>
    <sheetView topLeftCell="A13" zoomScale="80" zoomScaleNormal="80" workbookViewId="0">
      <selection activeCell="I49" sqref="I49"/>
    </sheetView>
  </sheetViews>
  <sheetFormatPr defaultRowHeight="15" x14ac:dyDescent="0.25"/>
  <cols>
    <col min="1" max="1" width="45" customWidth="1"/>
    <col min="2" max="2" width="10.85546875" style="2" customWidth="1"/>
    <col min="3" max="3" width="11.5703125" customWidth="1"/>
    <col min="4" max="4" width="10.85546875" customWidth="1"/>
    <col min="5" max="5" width="11.140625" customWidth="1"/>
    <col min="6" max="6" width="33.28515625" customWidth="1"/>
    <col min="7" max="7" width="8.7109375" customWidth="1"/>
    <col min="9" max="9" width="27.7109375" customWidth="1"/>
    <col min="10" max="11" width="9.140625" style="45"/>
  </cols>
  <sheetData>
    <row r="1" spans="1:22" x14ac:dyDescent="0.25">
      <c r="A1" s="1" t="s">
        <v>53</v>
      </c>
    </row>
    <row r="2" spans="1:22" x14ac:dyDescent="0.25">
      <c r="A2" s="1" t="s">
        <v>57</v>
      </c>
    </row>
    <row r="3" spans="1:22" x14ac:dyDescent="0.25">
      <c r="A3" t="s">
        <v>61</v>
      </c>
      <c r="C3" t="s">
        <v>1</v>
      </c>
      <c r="D3" s="42"/>
    </row>
    <row r="4" spans="1:22" ht="15.75" thickBot="1" x14ac:dyDescent="0.3">
      <c r="J4" s="47" t="s">
        <v>41</v>
      </c>
      <c r="K4" s="46">
        <v>1</v>
      </c>
      <c r="L4" s="46">
        <v>2</v>
      </c>
      <c r="M4" s="46">
        <v>3</v>
      </c>
      <c r="N4" s="46">
        <v>4</v>
      </c>
      <c r="O4" s="46"/>
      <c r="P4" s="46"/>
      <c r="Q4" s="46"/>
      <c r="R4" s="46"/>
      <c r="S4" s="46"/>
      <c r="T4" s="46"/>
      <c r="U4" s="46"/>
      <c r="V4" s="46"/>
    </row>
    <row r="5" spans="1:22" s="1" customFormat="1" x14ac:dyDescent="0.25">
      <c r="A5" s="9" t="s">
        <v>54</v>
      </c>
      <c r="B5" s="10"/>
      <c r="C5" s="11"/>
      <c r="D5" s="11"/>
      <c r="E5" s="11"/>
      <c r="F5" s="12" t="s">
        <v>2</v>
      </c>
      <c r="G5" s="13"/>
      <c r="H5" s="3"/>
      <c r="I5" s="3"/>
      <c r="J5" s="45">
        <v>0</v>
      </c>
      <c r="K5" s="45">
        <f t="shared" ref="K5:N20" si="0">MIN( B$25-(B$25-B$32)*EXP(-$J5/B$23),      MAX( B$26+(B$31-B$26)*EXP(-($J5-$G$7)/B$24),  B$32)  )</f>
        <v>0.4681629152332305</v>
      </c>
      <c r="L5" s="45">
        <f t="shared" si="0"/>
        <v>0.35074831654090466</v>
      </c>
      <c r="M5" s="45">
        <f t="shared" si="0"/>
        <v>0.24145269919037537</v>
      </c>
      <c r="N5" s="45">
        <f t="shared" si="0"/>
        <v>0.14619274257583947</v>
      </c>
      <c r="O5" s="45"/>
    </row>
    <row r="6" spans="1:22" x14ac:dyDescent="0.25">
      <c r="A6" s="14" t="s">
        <v>3</v>
      </c>
      <c r="B6" s="20">
        <v>15</v>
      </c>
      <c r="C6" s="7"/>
      <c r="D6" s="7"/>
      <c r="E6" s="7"/>
      <c r="F6" s="7" t="s">
        <v>4</v>
      </c>
      <c r="G6" s="15">
        <f>60/B6</f>
        <v>4</v>
      </c>
      <c r="H6" s="4"/>
      <c r="I6" s="4"/>
      <c r="J6" s="45">
        <f>J5+0.05</f>
        <v>0.05</v>
      </c>
      <c r="K6" s="45">
        <f t="shared" si="0"/>
        <v>0.49691420132127595</v>
      </c>
      <c r="L6" s="45">
        <f t="shared" si="0"/>
        <v>0.38006400482656333</v>
      </c>
      <c r="M6" s="45">
        <f t="shared" si="0"/>
        <v>0.27132414636376267</v>
      </c>
      <c r="N6" s="45">
        <f t="shared" si="0"/>
        <v>0.17629096527636468</v>
      </c>
      <c r="O6" s="45"/>
    </row>
    <row r="7" spans="1:22" x14ac:dyDescent="0.25">
      <c r="A7" s="14" t="s">
        <v>5</v>
      </c>
      <c r="B7" s="20">
        <v>0.5</v>
      </c>
      <c r="C7" s="7"/>
      <c r="D7" s="7"/>
      <c r="E7" s="7"/>
      <c r="F7" s="7" t="s">
        <v>6</v>
      </c>
      <c r="G7" s="16">
        <f>1/(1/B7+1) * G6</f>
        <v>1.3333333333333333</v>
      </c>
      <c r="H7" s="4"/>
      <c r="I7" s="4"/>
      <c r="J7" s="45">
        <f>J6+0.05</f>
        <v>0.1</v>
      </c>
      <c r="K7" s="45">
        <f t="shared" si="0"/>
        <v>0.5249478195527737</v>
      </c>
      <c r="L7" s="45">
        <f t="shared" si="0"/>
        <v>0.40849301982155029</v>
      </c>
      <c r="M7" s="45">
        <f t="shared" si="0"/>
        <v>0.30004948031409406</v>
      </c>
      <c r="N7" s="45">
        <f t="shared" si="0"/>
        <v>0.20481042960810059</v>
      </c>
      <c r="O7" s="45"/>
    </row>
    <row r="8" spans="1:22" x14ac:dyDescent="0.25">
      <c r="A8" s="14" t="s">
        <v>7</v>
      </c>
      <c r="B8" s="20">
        <v>25</v>
      </c>
      <c r="C8" s="7"/>
      <c r="D8" s="7"/>
      <c r="E8" s="7"/>
      <c r="F8" s="7" t="s">
        <v>8</v>
      </c>
      <c r="G8" s="16">
        <f>B8+B9</f>
        <v>30</v>
      </c>
      <c r="H8" s="4"/>
      <c r="I8" s="4"/>
      <c r="J8" s="45">
        <f t="shared" ref="J8:J72" si="1">J7+0.05</f>
        <v>0.15000000000000002</v>
      </c>
      <c r="K8" s="45">
        <f t="shared" si="0"/>
        <v>0.55228168380993226</v>
      </c>
      <c r="L8" s="45">
        <f t="shared" si="0"/>
        <v>0.43606217957348303</v>
      </c>
      <c r="M8" s="45">
        <f t="shared" si="0"/>
        <v>0.32767267532599098</v>
      </c>
      <c r="N8" s="45">
        <f t="shared" si="0"/>
        <v>0.23183394703841609</v>
      </c>
      <c r="O8" s="45"/>
    </row>
    <row r="9" spans="1:22" x14ac:dyDescent="0.25">
      <c r="A9" s="14" t="s">
        <v>9</v>
      </c>
      <c r="B9" s="20">
        <v>5</v>
      </c>
      <c r="C9" s="7"/>
      <c r="D9" s="7"/>
      <c r="E9" s="7"/>
      <c r="F9" s="7"/>
      <c r="G9" s="15"/>
      <c r="H9" s="4"/>
      <c r="I9" s="4"/>
      <c r="J9" s="45">
        <f t="shared" si="1"/>
        <v>0.2</v>
      </c>
      <c r="K9" s="45">
        <f t="shared" si="0"/>
        <v>0.57893326082218199</v>
      </c>
      <c r="L9" s="45">
        <f t="shared" si="0"/>
        <v>0.46279749099956002</v>
      </c>
      <c r="M9" s="45">
        <f t="shared" si="0"/>
        <v>0.35423601847057062</v>
      </c>
      <c r="N9" s="45">
        <f t="shared" si="0"/>
        <v>0.25743998527995238</v>
      </c>
      <c r="O9" s="45"/>
    </row>
    <row r="10" spans="1:22" x14ac:dyDescent="0.25">
      <c r="A10" s="14" t="s">
        <v>10</v>
      </c>
      <c r="B10" s="20">
        <v>22</v>
      </c>
      <c r="C10" s="7"/>
      <c r="D10" s="7"/>
      <c r="E10" s="7"/>
      <c r="F10" s="7"/>
      <c r="G10" s="15"/>
      <c r="H10" s="4"/>
      <c r="I10" s="4"/>
      <c r="J10" s="45">
        <f t="shared" si="1"/>
        <v>0.25</v>
      </c>
      <c r="K10" s="45">
        <f t="shared" si="0"/>
        <v>0.60491958132766466</v>
      </c>
      <c r="L10" s="45">
        <f t="shared" si="0"/>
        <v>0.48872417441976168</v>
      </c>
      <c r="M10" s="45">
        <f t="shared" si="0"/>
        <v>0.37978017434076516</v>
      </c>
      <c r="N10" s="45">
        <f t="shared" si="0"/>
        <v>0.2817028961359419</v>
      </c>
      <c r="O10" s="45"/>
    </row>
    <row r="11" spans="1:22" x14ac:dyDescent="0.25">
      <c r="A11" s="65" t="s">
        <v>51</v>
      </c>
      <c r="B11" s="66">
        <v>0</v>
      </c>
      <c r="C11" s="69" t="s">
        <v>56</v>
      </c>
      <c r="D11" s="67"/>
      <c r="E11" s="67"/>
      <c r="F11" s="67"/>
      <c r="G11" s="68"/>
      <c r="H11" s="4"/>
      <c r="I11" s="4"/>
      <c r="J11" s="45">
        <f>J10+0.05</f>
        <v>0.3</v>
      </c>
      <c r="K11" s="45">
        <f t="shared" si="0"/>
        <v>0.63025725095611795</v>
      </c>
      <c r="L11" s="45">
        <f t="shared" si="0"/>
        <v>0.51386668734802765</v>
      </c>
      <c r="M11" s="45">
        <f t="shared" si="0"/>
        <v>0.404344247302867</v>
      </c>
      <c r="N11" s="45">
        <f t="shared" si="0"/>
        <v>0.30469313139423199</v>
      </c>
      <c r="O11" s="45"/>
    </row>
    <row r="12" spans="1:22" ht="15.75" thickBot="1" x14ac:dyDescent="0.3">
      <c r="A12" s="17" t="s">
        <v>11</v>
      </c>
      <c r="B12" s="21">
        <v>4.0000000000000001E-3</v>
      </c>
      <c r="C12" s="18"/>
      <c r="D12" s="18"/>
      <c r="E12" s="18"/>
      <c r="F12" s="18"/>
      <c r="G12" s="19"/>
      <c r="H12" s="4"/>
      <c r="I12" s="4"/>
      <c r="J12" s="45">
        <f t="shared" si="1"/>
        <v>0.35</v>
      </c>
      <c r="K12" s="45">
        <f t="shared" si="0"/>
        <v>0.65496246084011067</v>
      </c>
      <c r="L12" s="45">
        <f t="shared" si="0"/>
        <v>0.53824874756385388</v>
      </c>
      <c r="M12" s="45">
        <f t="shared" si="0"/>
        <v>0.4279658413595927</v>
      </c>
      <c r="N12" s="45">
        <f t="shared" si="0"/>
        <v>0.32647744739690343</v>
      </c>
      <c r="O12" s="45"/>
    </row>
    <row r="13" spans="1:22" ht="15.75" thickBot="1" x14ac:dyDescent="0.3">
      <c r="A13" s="4"/>
      <c r="B13" s="6"/>
      <c r="C13" s="4"/>
      <c r="D13" s="4"/>
      <c r="E13" s="4"/>
      <c r="F13" s="4"/>
      <c r="G13" s="4"/>
      <c r="H13" s="4"/>
      <c r="I13" s="4"/>
      <c r="J13" s="45">
        <f t="shared" si="1"/>
        <v>0.39999999999999997</v>
      </c>
      <c r="K13" s="45">
        <f t="shared" si="0"/>
        <v>0.67905099796140622</v>
      </c>
      <c r="L13" s="45">
        <f t="shared" si="0"/>
        <v>0.56189335548607322</v>
      </c>
      <c r="M13" s="45">
        <f t="shared" si="0"/>
        <v>0.45068111771631103</v>
      </c>
      <c r="N13" s="45">
        <f t="shared" si="0"/>
        <v>0.34711909887948789</v>
      </c>
      <c r="O13" s="45"/>
    </row>
    <row r="14" spans="1:22" x14ac:dyDescent="0.25">
      <c r="A14" s="9" t="s">
        <v>12</v>
      </c>
      <c r="B14" s="60" t="s">
        <v>46</v>
      </c>
      <c r="C14" s="60" t="s">
        <v>47</v>
      </c>
      <c r="D14" s="60" t="s">
        <v>48</v>
      </c>
      <c r="E14" s="61" t="s">
        <v>49</v>
      </c>
      <c r="F14" s="4"/>
      <c r="G14" s="4"/>
      <c r="H14" s="4"/>
      <c r="I14" s="4"/>
      <c r="J14" s="45">
        <f t="shared" si="1"/>
        <v>0.44999999999999996</v>
      </c>
      <c r="K14" s="45">
        <f t="shared" si="0"/>
        <v>0.70253825523907099</v>
      </c>
      <c r="L14" s="45">
        <f t="shared" si="0"/>
        <v>0.58482281586992502</v>
      </c>
      <c r="M14" s="45">
        <f t="shared" si="0"/>
        <v>0.47252485013855938</v>
      </c>
      <c r="N14" s="45">
        <f t="shared" si="0"/>
        <v>0.36667802264263155</v>
      </c>
      <c r="O14" s="45"/>
    </row>
    <row r="15" spans="1:22" x14ac:dyDescent="0.25">
      <c r="A15" s="14" t="s">
        <v>13</v>
      </c>
      <c r="B15" s="20">
        <v>13</v>
      </c>
      <c r="C15" s="20">
        <v>13</v>
      </c>
      <c r="D15" s="20">
        <v>13</v>
      </c>
      <c r="E15" s="34">
        <v>13</v>
      </c>
      <c r="F15" s="38" t="s">
        <v>14</v>
      </c>
      <c r="G15" s="5"/>
      <c r="H15" s="4"/>
      <c r="I15" s="4"/>
      <c r="J15" s="45">
        <f t="shared" si="1"/>
        <v>0.49999999999999994</v>
      </c>
      <c r="K15" s="45">
        <f t="shared" si="0"/>
        <v>0.72543924136576776</v>
      </c>
      <c r="L15" s="45">
        <f t="shared" si="0"/>
        <v>0.60705875884788241</v>
      </c>
      <c r="M15" s="45">
        <f t="shared" si="0"/>
        <v>0.49353047818559204</v>
      </c>
      <c r="N15" s="45">
        <f t="shared" si="0"/>
        <v>0.38521101158952986</v>
      </c>
      <c r="O15" s="45"/>
    </row>
    <row r="16" spans="1:22" x14ac:dyDescent="0.25">
      <c r="A16" s="14" t="s">
        <v>15</v>
      </c>
      <c r="B16" s="20">
        <v>13</v>
      </c>
      <c r="C16" s="20">
        <v>13</v>
      </c>
      <c r="D16" s="20">
        <v>13</v>
      </c>
      <c r="E16" s="34">
        <v>13</v>
      </c>
      <c r="F16" s="38" t="s">
        <v>16</v>
      </c>
      <c r="G16" s="5"/>
      <c r="H16" s="4"/>
      <c r="I16" s="4"/>
      <c r="J16" s="45">
        <f t="shared" si="1"/>
        <v>0.54999999999999993</v>
      </c>
      <c r="K16" s="45">
        <f t="shared" si="0"/>
        <v>0.74776859039852583</v>
      </c>
      <c r="L16" s="45">
        <f t="shared" si="0"/>
        <v>0.6286221603340848</v>
      </c>
      <c r="M16" s="45">
        <f t="shared" si="0"/>
        <v>0.51373015840145486</v>
      </c>
      <c r="N16" s="45">
        <f t="shared" si="0"/>
        <v>0.40277187963448252</v>
      </c>
      <c r="O16" s="45"/>
    </row>
    <row r="17" spans="1:15" x14ac:dyDescent="0.25">
      <c r="A17" s="14" t="s">
        <v>17</v>
      </c>
      <c r="B17" s="35">
        <v>5.3999999999999999E-2</v>
      </c>
      <c r="C17" s="35">
        <v>4.3999999999999997E-2</v>
      </c>
      <c r="D17" s="35">
        <v>3.4000000000000002E-2</v>
      </c>
      <c r="E17" s="36">
        <v>2.4E-2</v>
      </c>
      <c r="F17" s="38" t="s">
        <v>18</v>
      </c>
      <c r="G17" s="22"/>
      <c r="H17" s="4"/>
      <c r="I17" s="4"/>
      <c r="J17" s="45">
        <f t="shared" si="1"/>
        <v>0.6</v>
      </c>
      <c r="K17" s="45">
        <f t="shared" si="0"/>
        <v>0.76954057111011154</v>
      </c>
      <c r="L17" s="45">
        <f t="shared" si="0"/>
        <v>0.64953336181162502</v>
      </c>
      <c r="M17" s="45">
        <f t="shared" si="0"/>
        <v>0.53315481354194982</v>
      </c>
      <c r="N17" s="45">
        <f t="shared" si="0"/>
        <v>0.41941161796141074</v>
      </c>
      <c r="O17" s="45"/>
    </row>
    <row r="18" spans="1:15" x14ac:dyDescent="0.25">
      <c r="A18" s="14" t="s">
        <v>19</v>
      </c>
      <c r="B18" s="35">
        <v>5.3999999999999999E-2</v>
      </c>
      <c r="C18" s="35">
        <v>4.3999999999999997E-2</v>
      </c>
      <c r="D18" s="35">
        <v>3.4000000000000002E-2</v>
      </c>
      <c r="E18" s="36">
        <v>2.4E-2</v>
      </c>
      <c r="F18" s="38" t="s">
        <v>16</v>
      </c>
      <c r="G18" s="22"/>
      <c r="H18" s="4"/>
      <c r="I18" s="4"/>
      <c r="J18" s="45">
        <f t="shared" si="1"/>
        <v>0.65</v>
      </c>
      <c r="K18" s="45">
        <f t="shared" si="0"/>
        <v>0.79076909610697776</v>
      </c>
      <c r="L18" s="45">
        <f t="shared" si="0"/>
        <v>0.66981208952135451</v>
      </c>
      <c r="M18" s="45">
        <f t="shared" si="0"/>
        <v>0.55183417991285144</v>
      </c>
      <c r="N18" s="45">
        <f t="shared" si="0"/>
        <v>0.43517854308606163</v>
      </c>
      <c r="O18" s="45"/>
    </row>
    <row r="19" spans="1:15" x14ac:dyDescent="0.25">
      <c r="A19" s="25" t="s">
        <v>20</v>
      </c>
      <c r="B19" s="8"/>
      <c r="C19" s="8"/>
      <c r="D19" s="8"/>
      <c r="E19" s="16"/>
      <c r="F19" s="4"/>
      <c r="G19" s="4"/>
      <c r="H19" s="4"/>
      <c r="I19" s="4"/>
      <c r="J19" s="45">
        <f t="shared" si="1"/>
        <v>0.70000000000000007</v>
      </c>
      <c r="K19" s="45">
        <f t="shared" si="0"/>
        <v>0.81146773071961875</v>
      </c>
      <c r="L19" s="45">
        <f t="shared" si="0"/>
        <v>0.68947747307031193</v>
      </c>
      <c r="M19" s="45">
        <f t="shared" si="0"/>
        <v>0.56979685289184179</v>
      </c>
      <c r="N19" s="45">
        <f t="shared" si="0"/>
        <v>0.45011843715182603</v>
      </c>
      <c r="O19" s="45"/>
    </row>
    <row r="20" spans="1:15" x14ac:dyDescent="0.25">
      <c r="A20" s="14" t="s">
        <v>21</v>
      </c>
      <c r="B20" s="8">
        <f t="shared" ref="B20:E21" si="2">B15*B17</f>
        <v>0.70199999999999996</v>
      </c>
      <c r="C20" s="8">
        <f t="shared" si="2"/>
        <v>0.57199999999999995</v>
      </c>
      <c r="D20" s="8">
        <f t="shared" si="2"/>
        <v>0.44200000000000006</v>
      </c>
      <c r="E20" s="16">
        <f t="shared" si="2"/>
        <v>0.312</v>
      </c>
      <c r="F20" s="4"/>
      <c r="G20" s="4"/>
      <c r="H20" s="4"/>
      <c r="I20" s="4"/>
      <c r="J20" s="45">
        <f t="shared" si="1"/>
        <v>0.75000000000000011</v>
      </c>
      <c r="K20" s="45">
        <f t="shared" si="0"/>
        <v>0.83164970167100882</v>
      </c>
      <c r="L20" s="45">
        <f t="shared" si="0"/>
        <v>0.70854806347732535</v>
      </c>
      <c r="M20" s="45">
        <f t="shared" si="0"/>
        <v>0.58707033070385006</v>
      </c>
      <c r="N20" s="45">
        <f t="shared" si="0"/>
        <v>0.46427468086654367</v>
      </c>
      <c r="O20" s="45"/>
    </row>
    <row r="21" spans="1:15" x14ac:dyDescent="0.25">
      <c r="A21" s="14" t="s">
        <v>22</v>
      </c>
      <c r="B21" s="8">
        <f t="shared" si="2"/>
        <v>0.70199999999999996</v>
      </c>
      <c r="C21" s="8">
        <f t="shared" si="2"/>
        <v>0.57199999999999995</v>
      </c>
      <c r="D21" s="8">
        <f t="shared" si="2"/>
        <v>0.44200000000000006</v>
      </c>
      <c r="E21" s="16">
        <f t="shared" si="2"/>
        <v>0.312</v>
      </c>
      <c r="F21" s="4"/>
      <c r="G21" s="4"/>
      <c r="H21" s="4"/>
      <c r="I21" s="4"/>
      <c r="J21" s="45">
        <f t="shared" si="1"/>
        <v>0.80000000000000016</v>
      </c>
      <c r="K21" s="45">
        <f t="shared" ref="K21:K84" si="3">MIN( B$25-(B$25-B$32)*EXP(-$J21/B$23),      MAX( B$26+(B$31-B$26)*EXP(-($J21-$G$7)/B$24),  B$32)  )</f>
        <v>0.85132790552866833</v>
      </c>
      <c r="L21" s="45">
        <f t="shared" ref="L21:L84" si="4">MIN( C$25-(C$25-C$32)*EXP(-$J21/C$23),      MAX( C$26+(C$31-C$26)*EXP(-($J21-$G$7)/C$24),  C$32)  )</f>
        <v>0.72704185067281357</v>
      </c>
      <c r="M21" s="45">
        <f t="shared" ref="M21:M84" si="5">MIN( D$25-(D$25-D$32)*EXP(-$J21/D$23),      MAX( D$26+(D$31-D$26)*EXP(-($J21-$G$7)/D$24),  D$32)  )</f>
        <v>0.60368105651681425</v>
      </c>
      <c r="N21" s="45">
        <f t="shared" ref="N21:N84" si="6">MIN( E$25-(E$25-E$32)*EXP(-$J21/E$23),      MAX( E$26+(E$31-E$26)*EXP(-($J21-$G$7)/E$24),  E$32)  )</f>
        <v>0.4776883794663021</v>
      </c>
      <c r="O21" s="45"/>
    </row>
    <row r="22" spans="1:15" x14ac:dyDescent="0.25">
      <c r="A22" s="25" t="s">
        <v>23</v>
      </c>
      <c r="B22" s="8"/>
      <c r="C22" s="8"/>
      <c r="D22" s="8"/>
      <c r="E22" s="16"/>
      <c r="F22" s="4"/>
      <c r="G22" s="4"/>
      <c r="H22" s="4"/>
      <c r="I22" s="4"/>
      <c r="J22" s="45">
        <f t="shared" si="1"/>
        <v>0.8500000000000002</v>
      </c>
      <c r="K22" s="45">
        <f t="shared" si="3"/>
        <v>0.87051491694575367</v>
      </c>
      <c r="L22" s="45">
        <f t="shared" si="4"/>
        <v>0.74497628046929321</v>
      </c>
      <c r="M22" s="45">
        <f t="shared" si="5"/>
        <v>0.61965445892230198</v>
      </c>
      <c r="N22" s="45">
        <f t="shared" si="6"/>
        <v>0.49039848207198816</v>
      </c>
      <c r="O22" s="45"/>
    </row>
    <row r="23" spans="1:15" x14ac:dyDescent="0.25">
      <c r="A23" s="14" t="s">
        <v>24</v>
      </c>
      <c r="B23" s="8">
        <f>B20+($B$10+$B$11)*($B$12+B17)</f>
        <v>1.9779999999999998</v>
      </c>
      <c r="C23" s="8">
        <f t="shared" ref="C23:E23" si="7">C20+($B$10+$B$11)*($B$12+C17)</f>
        <v>1.6280000000000001</v>
      </c>
      <c r="D23" s="8">
        <f t="shared" si="7"/>
        <v>1.278</v>
      </c>
      <c r="E23" s="8">
        <f t="shared" si="7"/>
        <v>0.92799999999999994</v>
      </c>
      <c r="F23" s="4"/>
      <c r="G23" s="4"/>
      <c r="H23" s="4"/>
      <c r="I23" s="4"/>
      <c r="J23" s="45">
        <f t="shared" si="1"/>
        <v>0.90000000000000024</v>
      </c>
      <c r="K23" s="45">
        <f t="shared" si="3"/>
        <v>0.88922299669644034</v>
      </c>
      <c r="L23" s="45">
        <f t="shared" si="4"/>
        <v>0.76236827101860194</v>
      </c>
      <c r="M23" s="45">
        <f t="shared" si="5"/>
        <v>0.63501499086296553</v>
      </c>
      <c r="N23" s="45">
        <f t="shared" si="6"/>
        <v>0.5024418947851661</v>
      </c>
      <c r="O23" s="45"/>
    </row>
    <row r="24" spans="1:15" x14ac:dyDescent="0.25">
      <c r="A24" s="14" t="s">
        <v>25</v>
      </c>
      <c r="B24" s="8">
        <f>B21+$B$10*($B$12+B18)</f>
        <v>1.9779999999999998</v>
      </c>
      <c r="C24" s="8">
        <f>C21+$B$10*($B$12+C18)</f>
        <v>1.6280000000000001</v>
      </c>
      <c r="D24" s="8">
        <f>D21+$B$10*($B$12+D18)</f>
        <v>1.278</v>
      </c>
      <c r="E24" s="16">
        <f>E21+$B$10*($B$12+E18)</f>
        <v>0.92799999999999994</v>
      </c>
      <c r="F24" s="4"/>
      <c r="G24" s="4"/>
      <c r="H24" s="4"/>
      <c r="I24" s="4"/>
      <c r="J24" s="45">
        <f t="shared" si="1"/>
        <v>0.95000000000000029</v>
      </c>
      <c r="K24" s="45">
        <f t="shared" si="3"/>
        <v>0.90746409951073259</v>
      </c>
      <c r="L24" s="45">
        <f t="shared" si="4"/>
        <v>0.77923422877136095</v>
      </c>
      <c r="M24" s="45">
        <f t="shared" si="5"/>
        <v>0.64978616706642023</v>
      </c>
      <c r="N24" s="45">
        <f t="shared" si="6"/>
        <v>0.51385358785167612</v>
      </c>
      <c r="O24" s="45"/>
    </row>
    <row r="25" spans="1:15" x14ac:dyDescent="0.25">
      <c r="A25" s="14" t="s">
        <v>26</v>
      </c>
      <c r="B25" s="8">
        <f>B17*$G$8</f>
        <v>1.6199999999999999</v>
      </c>
      <c r="C25" s="8">
        <f>C17*$G$8</f>
        <v>1.3199999999999998</v>
      </c>
      <c r="D25" s="8">
        <f>D17*$G$8</f>
        <v>1.02</v>
      </c>
      <c r="E25" s="16">
        <f>E17*$G$8</f>
        <v>0.72</v>
      </c>
      <c r="F25" s="4"/>
      <c r="G25" s="4"/>
      <c r="H25" s="4"/>
      <c r="I25" s="4"/>
      <c r="J25" s="45">
        <f t="shared" si="1"/>
        <v>1.0000000000000002</v>
      </c>
      <c r="K25" s="45">
        <f t="shared" si="3"/>
        <v>0.92524988171370615</v>
      </c>
      <c r="L25" s="45">
        <f t="shared" si="4"/>
        <v>0.795590063953732</v>
      </c>
      <c r="M25" s="45">
        <f t="shared" si="5"/>
        <v>0.6639906000428526</v>
      </c>
      <c r="N25" s="45">
        <f t="shared" si="6"/>
        <v>0.52466669720412196</v>
      </c>
      <c r="O25" s="45"/>
    </row>
    <row r="26" spans="1:15" x14ac:dyDescent="0.25">
      <c r="A26" s="14" t="s">
        <v>27</v>
      </c>
      <c r="B26" s="8">
        <f>B18*$B$9</f>
        <v>0.27</v>
      </c>
      <c r="C26" s="8">
        <f>C18*$B$9</f>
        <v>0.21999999999999997</v>
      </c>
      <c r="D26" s="8">
        <f>D18*$B$9</f>
        <v>0.17</v>
      </c>
      <c r="E26" s="16">
        <f>E18*$B$9</f>
        <v>0.12</v>
      </c>
      <c r="F26" s="4"/>
      <c r="G26" s="4"/>
      <c r="H26" s="4"/>
      <c r="I26" s="4"/>
      <c r="J26" s="45">
        <f t="shared" si="1"/>
        <v>1.0500000000000003</v>
      </c>
      <c r="K26" s="45">
        <f t="shared" si="3"/>
        <v>0.94259170867406783</v>
      </c>
      <c r="L26" s="45">
        <f t="shared" si="4"/>
        <v>0.81145120557607042</v>
      </c>
      <c r="M26" s="45">
        <f t="shared" si="5"/>
        <v>0.67765003470146645</v>
      </c>
      <c r="N26" s="45">
        <f t="shared" si="6"/>
        <v>0.53491262067809697</v>
      </c>
      <c r="O26" s="45"/>
    </row>
    <row r="27" spans="1:15" hidden="1" x14ac:dyDescent="0.25">
      <c r="A27" s="14" t="s">
        <v>28</v>
      </c>
      <c r="B27" s="23">
        <f>B17*(1-B28)</f>
        <v>2.6480289794259239E-2</v>
      </c>
      <c r="C27" s="23">
        <f>C17*(1-C28)</f>
        <v>2.4601634403494544E-2</v>
      </c>
      <c r="D27" s="23">
        <f>D17*(1-D28)</f>
        <v>2.2022094951275668E-2</v>
      </c>
      <c r="E27" s="24">
        <f>E17*(1-E28)</f>
        <v>1.8295403683848393E-2</v>
      </c>
      <c r="F27" s="22"/>
      <c r="G27" s="22"/>
      <c r="H27" s="4"/>
      <c r="I27" s="4"/>
      <c r="J27" s="45">
        <f t="shared" si="1"/>
        <v>1.1000000000000003</v>
      </c>
      <c r="K27" s="45">
        <f t="shared" si="3"/>
        <v>0.95950066206678608</v>
      </c>
      <c r="L27" s="45">
        <f t="shared" si="4"/>
        <v>0.82683261598763003</v>
      </c>
      <c r="M27" s="45">
        <f t="shared" si="5"/>
        <v>0.69078538163875769</v>
      </c>
      <c r="N27" s="45">
        <f t="shared" si="6"/>
        <v>0.54462110918152717</v>
      </c>
      <c r="O27" s="45"/>
    </row>
    <row r="28" spans="1:15" hidden="1" x14ac:dyDescent="0.25">
      <c r="A28" s="14" t="s">
        <v>29</v>
      </c>
      <c r="B28" s="23">
        <f>EXP(-$G$7/B23)</f>
        <v>0.50962426306927333</v>
      </c>
      <c r="C28" s="23">
        <f>EXP(-$G$7/C23)</f>
        <v>0.44087194537512397</v>
      </c>
      <c r="D28" s="23">
        <f>EXP(-$G$7/D23)</f>
        <v>0.35229132496248039</v>
      </c>
      <c r="E28" s="24">
        <f>EXP(-$G$7/E23)</f>
        <v>0.23769151317298362</v>
      </c>
      <c r="F28" s="22"/>
      <c r="G28" s="22"/>
      <c r="H28" s="4"/>
      <c r="I28" s="4"/>
      <c r="J28" s="45">
        <f t="shared" si="1"/>
        <v>1.1500000000000004</v>
      </c>
      <c r="K28" s="45">
        <f t="shared" si="3"/>
        <v>0.97598754695444168</v>
      </c>
      <c r="L28" s="45">
        <f t="shared" si="4"/>
        <v>0.84174880499105154</v>
      </c>
      <c r="M28" s="45">
        <f t="shared" si="5"/>
        <v>0.70341674914957952</v>
      </c>
      <c r="N28" s="45">
        <f t="shared" si="6"/>
        <v>0.55382035308185928</v>
      </c>
      <c r="O28" s="45"/>
    </row>
    <row r="29" spans="1:15" hidden="1" x14ac:dyDescent="0.25">
      <c r="A29" s="14" t="s">
        <v>30</v>
      </c>
      <c r="B29" s="23">
        <f>B18*(1-B30)</f>
        <v>3.9975287966519404E-2</v>
      </c>
      <c r="C29" s="23">
        <f>C18*(1-C30)</f>
        <v>3.5447804822370761E-2</v>
      </c>
      <c r="D29" s="23">
        <f>D18*(1-D30)</f>
        <v>2.9780287960110126E-2</v>
      </c>
      <c r="E29" s="24">
        <f>E18*(1-E30)</f>
        <v>2.2644065869572898E-2</v>
      </c>
      <c r="F29" s="22"/>
      <c r="G29" s="22"/>
      <c r="H29" s="4"/>
      <c r="I29" s="4"/>
      <c r="J29" s="45">
        <f t="shared" si="1"/>
        <v>1.2000000000000004</v>
      </c>
      <c r="K29" s="45">
        <f t="shared" si="3"/>
        <v>0.99206289869181519</v>
      </c>
      <c r="L29" s="45">
        <f t="shared" si="4"/>
        <v>0.856213843529948</v>
      </c>
      <c r="M29" s="45">
        <f t="shared" si="5"/>
        <v>0.71556347401000009</v>
      </c>
      <c r="N29" s="45">
        <f t="shared" si="6"/>
        <v>0.56253706406193593</v>
      </c>
      <c r="O29" s="45"/>
    </row>
    <row r="30" spans="1:15" hidden="1" x14ac:dyDescent="0.25">
      <c r="A30" s="14" t="s">
        <v>31</v>
      </c>
      <c r="B30" s="23">
        <f>EXP(-($G$6-$G$7)/B24)</f>
        <v>0.25971688950889987</v>
      </c>
      <c r="C30" s="23">
        <f>EXP(-($G$6-$G$7)/C24)</f>
        <v>0.19436807221884628</v>
      </c>
      <c r="D30" s="23">
        <f>EXP(-($G$6-$G$7)/D24)</f>
        <v>0.12410917764381992</v>
      </c>
      <c r="E30" s="24">
        <f>EXP(-($G$6-$G$7)/E24)</f>
        <v>5.6497255434462601E-2</v>
      </c>
      <c r="F30" s="22"/>
      <c r="G30" s="22"/>
      <c r="H30" s="4"/>
      <c r="I30" s="4"/>
      <c r="J30" s="45">
        <f t="shared" si="1"/>
        <v>1.2500000000000004</v>
      </c>
      <c r="K30" s="45">
        <f t="shared" si="3"/>
        <v>1.0077369896581305</v>
      </c>
      <c r="L30" s="45">
        <f t="shared" si="4"/>
        <v>0.87024137696250015</v>
      </c>
      <c r="M30" s="45">
        <f t="shared" si="5"/>
        <v>0.72724415107907858</v>
      </c>
      <c r="N30" s="45">
        <f t="shared" si="6"/>
        <v>0.57079655268223939</v>
      </c>
      <c r="O30" s="45"/>
    </row>
    <row r="31" spans="1:15" x14ac:dyDescent="0.25">
      <c r="A31" s="14" t="s">
        <v>32</v>
      </c>
      <c r="B31" s="23">
        <f>(B27*$G$8+B28*B29*$B$9)/(1-B28*B30)</f>
        <v>1.0329958744998748</v>
      </c>
      <c r="C31" s="23">
        <f>(C27*$G$8+C28*C29*$B$9)/(1-C28*C30)</f>
        <v>0.8926841247552747</v>
      </c>
      <c r="D31" s="23">
        <f>(D27*$G$8+D28*D29*$B$9)/(1-D28*D30)</f>
        <v>0.74572453985181464</v>
      </c>
      <c r="E31" s="24">
        <f>(E27*$G$8+E28*E29*$B$9)/(1-E28*E30)</f>
        <v>0.58361088471321143</v>
      </c>
      <c r="F31" s="22"/>
      <c r="G31" s="22"/>
      <c r="H31" s="4"/>
      <c r="I31" s="4"/>
      <c r="J31" s="45">
        <f t="shared" si="1"/>
        <v>1.3000000000000005</v>
      </c>
      <c r="K31" s="45">
        <f t="shared" si="3"/>
        <v>1.0230198358212503</v>
      </c>
      <c r="L31" s="45">
        <f t="shared" si="4"/>
        <v>0.88384463793358192</v>
      </c>
      <c r="M31" s="45">
        <f t="shared" si="5"/>
        <v>0.73847666176487414</v>
      </c>
      <c r="N31" s="45">
        <f t="shared" si="6"/>
        <v>0.57862280187472115</v>
      </c>
      <c r="O31" s="45"/>
    </row>
    <row r="32" spans="1:15" x14ac:dyDescent="0.25">
      <c r="A32" s="14" t="s">
        <v>33</v>
      </c>
      <c r="B32" s="23">
        <f>(B27*B30*$G$8+B29*$B$9)/(1-B28*B30)</f>
        <v>0.46816291523323045</v>
      </c>
      <c r="C32" s="23">
        <f>(C27*C30*$G$8+C29*$B$9)/(1-C28*C30)</f>
        <v>0.35074831654090466</v>
      </c>
      <c r="D32" s="23">
        <f>(D27*D30*$G$8+D29*$B$9)/(1-D28*D30)</f>
        <v>0.24145269919037532</v>
      </c>
      <c r="E32" s="24">
        <f>(E27*E30*$G$8+E29*$B$9)/(1-E28*E30)</f>
        <v>0.1461927425758395</v>
      </c>
      <c r="F32" s="22"/>
      <c r="G32" s="22"/>
      <c r="H32" s="4"/>
      <c r="I32" s="4"/>
      <c r="J32" s="45">
        <f t="shared" si="1"/>
        <v>1.3500000000000005</v>
      </c>
      <c r="K32" s="45">
        <f t="shared" si="3"/>
        <v>1.0265938659479552</v>
      </c>
      <c r="L32" s="45">
        <f t="shared" si="4"/>
        <v>0.88583264502833414</v>
      </c>
      <c r="M32" s="45">
        <f t="shared" si="5"/>
        <v>0.73826514061312565</v>
      </c>
      <c r="N32" s="45">
        <f t="shared" si="6"/>
        <v>0.57535886380874213</v>
      </c>
      <c r="O32" s="45"/>
    </row>
    <row r="33" spans="1:15" s="1" customFormat="1" ht="15.75" thickBot="1" x14ac:dyDescent="0.3">
      <c r="A33" s="39" t="s">
        <v>34</v>
      </c>
      <c r="B33" s="40">
        <f>B31-B32</f>
        <v>0.56483295926664434</v>
      </c>
      <c r="C33" s="40">
        <f>C31-C32</f>
        <v>0.54193580821437004</v>
      </c>
      <c r="D33" s="40">
        <f>D31-D32</f>
        <v>0.50427184066143926</v>
      </c>
      <c r="E33" s="41">
        <f>E31-E32</f>
        <v>0.43741814213737196</v>
      </c>
      <c r="F33" s="37"/>
      <c r="G33" s="37"/>
      <c r="H33" s="3"/>
      <c r="I33" s="3"/>
      <c r="J33" s="45">
        <f t="shared" si="1"/>
        <v>1.4000000000000006</v>
      </c>
      <c r="K33" s="45">
        <f t="shared" si="3"/>
        <v>1.0077083421355884</v>
      </c>
      <c r="L33" s="45">
        <f t="shared" si="4"/>
        <v>0.86569407565035272</v>
      </c>
      <c r="M33" s="45">
        <f t="shared" si="5"/>
        <v>0.71646183834664812</v>
      </c>
      <c r="N33" s="45">
        <f t="shared" si="6"/>
        <v>0.55147367881979981</v>
      </c>
      <c r="O33" s="45"/>
    </row>
    <row r="34" spans="1:15" ht="15.75" thickBot="1" x14ac:dyDescent="0.3">
      <c r="A34" s="30"/>
      <c r="B34" s="31"/>
      <c r="C34" s="32"/>
      <c r="D34" s="32"/>
      <c r="E34" s="33"/>
      <c r="F34" s="4"/>
      <c r="G34" s="4"/>
      <c r="H34" s="4"/>
      <c r="I34" s="4"/>
      <c r="J34" s="45">
        <f t="shared" si="1"/>
        <v>1.4500000000000006</v>
      </c>
      <c r="K34" s="45">
        <f t="shared" si="3"/>
        <v>0.98929422448406934</v>
      </c>
      <c r="L34" s="45">
        <f t="shared" si="4"/>
        <v>0.84616461124735265</v>
      </c>
      <c r="M34" s="45">
        <f t="shared" si="5"/>
        <v>0.69549508922367409</v>
      </c>
      <c r="N34" s="45">
        <f t="shared" si="6"/>
        <v>0.5288413563691734</v>
      </c>
      <c r="O34" s="45"/>
    </row>
    <row r="35" spans="1:15" x14ac:dyDescent="0.25">
      <c r="A35" s="29" t="s">
        <v>35</v>
      </c>
      <c r="B35" s="26"/>
      <c r="C35" s="27"/>
      <c r="D35" s="27"/>
      <c r="E35" s="28"/>
      <c r="F35" s="4"/>
      <c r="G35" s="4"/>
      <c r="H35" s="4"/>
      <c r="I35" s="4"/>
      <c r="J35" s="45">
        <f t="shared" si="1"/>
        <v>1.5000000000000007</v>
      </c>
      <c r="K35" s="45">
        <f t="shared" si="3"/>
        <v>0.97133974610937124</v>
      </c>
      <c r="L35" s="45">
        <f t="shared" si="4"/>
        <v>0.82722582901761532</v>
      </c>
      <c r="M35" s="45">
        <f t="shared" si="5"/>
        <v>0.67533279621810383</v>
      </c>
      <c r="N35" s="45">
        <f t="shared" si="6"/>
        <v>0.50739617937991133</v>
      </c>
      <c r="O35" s="45"/>
    </row>
    <row r="36" spans="1:15" x14ac:dyDescent="0.25">
      <c r="A36" s="14" t="s">
        <v>42</v>
      </c>
      <c r="B36" s="35">
        <v>0.437</v>
      </c>
      <c r="C36" s="35">
        <v>0.437</v>
      </c>
      <c r="D36" s="35">
        <v>0.437</v>
      </c>
      <c r="E36" s="36">
        <v>0.437</v>
      </c>
      <c r="F36" s="4"/>
      <c r="G36" s="4"/>
      <c r="H36" s="4"/>
      <c r="I36" s="4"/>
      <c r="J36" s="45">
        <f t="shared" si="1"/>
        <v>1.5500000000000007</v>
      </c>
      <c r="K36" s="45">
        <f t="shared" si="3"/>
        <v>0.95383343384352615</v>
      </c>
      <c r="L36" s="45">
        <f t="shared" si="4"/>
        <v>0.8088598633698163</v>
      </c>
      <c r="M36" s="45">
        <f t="shared" si="5"/>
        <v>0.65594409380848573</v>
      </c>
      <c r="N36" s="45">
        <f t="shared" si="6"/>
        <v>0.48707587786847517</v>
      </c>
      <c r="O36" s="45"/>
    </row>
    <row r="37" spans="1:15" x14ac:dyDescent="0.25">
      <c r="A37" s="14" t="s">
        <v>36</v>
      </c>
      <c r="B37" s="23">
        <f>(B36+(1-B30)*B26)/(1-B30)</f>
        <v>0.86031469691385554</v>
      </c>
      <c r="C37" s="23">
        <f>(C36+(1-C30)*C26)/(1-C30)</f>
        <v>0.7624313323872004</v>
      </c>
      <c r="D37" s="23">
        <f>(D36+(1-D30)*D26)/(1-D30)</f>
        <v>0.66892062897114635</v>
      </c>
      <c r="E37" s="24">
        <f>(E36+(1-E30)*E26)/(1-E30)</f>
        <v>0.58316770408678464</v>
      </c>
      <c r="F37" s="4"/>
      <c r="G37" s="4"/>
      <c r="H37" s="4"/>
      <c r="I37" s="4"/>
      <c r="J37" s="45">
        <f t="shared" si="1"/>
        <v>1.6000000000000008</v>
      </c>
      <c r="K37" s="45">
        <f t="shared" si="3"/>
        <v>0.93676410090310713</v>
      </c>
      <c r="L37" s="45">
        <f t="shared" si="4"/>
        <v>0.79104938906981093</v>
      </c>
      <c r="M37" s="45">
        <f t="shared" si="5"/>
        <v>0.63729930072741736</v>
      </c>
      <c r="N37" s="45">
        <f t="shared" si="6"/>
        <v>0.4678214481324825</v>
      </c>
      <c r="O37" s="45"/>
    </row>
    <row r="38" spans="1:15" x14ac:dyDescent="0.25">
      <c r="A38" s="14" t="s">
        <v>37</v>
      </c>
      <c r="B38" s="23">
        <f>B37-B36</f>
        <v>0.42331469691385554</v>
      </c>
      <c r="C38" s="23">
        <f>C37-C36</f>
        <v>0.3254313323872004</v>
      </c>
      <c r="D38" s="23">
        <f>D37-D36</f>
        <v>0.23192062897114635</v>
      </c>
      <c r="E38" s="24">
        <f>E37-E36</f>
        <v>0.14616770408678464</v>
      </c>
      <c r="F38" s="4"/>
      <c r="G38" s="4"/>
      <c r="H38" s="4"/>
      <c r="I38" s="4"/>
      <c r="J38" s="45">
        <f t="shared" si="1"/>
        <v>1.6500000000000008</v>
      </c>
      <c r="K38" s="45">
        <f t="shared" si="3"/>
        <v>0.92012083974071335</v>
      </c>
      <c r="L38" s="45">
        <f t="shared" si="4"/>
        <v>0.77377760489715763</v>
      </c>
      <c r="M38" s="45">
        <f t="shared" si="5"/>
        <v>0.61936987452386638</v>
      </c>
      <c r="N38" s="45">
        <f t="shared" si="6"/>
        <v>0.44957698142269314</v>
      </c>
      <c r="O38" s="45"/>
    </row>
    <row r="39" spans="1:15" hidden="1" x14ac:dyDescent="0.25">
      <c r="A39" s="14" t="s">
        <v>38</v>
      </c>
      <c r="B39" s="23">
        <f>(B25-B37)/(B25-B38)</f>
        <v>0.63482462860284472</v>
      </c>
      <c r="C39" s="23">
        <f>(C25-C37)/(C25-C38)</f>
        <v>0.56061354612255831</v>
      </c>
      <c r="D39" s="23">
        <f>(D25-D37)/(D25-D38)</f>
        <v>0.44548732517958495</v>
      </c>
      <c r="E39" s="24">
        <f>(E25-E37)/(E25-E38)</f>
        <v>0.23845345911640606</v>
      </c>
      <c r="F39" s="4"/>
      <c r="G39" s="4"/>
      <c r="H39" s="4"/>
      <c r="I39" s="4"/>
      <c r="J39" s="45">
        <f t="shared" si="1"/>
        <v>1.7000000000000008</v>
      </c>
      <c r="K39" s="45">
        <f t="shared" si="3"/>
        <v>0.90389301507489228</v>
      </c>
      <c r="L39" s="45">
        <f t="shared" si="4"/>
        <v>0.75702821779595997</v>
      </c>
      <c r="M39" s="45">
        <f t="shared" si="5"/>
        <v>0.60212836786885371</v>
      </c>
      <c r="N39" s="45">
        <f t="shared" si="6"/>
        <v>0.43228950160175661</v>
      </c>
      <c r="O39" s="45"/>
    </row>
    <row r="40" spans="1:15" x14ac:dyDescent="0.25">
      <c r="A40" s="14" t="s">
        <v>39</v>
      </c>
      <c r="B40" s="23">
        <f>-$G$7/LN(B39)</f>
        <v>2.9342303684739823</v>
      </c>
      <c r="C40" s="23">
        <f>-$G$7/LN(C39)</f>
        <v>2.303921279312962</v>
      </c>
      <c r="D40" s="23">
        <f>-$G$7/LN(D39)</f>
        <v>1.6489681202336781</v>
      </c>
      <c r="E40" s="24">
        <f>-$G$7/LN(E39)</f>
        <v>0.93007176754703702</v>
      </c>
      <c r="F40" s="4"/>
      <c r="G40" s="4"/>
      <c r="H40" s="4"/>
      <c r="I40" s="4"/>
      <c r="J40" s="45">
        <f t="shared" si="1"/>
        <v>1.7500000000000009</v>
      </c>
      <c r="K40" s="45">
        <f t="shared" si="3"/>
        <v>0.88807025709404275</v>
      </c>
      <c r="L40" s="45">
        <f t="shared" si="4"/>
        <v>0.74078542750507925</v>
      </c>
      <c r="M40" s="45">
        <f t="shared" si="5"/>
        <v>0.58554838653760632</v>
      </c>
      <c r="N40" s="45">
        <f t="shared" si="6"/>
        <v>0.41590881131833335</v>
      </c>
      <c r="O40" s="45"/>
    </row>
    <row r="41" spans="1:15" s="1" customFormat="1" ht="15.75" thickBot="1" x14ac:dyDescent="0.3">
      <c r="A41" s="39" t="s">
        <v>40</v>
      </c>
      <c r="B41" s="43">
        <f>(B40-B20)/($B$12+B17)-$B$10</f>
        <v>16.486730490930732</v>
      </c>
      <c r="C41" s="43">
        <f>(C40-C20)/($B$12+C17)-$B$10</f>
        <v>14.08169331902004</v>
      </c>
      <c r="D41" s="43">
        <f>(D40-D20)/($B$12+D17)-$B$10</f>
        <v>9.7623189535178341</v>
      </c>
      <c r="E41" s="44">
        <f>(E40-E20)/($B$12+E17)-$B$10</f>
        <v>7.3991698108468285E-2</v>
      </c>
      <c r="F41" s="3"/>
      <c r="G41" s="3"/>
      <c r="H41" s="3"/>
      <c r="I41" s="3"/>
      <c r="J41" s="45">
        <f t="shared" si="1"/>
        <v>1.8000000000000009</v>
      </c>
      <c r="K41" s="45">
        <f t="shared" si="3"/>
        <v>0.87264245482995695</v>
      </c>
      <c r="L41" s="45">
        <f t="shared" si="4"/>
        <v>0.72503391165321462</v>
      </c>
      <c r="M41" s="45">
        <f t="shared" si="5"/>
        <v>0.56960454900386126</v>
      </c>
      <c r="N41" s="45">
        <f t="shared" si="6"/>
        <v>0.40038734624992739</v>
      </c>
      <c r="O41" s="45"/>
    </row>
    <row r="42" spans="1:15" ht="15.75" thickBot="1" x14ac:dyDescent="0.3">
      <c r="A42" s="48" t="s">
        <v>43</v>
      </c>
      <c r="B42" s="49">
        <f>(B40-B20)/$B$10 - ($B$12+B17)</f>
        <v>4.3465016748817378E-2</v>
      </c>
      <c r="C42" s="49">
        <f t="shared" ref="C42:E42" si="8">(C40-C20)/$B$10 - ($B$12+C17)</f>
        <v>3.0723694514225547E-2</v>
      </c>
      <c r="D42" s="49">
        <f t="shared" si="8"/>
        <v>1.6862187283348991E-2</v>
      </c>
      <c r="E42" s="50">
        <f t="shared" si="8"/>
        <v>9.4171252138047085E-5</v>
      </c>
      <c r="F42" s="4"/>
      <c r="G42" s="4"/>
      <c r="H42" s="4"/>
      <c r="I42" s="4"/>
      <c r="J42" s="45">
        <f t="shared" si="1"/>
        <v>1.850000000000001</v>
      </c>
      <c r="K42" s="45">
        <f t="shared" si="3"/>
        <v>0.85759974969676833</v>
      </c>
      <c r="L42" s="45">
        <f t="shared" si="4"/>
        <v>0.70975881130479479</v>
      </c>
      <c r="M42" s="45">
        <f t="shared" si="5"/>
        <v>0.55427244758446015</v>
      </c>
      <c r="N42" s="45">
        <f t="shared" si="6"/>
        <v>0.38568003699119957</v>
      </c>
      <c r="O42" s="45"/>
    </row>
    <row r="43" spans="1:15" ht="15.75" thickBot="1" x14ac:dyDescent="0.3">
      <c r="A43" s="4"/>
      <c r="B43" s="51"/>
      <c r="C43" s="51"/>
      <c r="D43" s="51"/>
      <c r="E43" s="52"/>
      <c r="F43" s="4"/>
      <c r="G43" s="4"/>
      <c r="H43" s="4"/>
      <c r="I43" s="4"/>
      <c r="J43" s="45">
        <f t="shared" si="1"/>
        <v>1.900000000000001</v>
      </c>
      <c r="K43" s="45">
        <f t="shared" si="3"/>
        <v>0.84293252919117356</v>
      </c>
      <c r="L43" s="45">
        <f t="shared" si="4"/>
        <v>0.6949457169430433</v>
      </c>
      <c r="M43" s="45">
        <f t="shared" si="5"/>
        <v>0.53952861107475747</v>
      </c>
      <c r="N43" s="45">
        <f t="shared" si="6"/>
        <v>0.37174417818672673</v>
      </c>
      <c r="O43" s="45"/>
    </row>
    <row r="44" spans="1:15" x14ac:dyDescent="0.25">
      <c r="A44" s="11" t="s">
        <v>52</v>
      </c>
      <c r="B44" s="57"/>
      <c r="C44" s="58"/>
      <c r="D44" s="58"/>
      <c r="E44" s="59"/>
      <c r="F44" s="4"/>
      <c r="G44" s="4"/>
      <c r="H44" s="4"/>
      <c r="I44" s="4"/>
      <c r="J44" s="45">
        <f t="shared" si="1"/>
        <v>1.9500000000000011</v>
      </c>
      <c r="K44" s="45">
        <f t="shared" si="3"/>
        <v>0.82863142074990614</v>
      </c>
      <c r="L44" s="45">
        <f t="shared" si="4"/>
        <v>0.68058065487699571</v>
      </c>
      <c r="M44" s="45">
        <f t="shared" si="5"/>
        <v>0.52535046881763847</v>
      </c>
      <c r="N44" s="45">
        <f t="shared" si="6"/>
        <v>0.35853930452821209</v>
      </c>
      <c r="O44" s="45"/>
    </row>
    <row r="45" spans="1:15" x14ac:dyDescent="0.25">
      <c r="A45" s="14" t="s">
        <v>45</v>
      </c>
      <c r="B45" s="53">
        <v>30</v>
      </c>
      <c r="C45" s="53">
        <v>30</v>
      </c>
      <c r="D45" s="53">
        <v>30</v>
      </c>
      <c r="E45" s="55">
        <v>30</v>
      </c>
      <c r="F45" s="4"/>
      <c r="G45" s="4"/>
      <c r="H45" s="4"/>
      <c r="I45" s="4"/>
      <c r="J45" s="45">
        <f t="shared" si="1"/>
        <v>2.0000000000000009</v>
      </c>
      <c r="K45" s="45">
        <f t="shared" si="3"/>
        <v>0.81468728576053484</v>
      </c>
      <c r="L45" s="45">
        <f t="shared" si="4"/>
        <v>0.6666500740596466</v>
      </c>
      <c r="M45" s="45">
        <f t="shared" si="5"/>
        <v>0.51171631615114554</v>
      </c>
      <c r="N45" s="45">
        <f t="shared" si="6"/>
        <v>0.34602707325608073</v>
      </c>
      <c r="O45" s="45"/>
    </row>
    <row r="46" spans="1:15" x14ac:dyDescent="0.25">
      <c r="A46" s="14" t="s">
        <v>44</v>
      </c>
      <c r="B46" s="8">
        <f>B17*(B45+$B$9)</f>
        <v>1.89</v>
      </c>
      <c r="C46" s="8">
        <f>C17*(C45+$B$9)</f>
        <v>1.5399999999999998</v>
      </c>
      <c r="D46" s="8">
        <f>D17*(D45+$B$9)</f>
        <v>1.1900000000000002</v>
      </c>
      <c r="E46" s="16">
        <f>E17*(E45+$B$9)</f>
        <v>0.84</v>
      </c>
      <c r="F46" s="4"/>
      <c r="G46" s="4"/>
      <c r="H46" s="4"/>
      <c r="I46" s="4"/>
      <c r="J46" s="45">
        <f t="shared" si="1"/>
        <v>2.0500000000000007</v>
      </c>
      <c r="K46" s="45">
        <f t="shared" si="3"/>
        <v>0.80109121372175951</v>
      </c>
      <c r="L46" s="45">
        <f t="shared" si="4"/>
        <v>0.65314083330479011</v>
      </c>
      <c r="M46" s="45">
        <f t="shared" si="5"/>
        <v>0.49860528118181435</v>
      </c>
      <c r="N46" s="45">
        <f t="shared" si="6"/>
        <v>0.33417115282428211</v>
      </c>
      <c r="O46" s="45"/>
    </row>
    <row r="47" spans="1:15" hidden="1" x14ac:dyDescent="0.25">
      <c r="A47" s="14" t="s">
        <v>38</v>
      </c>
      <c r="B47" s="23">
        <f>(B46-B31)/(B46-B32)</f>
        <v>0.60274424874823362</v>
      </c>
      <c r="C47" s="23">
        <f>(C46-C31)/(C46-C32)</f>
        <v>0.54430519985636816</v>
      </c>
      <c r="D47" s="23">
        <f>(D46-D31)/(D46-D32)</f>
        <v>0.46837459741752241</v>
      </c>
      <c r="E47" s="24">
        <f>(E46-E31)/(E46-E32)</f>
        <v>0.36953939663107982</v>
      </c>
      <c r="F47" s="4"/>
      <c r="G47" s="4"/>
      <c r="H47" s="4"/>
      <c r="I47" s="4"/>
      <c r="J47" s="45">
        <f t="shared" si="1"/>
        <v>2.1000000000000005</v>
      </c>
      <c r="K47" s="45">
        <f t="shared" si="3"/>
        <v>0.78783451654947367</v>
      </c>
      <c r="L47" s="45">
        <f t="shared" si="4"/>
        <v>0.64004018889049585</v>
      </c>
      <c r="M47" s="45">
        <f t="shared" si="5"/>
        <v>0.48599729283285864</v>
      </c>
      <c r="N47" s="45">
        <f t="shared" si="6"/>
        <v>0.32293711740501868</v>
      </c>
      <c r="O47" s="45"/>
    </row>
    <row r="48" spans="1:15" x14ac:dyDescent="0.25">
      <c r="A48" s="14" t="s">
        <v>39</v>
      </c>
      <c r="B48" s="23">
        <f>-$G$7/LN(B47)</f>
        <v>2.6336808482713763</v>
      </c>
      <c r="C48" s="23">
        <f>-$G$7/LN(C47)</f>
        <v>2.1920985490183487</v>
      </c>
      <c r="D48" s="23">
        <f>-$G$7/LN(D47)</f>
        <v>1.7578858198235812</v>
      </c>
      <c r="E48" s="24">
        <f>-$G$7/LN(E47)</f>
        <v>1.3393632500663109</v>
      </c>
      <c r="F48" s="4"/>
      <c r="G48" s="4"/>
      <c r="H48" s="4"/>
      <c r="I48" s="4"/>
      <c r="J48" s="45">
        <f t="shared" si="1"/>
        <v>2.1500000000000004</v>
      </c>
      <c r="K48" s="45">
        <f t="shared" si="3"/>
        <v>0.77490872302495517</v>
      </c>
      <c r="L48" s="45">
        <f t="shared" si="4"/>
        <v>0.62733578253752764</v>
      </c>
      <c r="M48" s="45">
        <f t="shared" si="5"/>
        <v>0.47387305011828751</v>
      </c>
      <c r="N48" s="45">
        <f t="shared" si="6"/>
        <v>0.31229234692707442</v>
      </c>
      <c r="O48" s="45"/>
    </row>
    <row r="49" spans="1:15" ht="15.75" thickBot="1" x14ac:dyDescent="0.3">
      <c r="A49" s="39" t="s">
        <v>40</v>
      </c>
      <c r="B49" s="54">
        <f>(B48-B20)/($B$12+B17)-$B$10</f>
        <v>11.304842211575455</v>
      </c>
      <c r="C49" s="54">
        <f>(C48-C20)/($B$12+C17)-$B$10</f>
        <v>11.752053104548928</v>
      </c>
      <c r="D49" s="54">
        <f>(D48-D20)/($B$12+D17)-$B$10</f>
        <v>12.628574205883709</v>
      </c>
      <c r="E49" s="56">
        <f>(E48-E20)/($B$12+E17)-$B$10</f>
        <v>14.691544645225385</v>
      </c>
      <c r="F49" s="4"/>
      <c r="G49" s="4"/>
      <c r="H49" s="4"/>
      <c r="I49" s="4"/>
      <c r="J49" s="45">
        <f t="shared" si="1"/>
        <v>2.2000000000000002</v>
      </c>
      <c r="K49" s="45">
        <f t="shared" si="3"/>
        <v>0.76230557338163596</v>
      </c>
      <c r="L49" s="45">
        <f t="shared" si="4"/>
        <v>0.61501562975136126</v>
      </c>
      <c r="M49" s="45">
        <f t="shared" si="5"/>
        <v>0.46221399259591855</v>
      </c>
      <c r="N49" s="45">
        <f t="shared" si="6"/>
        <v>0.30220593235748761</v>
      </c>
      <c r="O49" s="45"/>
    </row>
    <row r="50" spans="1:15" x14ac:dyDescent="0.25">
      <c r="A50" s="4"/>
      <c r="B50" s="6"/>
      <c r="C50" s="4"/>
      <c r="D50" s="4"/>
      <c r="E50" s="4"/>
      <c r="F50" s="4"/>
      <c r="G50" s="4"/>
      <c r="H50" s="4"/>
      <c r="I50" s="4"/>
      <c r="J50" s="45">
        <f t="shared" si="1"/>
        <v>2.25</v>
      </c>
      <c r="K50" s="45">
        <f t="shared" si="3"/>
        <v>0.75001701402699372</v>
      </c>
      <c r="L50" s="45">
        <f t="shared" si="4"/>
        <v>0.60306810851680792</v>
      </c>
      <c r="M50" s="45">
        <f t="shared" si="5"/>
        <v>0.45100227195405618</v>
      </c>
      <c r="N50" s="45">
        <f t="shared" si="6"/>
        <v>0.2926485859515347</v>
      </c>
      <c r="O50" s="45"/>
    </row>
    <row r="51" spans="1:15" x14ac:dyDescent="0.25">
      <c r="J51" s="45">
        <f t="shared" si="1"/>
        <v>2.2999999999999998</v>
      </c>
      <c r="K51" s="45">
        <f t="shared" si="3"/>
        <v>0.73803519239619086</v>
      </c>
      <c r="L51" s="45">
        <f t="shared" si="4"/>
        <v>0.59148194833457546</v>
      </c>
      <c r="M51" s="45">
        <f t="shared" si="5"/>
        <v>0.44022072468833662</v>
      </c>
      <c r="N51" s="45">
        <f t="shared" si="6"/>
        <v>0.28359255621042112</v>
      </c>
      <c r="O51" s="45"/>
    </row>
    <row r="52" spans="1:15" x14ac:dyDescent="0.25">
      <c r="J52" s="45">
        <f t="shared" si="1"/>
        <v>2.3499999999999996</v>
      </c>
      <c r="K52" s="45">
        <f t="shared" si="3"/>
        <v>0.72635245193417397</v>
      </c>
      <c r="L52" s="45">
        <f t="shared" si="4"/>
        <v>0.58024621958942635</v>
      </c>
      <c r="M52" s="45">
        <f t="shared" si="5"/>
        <v>0.42985284582691352</v>
      </c>
      <c r="N52" s="45">
        <f t="shared" si="6"/>
        <v>0.27501154729974137</v>
      </c>
      <c r="O52" s="45"/>
    </row>
    <row r="53" spans="1:15" x14ac:dyDescent="0.25">
      <c r="B53" s="62"/>
      <c r="C53" s="62"/>
      <c r="D53" s="62"/>
      <c r="E53" s="63"/>
      <c r="J53" s="45">
        <f t="shared" si="1"/>
        <v>2.3999999999999995</v>
      </c>
      <c r="K53" s="45">
        <f t="shared" si="3"/>
        <v>0.71496132720302585</v>
      </c>
      <c r="L53" s="45">
        <f t="shared" si="4"/>
        <v>0.56935032323990376</v>
      </c>
      <c r="M53" s="45">
        <f t="shared" si="5"/>
        <v>0.41988276366376054</v>
      </c>
      <c r="N53" s="45">
        <f t="shared" si="6"/>
        <v>0.26688064269472728</v>
      </c>
      <c r="O53" s="45"/>
    </row>
    <row r="54" spans="1:15" x14ac:dyDescent="0.25">
      <c r="B54" s="63"/>
      <c r="C54" s="64"/>
      <c r="D54" s="64"/>
      <c r="E54" s="64"/>
      <c r="J54" s="45">
        <f t="shared" si="1"/>
        <v>2.4499999999999993</v>
      </c>
      <c r="K54" s="45">
        <f t="shared" si="3"/>
        <v>0.70385453911144347</v>
      </c>
      <c r="L54" s="45">
        <f t="shared" si="4"/>
        <v>0.55878398081989877</v>
      </c>
      <c r="M54" s="45">
        <f t="shared" si="5"/>
        <v>0.41029521546141018</v>
      </c>
      <c r="N54" s="45">
        <f t="shared" si="6"/>
        <v>0.25917623283057273</v>
      </c>
      <c r="O54" s="45"/>
    </row>
    <row r="55" spans="1:15" x14ac:dyDescent="0.25">
      <c r="B55" s="63"/>
      <c r="C55" s="64"/>
      <c r="D55" s="64"/>
      <c r="E55" s="64"/>
      <c r="J55" s="45">
        <f t="shared" si="1"/>
        <v>2.4999999999999991</v>
      </c>
      <c r="K55" s="45">
        <f t="shared" si="3"/>
        <v>0.69302499026329545</v>
      </c>
      <c r="L55" s="45">
        <f t="shared" si="4"/>
        <v>0.54853722474262667</v>
      </c>
      <c r="M55" s="45">
        <f t="shared" si="5"/>
        <v>0.40107552408593594</v>
      </c>
      <c r="N55" s="45">
        <f t="shared" si="6"/>
        <v>0.25187594654775525</v>
      </c>
      <c r="O55" s="45"/>
    </row>
    <row r="56" spans="1:15" x14ac:dyDescent="0.25">
      <c r="B56" s="63"/>
      <c r="C56" s="64"/>
      <c r="D56" s="64"/>
      <c r="E56" s="64"/>
      <c r="J56" s="45">
        <f t="shared" si="1"/>
        <v>2.5499999999999989</v>
      </c>
      <c r="K56" s="45">
        <f t="shared" si="3"/>
        <v>0.68246576042228424</v>
      </c>
      <c r="L56" s="45">
        <f t="shared" si="4"/>
        <v>0.53860038889786677</v>
      </c>
      <c r="M56" s="45">
        <f t="shared" si="5"/>
        <v>0.39220957553840685</v>
      </c>
      <c r="N56" s="45">
        <f t="shared" si="6"/>
        <v>0.2449585861332933</v>
      </c>
      <c r="O56" s="45"/>
    </row>
    <row r="57" spans="1:15" x14ac:dyDescent="0.25">
      <c r="B57" s="63"/>
      <c r="C57" s="64"/>
      <c r="D57" s="64"/>
      <c r="E57" s="64"/>
      <c r="J57" s="45">
        <f t="shared" si="1"/>
        <v>2.5999999999999988</v>
      </c>
      <c r="K57" s="45">
        <f t="shared" si="3"/>
        <v>0.67217010208981665</v>
      </c>
      <c r="L57" s="45">
        <f t="shared" si="4"/>
        <v>0.52896409953359491</v>
      </c>
      <c r="M57" s="45">
        <f t="shared" si="5"/>
        <v>0.3836837973484194</v>
      </c>
      <c r="N57" s="45">
        <f t="shared" si="6"/>
        <v>0.2384040657693195</v>
      </c>
      <c r="O57" s="45"/>
    </row>
    <row r="58" spans="1:15" x14ac:dyDescent="0.25">
      <c r="B58" s="63"/>
      <c r="C58" s="64"/>
      <c r="D58" s="64"/>
      <c r="E58" s="64"/>
      <c r="J58" s="45">
        <f t="shared" si="1"/>
        <v>2.6499999999999986</v>
      </c>
      <c r="K58" s="45">
        <f t="shared" si="3"/>
        <v>0.66213143619325532</v>
      </c>
      <c r="L58" s="45">
        <f t="shared" si="4"/>
        <v>0.51961926641340739</v>
      </c>
      <c r="M58" s="45">
        <f t="shared" si="5"/>
        <v>0.37548513779663073</v>
      </c>
      <c r="N58" s="45">
        <f t="shared" si="6"/>
        <v>0.23219335321024454</v>
      </c>
      <c r="O58" s="45"/>
    </row>
    <row r="59" spans="1:15" x14ac:dyDescent="0.25">
      <c r="J59" s="45">
        <f t="shared" si="1"/>
        <v>2.6999999999999984</v>
      </c>
      <c r="K59" s="45">
        <f t="shared" si="3"/>
        <v>0.65234334788179837</v>
      </c>
      <c r="L59" s="45">
        <f t="shared" si="4"/>
        <v>0.51055707424139474</v>
      </c>
      <c r="M59" s="45">
        <f t="shared" si="5"/>
        <v>0.36760104593448562</v>
      </c>
      <c r="N59" s="45">
        <f t="shared" si="6"/>
        <v>0.22630841451915987</v>
      </c>
      <c r="O59" s="45"/>
    </row>
    <row r="60" spans="1:15" x14ac:dyDescent="0.25">
      <c r="J60" s="45">
        <f t="shared" si="1"/>
        <v>2.7499999999999982</v>
      </c>
      <c r="K60" s="45">
        <f t="shared" si="3"/>
        <v>0.64279958242729696</v>
      </c>
      <c r="L60" s="45">
        <f t="shared" si="4"/>
        <v>0.5017689743463758</v>
      </c>
      <c r="M60" s="45">
        <f t="shared" si="5"/>
        <v>0.36001945237054955</v>
      </c>
      <c r="N60" s="45">
        <f t="shared" si="6"/>
        <v>0.22073216170301224</v>
      </c>
      <c r="O60" s="45"/>
    </row>
    <row r="61" spans="1:15" x14ac:dyDescent="0.25">
      <c r="J61" s="45">
        <f t="shared" si="1"/>
        <v>2.799999999999998</v>
      </c>
      <c r="K61" s="45">
        <f t="shared" si="3"/>
        <v>0.63349404122739594</v>
      </c>
      <c r="L61" s="45">
        <f t="shared" si="4"/>
        <v>0.49324667661764898</v>
      </c>
      <c r="M61" s="45">
        <f t="shared" si="5"/>
        <v>0.35272875079403632</v>
      </c>
      <c r="N61" s="45">
        <f t="shared" si="6"/>
        <v>0.21544840309449853</v>
      </c>
      <c r="O61" s="45"/>
    </row>
    <row r="62" spans="1:15" x14ac:dyDescent="0.25">
      <c r="J62" s="45">
        <f t="shared" si="1"/>
        <v>2.8499999999999979</v>
      </c>
      <c r="K62" s="45">
        <f t="shared" si="3"/>
        <v>0.62442077790843897</v>
      </c>
      <c r="L62" s="45">
        <f t="shared" si="4"/>
        <v>0.48498214168465065</v>
      </c>
      <c r="M62" s="45">
        <f t="shared" si="5"/>
        <v>0.34571778020724364</v>
      </c>
      <c r="N62" s="45">
        <f t="shared" si="6"/>
        <v>0.21044179633660576</v>
      </c>
      <c r="O62" s="45"/>
    </row>
    <row r="63" spans="1:15" x14ac:dyDescent="0.25">
      <c r="J63" s="45">
        <f t="shared" si="1"/>
        <v>2.8999999999999977</v>
      </c>
      <c r="K63" s="45">
        <f t="shared" si="3"/>
        <v>0.61557399452565154</v>
      </c>
      <c r="L63" s="45">
        <f t="shared" si="4"/>
        <v>0.47696757333314643</v>
      </c>
      <c r="M63" s="45">
        <f t="shared" si="5"/>
        <v>0.33897580783969822</v>
      </c>
      <c r="N63" s="45">
        <f t="shared" si="6"/>
        <v>0.20569780383327901</v>
      </c>
      <c r="O63" s="45"/>
    </row>
    <row r="64" spans="1:15" x14ac:dyDescent="0.25">
      <c r="J64" s="45">
        <f t="shared" si="1"/>
        <v>2.9499999999999975</v>
      </c>
      <c r="K64" s="45">
        <f t="shared" si="3"/>
        <v>0.60694803785817064</v>
      </c>
      <c r="L64" s="45">
        <f t="shared" si="4"/>
        <v>0.46919541115079977</v>
      </c>
      <c r="M64" s="45">
        <f t="shared" si="5"/>
        <v>0.33249251271785407</v>
      </c>
      <c r="N64" s="45">
        <f t="shared" si="6"/>
        <v>0.20120265053685898</v>
      </c>
      <c r="O64" s="45"/>
    </row>
    <row r="65" spans="10:15" x14ac:dyDescent="0.25">
      <c r="J65" s="45">
        <f t="shared" si="1"/>
        <v>2.9999999999999973</v>
      </c>
      <c r="K65" s="45">
        <f t="shared" si="3"/>
        <v>0.59853739579655696</v>
      </c>
      <c r="L65" s="45">
        <f t="shared" si="4"/>
        <v>0.46165832339517998</v>
      </c>
      <c r="M65" s="45">
        <f t="shared" si="5"/>
        <v>0.32625796986519162</v>
      </c>
      <c r="N65" s="45">
        <f t="shared" si="6"/>
        <v>0.19694328394971833</v>
      </c>
      <c r="O65" s="45"/>
    </row>
    <row r="66" spans="10:15" x14ac:dyDescent="0.25">
      <c r="J66" s="45">
        <f t="shared" si="1"/>
        <v>3.0499999999999972</v>
      </c>
      <c r="K66" s="45">
        <f t="shared" si="3"/>
        <v>0.59033669382047782</v>
      </c>
      <c r="L66" s="45">
        <f t="shared" si="4"/>
        <v>0.45434920007748292</v>
      </c>
      <c r="M66" s="45">
        <f t="shared" si="5"/>
        <v>0.32026263510853026</v>
      </c>
      <c r="N66" s="45">
        <f t="shared" si="6"/>
        <v>0.19290733622395356</v>
      </c>
      <c r="O66" s="45"/>
    </row>
    <row r="67" spans="10:15" x14ac:dyDescent="0.25">
      <c r="J67" s="45">
        <f t="shared" si="1"/>
        <v>3.099999999999997</v>
      </c>
      <c r="K67" s="45">
        <f t="shared" si="3"/>
        <v>0.58234069156431145</v>
      </c>
      <c r="L67" s="45">
        <f t="shared" si="4"/>
        <v>0.44726114625543884</v>
      </c>
      <c r="M67" s="45">
        <f t="shared" si="5"/>
        <v>0.31449733046729567</v>
      </c>
      <c r="N67" s="45">
        <f t="shared" si="6"/>
        <v>0.18908308824908257</v>
      </c>
      <c r="O67" s="45"/>
    </row>
    <row r="68" spans="10:15" x14ac:dyDescent="0.25">
      <c r="J68" s="45">
        <f t="shared" si="1"/>
        <v>3.1499999999999968</v>
      </c>
      <c r="K68" s="45">
        <f t="shared" si="3"/>
        <v>0.57454427946847952</v>
      </c>
      <c r="L68" s="45">
        <f t="shared" si="4"/>
        <v>0.44038747552908092</v>
      </c>
      <c r="M68" s="45">
        <f t="shared" si="5"/>
        <v>0.30895323010337339</v>
      </c>
      <c r="N68" s="45">
        <f t="shared" si="6"/>
        <v>0.18545943562346945</v>
      </c>
      <c r="O68" s="45"/>
    </row>
    <row r="69" spans="10:15" x14ac:dyDescent="0.25">
      <c r="J69" s="45">
        <f t="shared" si="1"/>
        <v>3.1999999999999966</v>
      </c>
      <c r="K69" s="45">
        <f t="shared" si="3"/>
        <v>0.56694247551436494</v>
      </c>
      <c r="L69" s="45">
        <f t="shared" si="4"/>
        <v>0.43372170373323915</v>
      </c>
      <c r="M69" s="45">
        <f t="shared" si="5"/>
        <v>0.30362184681004234</v>
      </c>
      <c r="N69" s="45">
        <f t="shared" si="6"/>
        <v>0.1820258564106686</v>
      </c>
      <c r="O69" s="45"/>
    </row>
    <row r="70" spans="10:15" x14ac:dyDescent="0.25">
      <c r="J70" s="45">
        <f t="shared" si="1"/>
        <v>3.2499999999999964</v>
      </c>
      <c r="K70" s="45">
        <f t="shared" si="3"/>
        <v>0.559530422040731</v>
      </c>
      <c r="L70" s="45">
        <f t="shared" si="4"/>
        <v>0.42725754282080886</v>
      </c>
      <c r="M70" s="45">
        <f t="shared" si="5"/>
        <v>0.29849501901930209</v>
      </c>
      <c r="N70" s="45">
        <f t="shared" si="6"/>
        <v>0.17877238058706274</v>
      </c>
      <c r="O70" s="45"/>
    </row>
    <row r="71" spans="10:15" x14ac:dyDescent="0.25">
      <c r="J71" s="45">
        <f t="shared" si="1"/>
        <v>3.2999999999999963</v>
      </c>
      <c r="K71" s="45">
        <f t="shared" si="3"/>
        <v>0.55230338263960665</v>
      </c>
      <c r="L71" s="45">
        <f t="shared" si="4"/>
        <v>0.42098889493102398</v>
      </c>
      <c r="M71" s="45">
        <f t="shared" si="5"/>
        <v>0.29356489830770638</v>
      </c>
      <c r="N71" s="45">
        <f t="shared" si="6"/>
        <v>0.17568956109208062</v>
      </c>
      <c r="O71" s="45"/>
    </row>
    <row r="72" spans="10:15" x14ac:dyDescent="0.25">
      <c r="J72" s="45">
        <f t="shared" ref="J72:J105" si="9">J71+0.05</f>
        <v>3.3499999999999961</v>
      </c>
      <c r="K72" s="45">
        <f t="shared" si="3"/>
        <v>0.54525673912965433</v>
      </c>
      <c r="L72" s="45">
        <f t="shared" si="4"/>
        <v>0.41490984663713915</v>
      </c>
      <c r="M72" s="45">
        <f t="shared" si="5"/>
        <v>0.28882393738157475</v>
      </c>
      <c r="N72" s="45">
        <f t="shared" si="6"/>
        <v>0.17276844639693317</v>
      </c>
      <c r="O72" s="45"/>
    </row>
    <row r="73" spans="10:15" x14ac:dyDescent="0.25">
      <c r="J73" s="45">
        <f t="shared" si="9"/>
        <v>3.3999999999999959</v>
      </c>
      <c r="K73" s="45">
        <f t="shared" si="3"/>
        <v>0.53838598860508546</v>
      </c>
      <c r="L73" s="45">
        <f t="shared" si="4"/>
        <v>0.40901466336809611</v>
      </c>
      <c r="M73" s="45">
        <f t="shared" si="5"/>
        <v>0.2842648785231901</v>
      </c>
      <c r="N73" s="45">
        <f t="shared" si="6"/>
        <v>0.17000055451221693</v>
      </c>
      <c r="O73" s="45"/>
    </row>
    <row r="74" spans="10:15" x14ac:dyDescent="0.25">
      <c r="J74" s="45">
        <f t="shared" si="9"/>
        <v>3.4499999999999957</v>
      </c>
      <c r="K74" s="45">
        <f t="shared" si="3"/>
        <v>0.53168674055824028</v>
      </c>
      <c r="L74" s="45">
        <f t="shared" si="4"/>
        <v>0.40329778399890837</v>
      </c>
      <c r="M74" s="45">
        <f t="shared" si="5"/>
        <v>0.27988074248029399</v>
      </c>
      <c r="N74" s="45">
        <f t="shared" si="6"/>
        <v>0.16737784835891012</v>
      </c>
      <c r="O74" s="45"/>
    </row>
    <row r="75" spans="10:15" x14ac:dyDescent="0.25">
      <c r="J75" s="45">
        <f t="shared" si="9"/>
        <v>3.4999999999999956</v>
      </c>
      <c r="K75" s="45">
        <f t="shared" si="3"/>
        <v>0.52515471407399006</v>
      </c>
      <c r="L75" s="45">
        <f t="shared" si="4"/>
        <v>0.39775381560466538</v>
      </c>
      <c r="M75" s="45">
        <f t="shared" si="5"/>
        <v>0.27566481778187252</v>
      </c>
      <c r="N75" s="45">
        <f t="shared" si="6"/>
        <v>0.16489271243124776</v>
      </c>
      <c r="O75" s="45"/>
    </row>
    <row r="76" spans="10:15" x14ac:dyDescent="0.25">
      <c r="J76" s="45">
        <f t="shared" si="9"/>
        <v>3.5499999999999954</v>
      </c>
      <c r="K76" s="45">
        <f t="shared" si="3"/>
        <v>0.51878573509417181</v>
      </c>
      <c r="L76" s="45">
        <f t="shared" si="4"/>
        <v>0.39237752837320483</v>
      </c>
      <c r="M76" s="45">
        <f t="shared" si="5"/>
        <v>0.271610650463876</v>
      </c>
      <c r="N76" s="45">
        <f t="shared" si="6"/>
        <v>0.16253793068371136</v>
      </c>
      <c r="O76" s="45"/>
    </row>
    <row r="77" spans="10:15" x14ac:dyDescent="0.25">
      <c r="J77" s="45">
        <f t="shared" si="9"/>
        <v>3.5999999999999952</v>
      </c>
      <c r="K77" s="45">
        <f t="shared" si="3"/>
        <v>0.51257573375030496</v>
      </c>
      <c r="L77" s="45">
        <f t="shared" si="4"/>
        <v>0.38716385067165415</v>
      </c>
      <c r="M77" s="45">
        <f t="shared" si="5"/>
        <v>0.26771203418914385</v>
      </c>
      <c r="N77" s="45">
        <f t="shared" si="6"/>
        <v>0.16030666557792442</v>
      </c>
      <c r="O77" s="45"/>
    </row>
    <row r="78" spans="10:15" x14ac:dyDescent="0.25">
      <c r="J78" s="45">
        <f t="shared" si="9"/>
        <v>3.649999999999995</v>
      </c>
      <c r="K78" s="45">
        <f t="shared" si="3"/>
        <v>0.50652074176288808</v>
      </c>
      <c r="L78" s="45">
        <f t="shared" si="4"/>
        <v>0.38210786426218879</v>
      </c>
      <c r="M78" s="45">
        <f t="shared" si="5"/>
        <v>0.26396300074641027</v>
      </c>
      <c r="N78" s="45">
        <f t="shared" si="6"/>
        <v>0.15819243822861226</v>
      </c>
      <c r="O78" s="45"/>
    </row>
    <row r="79" spans="10:15" x14ac:dyDescent="0.25">
      <c r="J79" s="45">
        <f t="shared" si="9"/>
        <v>3.6999999999999948</v>
      </c>
      <c r="K79" s="45">
        <f t="shared" si="3"/>
        <v>0.50061688990561048</v>
      </c>
      <c r="L79" s="45">
        <f t="shared" si="4"/>
        <v>0.37720479966249265</v>
      </c>
      <c r="M79" s="45">
        <f t="shared" si="5"/>
        <v>0.26035781091384586</v>
      </c>
      <c r="N79" s="45">
        <f t="shared" si="6"/>
        <v>0.15618910959097693</v>
      </c>
      <c r="O79" s="45"/>
    </row>
    <row r="80" spans="10:15" x14ac:dyDescent="0.25">
      <c r="J80" s="45">
        <f t="shared" si="9"/>
        <v>3.7499999999999947</v>
      </c>
      <c r="K80" s="45">
        <f t="shared" si="3"/>
        <v>0.49486040553286248</v>
      </c>
      <c r="L80" s="45">
        <f t="shared" si="4"/>
        <v>0.37245003164654467</v>
      </c>
      <c r="M80" s="45">
        <f t="shared" si="5"/>
        <v>0.25689094567314819</v>
      </c>
      <c r="N80" s="45">
        <f t="shared" si="6"/>
        <v>0.15429086263486047</v>
      </c>
      <c r="O80" s="45"/>
    </row>
    <row r="81" spans="10:15" x14ac:dyDescent="0.25">
      <c r="J81" s="45">
        <f t="shared" si="9"/>
        <v>3.7999999999999945</v>
      </c>
      <c r="K81" s="45">
        <f t="shared" si="3"/>
        <v>0.48924761016896057</v>
      </c>
      <c r="L81" s="45">
        <f t="shared" si="4"/>
        <v>0.36783907488148737</v>
      </c>
      <c r="M81" s="45">
        <f t="shared" si="5"/>
        <v>0.25355709776073243</v>
      </c>
      <c r="N81" s="45">
        <f t="shared" si="6"/>
        <v>0.15249218545393695</v>
      </c>
      <c r="O81" s="45"/>
    </row>
    <row r="82" spans="10:15" x14ac:dyDescent="0.25">
      <c r="J82" s="45">
        <f t="shared" si="9"/>
        <v>3.8499999999999943</v>
      </c>
      <c r="K82" s="45">
        <f t="shared" si="3"/>
        <v>0.48377491715754883</v>
      </c>
      <c r="L82" s="45">
        <f t="shared" si="4"/>
        <v>0.36336757969646122</v>
      </c>
      <c r="M82" s="45">
        <f t="shared" si="5"/>
        <v>0.25035116354308673</v>
      </c>
      <c r="N82" s="45">
        <f t="shared" si="6"/>
        <v>0.1507878552608867</v>
      </c>
      <c r="O82" s="45"/>
    </row>
    <row r="83" spans="10:15" x14ac:dyDescent="0.25">
      <c r="J83" s="45">
        <f t="shared" si="9"/>
        <v>3.8999999999999941</v>
      </c>
      <c r="K83" s="45">
        <f t="shared" si="3"/>
        <v>0.47843882936967441</v>
      </c>
      <c r="L83" s="45">
        <f t="shared" si="4"/>
        <v>0.35903132797941362</v>
      </c>
      <c r="M83" s="45">
        <f t="shared" si="5"/>
        <v>0.2472682352038561</v>
      </c>
      <c r="N83" s="45">
        <f t="shared" si="6"/>
        <v>0.14917292322208067</v>
      </c>
      <c r="O83" s="45"/>
    </row>
    <row r="84" spans="10:15" x14ac:dyDescent="0.25">
      <c r="J84" s="45">
        <f t="shared" si="9"/>
        <v>3.949999999999994</v>
      </c>
      <c r="K84" s="45">
        <f t="shared" si="3"/>
        <v>0.47323593696907218</v>
      </c>
      <c r="L84" s="45">
        <f t="shared" si="4"/>
        <v>0.35482622919801166</v>
      </c>
      <c r="M84" s="45">
        <f t="shared" si="5"/>
        <v>0.24430359323069328</v>
      </c>
      <c r="N84" s="45">
        <f t="shared" si="6"/>
        <v>0.14764270008773916</v>
      </c>
      <c r="O84" s="45"/>
    </row>
    <row r="85" spans="10:15" x14ac:dyDescent="0.25">
      <c r="J85" s="45">
        <f t="shared" si="9"/>
        <v>3.9999999999999938</v>
      </c>
      <c r="K85" s="45">
        <f t="shared" ref="K85:K104" si="10">MIN( B$25-(B$25-B$32)*EXP(-$J85/B$23),      MAX( B$26+(B$31-B$26)*EXP(-($J85-$G$7)/B$24),  B$32)  )</f>
        <v>0.46816291523323106</v>
      </c>
      <c r="L85" s="45">
        <f t="shared" ref="L85:L104" si="11">MIN( C$25-(C$25-C$32)*EXP(-$J85/C$23),      MAX( C$26+(C$31-C$26)*EXP(-($J85-$G$7)/C$24),  C$32)  )</f>
        <v>0.3507483165409051</v>
      </c>
      <c r="M85" s="45">
        <f t="shared" ref="M85:M104" si="12">MIN( D$25-(D$25-D$32)*EXP(-$J85/D$23),      MAX( D$26+(D$31-D$26)*EXP(-($J85-$G$7)/D$24),  D$32)  )</f>
        <v>0.24145269919037571</v>
      </c>
      <c r="N85" s="45">
        <f t="shared" ref="N85:N104" si="13">MIN( E$25-(E$25-E$32)*EXP(-$J85/E$23),      MAX( E$26+(E$31-E$26)*EXP(-($J85-$G$7)/E$24),  E$32)  )</f>
        <v>0.1461927425758397</v>
      </c>
      <c r="O85" s="45"/>
    </row>
    <row r="86" spans="10:15" x14ac:dyDescent="0.25">
      <c r="J86" s="45">
        <f t="shared" si="9"/>
        <v>4.0499999999999936</v>
      </c>
      <c r="K86" s="45">
        <f t="shared" si="10"/>
        <v>0.46816291523323045</v>
      </c>
      <c r="L86" s="45">
        <f t="shared" si="11"/>
        <v>0.35074831654090466</v>
      </c>
      <c r="M86" s="45">
        <f t="shared" si="12"/>
        <v>0.24145269919037532</v>
      </c>
      <c r="N86" s="45">
        <f t="shared" si="13"/>
        <v>0.1461927425758395</v>
      </c>
      <c r="O86" s="45"/>
    </row>
    <row r="87" spans="10:15" x14ac:dyDescent="0.25">
      <c r="J87" s="45">
        <f t="shared" si="9"/>
        <v>4.0999999999999934</v>
      </c>
      <c r="K87" s="45">
        <f t="shared" si="10"/>
        <v>0.46816291523323045</v>
      </c>
      <c r="L87" s="45">
        <f t="shared" si="11"/>
        <v>0.35074831654090466</v>
      </c>
      <c r="M87" s="45">
        <f t="shared" si="12"/>
        <v>0.24145269919037532</v>
      </c>
      <c r="N87" s="45">
        <f t="shared" si="13"/>
        <v>0.1461927425758395</v>
      </c>
      <c r="O87" s="45"/>
    </row>
    <row r="88" spans="10:15" x14ac:dyDescent="0.25">
      <c r="J88" s="45">
        <f t="shared" si="9"/>
        <v>4.1499999999999932</v>
      </c>
      <c r="K88" s="45">
        <f t="shared" si="10"/>
        <v>0.46816291523323045</v>
      </c>
      <c r="L88" s="45">
        <f t="shared" si="11"/>
        <v>0.35074831654090466</v>
      </c>
      <c r="M88" s="45">
        <f t="shared" si="12"/>
        <v>0.24145269919037532</v>
      </c>
      <c r="N88" s="45">
        <f t="shared" si="13"/>
        <v>0.1461927425758395</v>
      </c>
      <c r="O88" s="45"/>
    </row>
    <row r="89" spans="10:15" x14ac:dyDescent="0.25">
      <c r="J89" s="45">
        <f t="shared" si="9"/>
        <v>4.1999999999999931</v>
      </c>
      <c r="K89" s="45">
        <f t="shared" si="10"/>
        <v>0.46816291523323045</v>
      </c>
      <c r="L89" s="45">
        <f t="shared" si="11"/>
        <v>0.35074831654090466</v>
      </c>
      <c r="M89" s="45">
        <f t="shared" si="12"/>
        <v>0.24145269919037532</v>
      </c>
      <c r="N89" s="45">
        <f t="shared" si="13"/>
        <v>0.1461927425758395</v>
      </c>
      <c r="O89" s="45"/>
    </row>
    <row r="90" spans="10:15" x14ac:dyDescent="0.25">
      <c r="J90" s="45">
        <f t="shared" si="9"/>
        <v>4.2499999999999929</v>
      </c>
      <c r="K90" s="45">
        <f t="shared" si="10"/>
        <v>0.46816291523323045</v>
      </c>
      <c r="L90" s="45">
        <f t="shared" si="11"/>
        <v>0.35074831654090466</v>
      </c>
      <c r="M90" s="45">
        <f t="shared" si="12"/>
        <v>0.24145269919037532</v>
      </c>
      <c r="N90" s="45">
        <f t="shared" si="13"/>
        <v>0.1461927425758395</v>
      </c>
      <c r="O90" s="45"/>
    </row>
    <row r="91" spans="10:15" x14ac:dyDescent="0.25">
      <c r="J91" s="45">
        <f t="shared" si="9"/>
        <v>4.2999999999999927</v>
      </c>
      <c r="K91" s="45">
        <f t="shared" si="10"/>
        <v>0.46816291523323045</v>
      </c>
      <c r="L91" s="45">
        <f t="shared" si="11"/>
        <v>0.35074831654090466</v>
      </c>
      <c r="M91" s="45">
        <f t="shared" si="12"/>
        <v>0.24145269919037532</v>
      </c>
      <c r="N91" s="45">
        <f t="shared" si="13"/>
        <v>0.1461927425758395</v>
      </c>
      <c r="O91" s="45"/>
    </row>
    <row r="92" spans="10:15" x14ac:dyDescent="0.25">
      <c r="J92" s="45">
        <f t="shared" si="9"/>
        <v>4.3499999999999925</v>
      </c>
      <c r="K92" s="45">
        <f t="shared" si="10"/>
        <v>0.46816291523323045</v>
      </c>
      <c r="L92" s="45">
        <f t="shared" si="11"/>
        <v>0.35074831654090466</v>
      </c>
      <c r="M92" s="45">
        <f t="shared" si="12"/>
        <v>0.24145269919037532</v>
      </c>
      <c r="N92" s="45">
        <f t="shared" si="13"/>
        <v>0.1461927425758395</v>
      </c>
      <c r="O92" s="45"/>
    </row>
    <row r="93" spans="10:15" x14ac:dyDescent="0.25">
      <c r="J93" s="45">
        <f t="shared" si="9"/>
        <v>4.3999999999999924</v>
      </c>
      <c r="K93" s="45">
        <f t="shared" si="10"/>
        <v>0.46816291523323045</v>
      </c>
      <c r="L93" s="45">
        <f t="shared" si="11"/>
        <v>0.35074831654090466</v>
      </c>
      <c r="M93" s="45">
        <f t="shared" si="12"/>
        <v>0.24145269919037532</v>
      </c>
      <c r="N93" s="45">
        <f t="shared" si="13"/>
        <v>0.1461927425758395</v>
      </c>
      <c r="O93" s="45"/>
    </row>
    <row r="94" spans="10:15" x14ac:dyDescent="0.25">
      <c r="J94" s="45">
        <f t="shared" si="9"/>
        <v>4.4499999999999922</v>
      </c>
      <c r="K94" s="45">
        <f t="shared" si="10"/>
        <v>0.46816291523323045</v>
      </c>
      <c r="L94" s="45">
        <f t="shared" si="11"/>
        <v>0.35074831654090466</v>
      </c>
      <c r="M94" s="45">
        <f t="shared" si="12"/>
        <v>0.24145269919037532</v>
      </c>
      <c r="N94" s="45">
        <f t="shared" si="13"/>
        <v>0.1461927425758395</v>
      </c>
      <c r="O94" s="45"/>
    </row>
    <row r="95" spans="10:15" x14ac:dyDescent="0.25">
      <c r="J95" s="45">
        <f t="shared" si="9"/>
        <v>4.499999999999992</v>
      </c>
      <c r="K95" s="45">
        <f t="shared" si="10"/>
        <v>0.46816291523323045</v>
      </c>
      <c r="L95" s="45">
        <f t="shared" si="11"/>
        <v>0.35074831654090466</v>
      </c>
      <c r="M95" s="45">
        <f t="shared" si="12"/>
        <v>0.24145269919037532</v>
      </c>
      <c r="N95" s="45">
        <f t="shared" si="13"/>
        <v>0.1461927425758395</v>
      </c>
      <c r="O95" s="45"/>
    </row>
    <row r="96" spans="10:15" x14ac:dyDescent="0.25">
      <c r="J96" s="45">
        <f t="shared" si="9"/>
        <v>4.5499999999999918</v>
      </c>
      <c r="K96" s="45">
        <f t="shared" si="10"/>
        <v>0.46816291523323045</v>
      </c>
      <c r="L96" s="45">
        <f t="shared" si="11"/>
        <v>0.35074831654090466</v>
      </c>
      <c r="M96" s="45">
        <f t="shared" si="12"/>
        <v>0.24145269919037532</v>
      </c>
      <c r="N96" s="45">
        <f t="shared" si="13"/>
        <v>0.1461927425758395</v>
      </c>
      <c r="O96" s="45"/>
    </row>
    <row r="97" spans="10:15" x14ac:dyDescent="0.25">
      <c r="J97" s="45">
        <f t="shared" si="9"/>
        <v>4.5999999999999917</v>
      </c>
      <c r="K97" s="45">
        <f t="shared" si="10"/>
        <v>0.46816291523323045</v>
      </c>
      <c r="L97" s="45">
        <f t="shared" si="11"/>
        <v>0.35074831654090466</v>
      </c>
      <c r="M97" s="45">
        <f t="shared" si="12"/>
        <v>0.24145269919037532</v>
      </c>
      <c r="N97" s="45">
        <f t="shared" si="13"/>
        <v>0.1461927425758395</v>
      </c>
      <c r="O97" s="45"/>
    </row>
    <row r="98" spans="10:15" x14ac:dyDescent="0.25">
      <c r="J98" s="45">
        <f t="shared" si="9"/>
        <v>4.6499999999999915</v>
      </c>
      <c r="K98" s="45">
        <f t="shared" si="10"/>
        <v>0.46816291523323045</v>
      </c>
      <c r="L98" s="45">
        <f t="shared" si="11"/>
        <v>0.35074831654090466</v>
      </c>
      <c r="M98" s="45">
        <f t="shared" si="12"/>
        <v>0.24145269919037532</v>
      </c>
      <c r="N98" s="45">
        <f t="shared" si="13"/>
        <v>0.1461927425758395</v>
      </c>
      <c r="O98" s="45"/>
    </row>
    <row r="99" spans="10:15" x14ac:dyDescent="0.25">
      <c r="J99" s="45">
        <f t="shared" si="9"/>
        <v>4.6999999999999913</v>
      </c>
      <c r="K99" s="45">
        <f t="shared" si="10"/>
        <v>0.46816291523323045</v>
      </c>
      <c r="L99" s="45">
        <f t="shared" si="11"/>
        <v>0.35074831654090466</v>
      </c>
      <c r="M99" s="45">
        <f t="shared" si="12"/>
        <v>0.24145269919037532</v>
      </c>
      <c r="N99" s="45">
        <f t="shared" si="13"/>
        <v>0.1461927425758395</v>
      </c>
      <c r="O99" s="45"/>
    </row>
    <row r="100" spans="10:15" x14ac:dyDescent="0.25">
      <c r="J100" s="45">
        <f t="shared" si="9"/>
        <v>4.7499999999999911</v>
      </c>
      <c r="K100" s="45">
        <f t="shared" si="10"/>
        <v>0.46816291523323045</v>
      </c>
      <c r="L100" s="45">
        <f t="shared" si="11"/>
        <v>0.35074831654090466</v>
      </c>
      <c r="M100" s="45">
        <f t="shared" si="12"/>
        <v>0.24145269919037532</v>
      </c>
      <c r="N100" s="45">
        <f t="shared" si="13"/>
        <v>0.1461927425758395</v>
      </c>
      <c r="O100" s="45"/>
    </row>
    <row r="101" spans="10:15" x14ac:dyDescent="0.25">
      <c r="J101" s="45">
        <f t="shared" si="9"/>
        <v>4.7999999999999909</v>
      </c>
      <c r="K101" s="45">
        <f t="shared" si="10"/>
        <v>0.46816291523323045</v>
      </c>
      <c r="L101" s="45">
        <f t="shared" si="11"/>
        <v>0.35074831654090466</v>
      </c>
      <c r="M101" s="45">
        <f t="shared" si="12"/>
        <v>0.24145269919037532</v>
      </c>
      <c r="N101" s="45">
        <f t="shared" si="13"/>
        <v>0.1461927425758395</v>
      </c>
      <c r="O101" s="45"/>
    </row>
    <row r="102" spans="10:15" x14ac:dyDescent="0.25">
      <c r="J102" s="45">
        <f t="shared" si="9"/>
        <v>4.8499999999999908</v>
      </c>
      <c r="K102" s="45">
        <f t="shared" si="10"/>
        <v>0.46816291523323045</v>
      </c>
      <c r="L102" s="45">
        <f t="shared" si="11"/>
        <v>0.35074831654090466</v>
      </c>
      <c r="M102" s="45">
        <f t="shared" si="12"/>
        <v>0.24145269919037532</v>
      </c>
      <c r="N102" s="45">
        <f t="shared" si="13"/>
        <v>0.1461927425758395</v>
      </c>
      <c r="O102" s="45"/>
    </row>
    <row r="103" spans="10:15" x14ac:dyDescent="0.25">
      <c r="J103" s="45">
        <f t="shared" si="9"/>
        <v>4.8999999999999906</v>
      </c>
      <c r="K103" s="45">
        <f t="shared" si="10"/>
        <v>0.46816291523323045</v>
      </c>
      <c r="L103" s="45">
        <f t="shared" si="11"/>
        <v>0.35074831654090466</v>
      </c>
      <c r="M103" s="45">
        <f t="shared" si="12"/>
        <v>0.24145269919037532</v>
      </c>
      <c r="N103" s="45">
        <f t="shared" si="13"/>
        <v>0.1461927425758395</v>
      </c>
      <c r="O103" s="45"/>
    </row>
    <row r="104" spans="10:15" x14ac:dyDescent="0.25">
      <c r="J104" s="45">
        <f t="shared" si="9"/>
        <v>4.9499999999999904</v>
      </c>
      <c r="K104" s="45">
        <f t="shared" si="10"/>
        <v>0.46816291523323045</v>
      </c>
      <c r="L104" s="45">
        <f t="shared" si="11"/>
        <v>0.35074831654090466</v>
      </c>
      <c r="M104" s="45">
        <f t="shared" si="12"/>
        <v>0.24145269919037532</v>
      </c>
      <c r="N104" s="45">
        <f t="shared" si="13"/>
        <v>0.1461927425758395</v>
      </c>
      <c r="O104" s="45"/>
    </row>
    <row r="105" spans="10:15" x14ac:dyDescent="0.25">
      <c r="L105" s="45"/>
      <c r="M105" s="45"/>
      <c r="N105" s="45"/>
      <c r="O105" s="45"/>
    </row>
    <row r="106" spans="10:15" x14ac:dyDescent="0.25">
      <c r="L106" s="45"/>
      <c r="M106" s="45"/>
      <c r="N106" s="45"/>
      <c r="O106" s="45"/>
    </row>
    <row r="107" spans="10:15" x14ac:dyDescent="0.25">
      <c r="L107" s="45"/>
      <c r="M107" s="45"/>
      <c r="N107" s="45"/>
      <c r="O107" s="45"/>
    </row>
    <row r="108" spans="10:15" x14ac:dyDescent="0.25">
      <c r="L108" s="45"/>
      <c r="M108" s="45"/>
      <c r="N108" s="45"/>
      <c r="O108" s="45"/>
    </row>
    <row r="109" spans="10:15" x14ac:dyDescent="0.25">
      <c r="L109" s="45"/>
      <c r="M109" s="45"/>
      <c r="N109" s="45"/>
      <c r="O109" s="45"/>
    </row>
    <row r="110" spans="10:15" x14ac:dyDescent="0.25">
      <c r="L110" s="45"/>
      <c r="M110" s="45"/>
      <c r="N110" s="45"/>
      <c r="O110" s="45"/>
    </row>
    <row r="111" spans="10:15" x14ac:dyDescent="0.25">
      <c r="L111" s="45"/>
      <c r="M111" s="45"/>
      <c r="N111" s="45"/>
      <c r="O111" s="45"/>
    </row>
    <row r="112" spans="10:15" x14ac:dyDescent="0.25">
      <c r="L112" s="45"/>
      <c r="M112" s="45"/>
      <c r="N112" s="45"/>
      <c r="O112" s="45"/>
    </row>
    <row r="113" spans="12:15" x14ac:dyDescent="0.25">
      <c r="L113" s="45"/>
      <c r="M113" s="45"/>
      <c r="N113" s="45"/>
      <c r="O113" s="45"/>
    </row>
    <row r="114" spans="12:15" x14ac:dyDescent="0.25">
      <c r="L114" s="45"/>
      <c r="M114" s="45"/>
      <c r="N114" s="45"/>
      <c r="O114" s="45"/>
    </row>
    <row r="115" spans="12:15" x14ac:dyDescent="0.25">
      <c r="L115" s="45"/>
      <c r="M115" s="45"/>
      <c r="N115" s="45"/>
      <c r="O115" s="45"/>
    </row>
    <row r="116" spans="12:15" x14ac:dyDescent="0.25">
      <c r="L116" s="45"/>
      <c r="M116" s="45"/>
      <c r="N116" s="45"/>
      <c r="O116" s="45"/>
    </row>
    <row r="117" spans="12:15" x14ac:dyDescent="0.25">
      <c r="L117" s="45"/>
      <c r="M117" s="45"/>
      <c r="N117" s="45"/>
      <c r="O117" s="45"/>
    </row>
    <row r="118" spans="12:15" x14ac:dyDescent="0.25">
      <c r="L118" s="45"/>
      <c r="M118" s="45"/>
      <c r="N118" s="45"/>
      <c r="O118" s="45"/>
    </row>
    <row r="119" spans="12:15" x14ac:dyDescent="0.25">
      <c r="L119" s="45"/>
      <c r="M119" s="45"/>
      <c r="N119" s="45"/>
      <c r="O119" s="45"/>
    </row>
    <row r="120" spans="12:15" x14ac:dyDescent="0.25">
      <c r="L120" s="45"/>
      <c r="M120" s="45"/>
      <c r="N120" s="45"/>
      <c r="O120" s="45"/>
    </row>
    <row r="121" spans="12:15" x14ac:dyDescent="0.25">
      <c r="L121" s="45"/>
      <c r="M121" s="45"/>
      <c r="N121" s="45"/>
      <c r="O121" s="45"/>
    </row>
    <row r="122" spans="12:15" x14ac:dyDescent="0.25">
      <c r="L122" s="45"/>
      <c r="M122" s="45"/>
      <c r="N122" s="45"/>
      <c r="O122" s="45"/>
    </row>
    <row r="123" spans="12:15" x14ac:dyDescent="0.25">
      <c r="L123" s="45"/>
      <c r="M123" s="45"/>
      <c r="N123" s="45"/>
      <c r="O123" s="45"/>
    </row>
    <row r="124" spans="12:15" x14ac:dyDescent="0.25">
      <c r="L124" s="45"/>
      <c r="M124" s="45"/>
      <c r="N124" s="45"/>
      <c r="O124" s="45"/>
    </row>
    <row r="125" spans="12:15" x14ac:dyDescent="0.25">
      <c r="L125" s="45"/>
      <c r="M125" s="45"/>
      <c r="N125" s="45"/>
      <c r="O125" s="45"/>
    </row>
    <row r="126" spans="12:15" x14ac:dyDescent="0.25">
      <c r="L126" s="45"/>
      <c r="M126" s="45"/>
      <c r="N126" s="45"/>
      <c r="O126" s="45"/>
    </row>
  </sheetData>
  <pageMargins left="0.7" right="0.7" top="0.75" bottom="0.75" header="0.3" footer="0.3"/>
  <pageSetup paperSize="9" orientation="portrait" horizontalDpi="360" verticalDpi="360"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C5964BBF66DB48B2BFAD031994B1F4" ma:contentTypeVersion="10" ma:contentTypeDescription="Create a new document." ma:contentTypeScope="" ma:versionID="705dbcb66059cd39fd3b9acc67807f98">
  <xsd:schema xmlns:xsd="http://www.w3.org/2001/XMLSchema" xmlns:xs="http://www.w3.org/2001/XMLSchema" xmlns:p="http://schemas.microsoft.com/office/2006/metadata/properties" xmlns:ns2="74fa6587-7d98-411b-acad-137d06d459a6" targetNamespace="http://schemas.microsoft.com/office/2006/metadata/properties" ma:root="true" ma:fieldsID="1da052d5eea03ec835c2206e2d681023" ns2:_="">
    <xsd:import namespace="74fa6587-7d98-411b-acad-137d06d459a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fa6587-7d98-411b-acad-137d06d459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F666D5E-E0FB-4D6E-9F4F-D2DC281E45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fa6587-7d98-411b-acad-137d06d459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49F9EA-B202-4D9C-A3CF-1157B50E36FD}">
  <ds:schemaRefs>
    <ds:schemaRef ds:uri="http://purl.org/dc/terms/"/>
    <ds:schemaRef ds:uri="http://schemas.openxmlformats.org/package/2006/metadata/core-properties"/>
    <ds:schemaRef ds:uri="http://schemas.microsoft.com/office/2006/documentManagement/types"/>
    <ds:schemaRef ds:uri="http://purl.org/dc/elements/1.1/"/>
    <ds:schemaRef ds:uri="74fa6587-7d98-411b-acad-137d06d459a6"/>
    <ds:schemaRef ds:uri="http://purl.org/dc/dcmitype/"/>
    <ds:schemaRef ds:uri="http://schemas.microsoft.com/office/infopath/2007/PartnerControl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747C295E-057B-4E77-969D-AD2A07472F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Dual patient restrictor calc</vt:lpstr>
      <vt:lpstr>Multi-patient comparison</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Andrew Plummer</cp:lastModifiedBy>
  <cp:revision/>
  <dcterms:created xsi:type="dcterms:W3CDTF">2020-04-02T18:43:28Z</dcterms:created>
  <dcterms:modified xsi:type="dcterms:W3CDTF">2020-04-14T21:06:15Z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0x010100EFC5964BBF66DB48B2BFAD031994B1F4</vt:lpwstr>
  </property>
</Properties>
</file>