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pan\Desktop\"/>
    </mc:Choice>
  </mc:AlternateContent>
  <xr:revisionPtr revIDLastSave="0" documentId="13_ncr:1_{2758377E-21E1-4A1F-BBFB-FA9B07D6FA67}" xr6:coauthVersionLast="47" xr6:coauthVersionMax="47" xr10:uidLastSave="{00000000-0000-0000-0000-000000000000}"/>
  <bookViews>
    <workbookView xWindow="11472" yWindow="228" windowWidth="11568" windowHeight="12084" activeTab="1" xr2:uid="{0C3DECE8-8FF2-4D47-AD00-E8ADDB44C764}"/>
  </bookViews>
  <sheets>
    <sheet name="Forward" sheetId="1" r:id="rId1"/>
    <sheet name="JackKinfe" sheetId="6" r:id="rId2"/>
    <sheet name="Normality" sheetId="5" r:id="rId3"/>
    <sheet name="Logistic Reg" sheetId="2" r:id="rId4"/>
    <sheet name="Sensitivity Report 1" sheetId="4" r:id="rId5"/>
    <sheet name="Answer Report 1" sheetId="3" r:id="rId6"/>
    <sheet name="Answer Report 2" sheetId="7" r:id="rId7"/>
    <sheet name="Sensitivity Report 2" sheetId="8" r:id="rId8"/>
  </sheets>
  <definedNames>
    <definedName name="solver_adj" localSheetId="3" hidden="1">'Logistic Reg'!$V$1:$V$7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'Logistic Reg'!$R$103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" i="6" l="1"/>
  <c r="M128" i="5"/>
  <c r="M129" i="5"/>
  <c r="D2" i="6" l="1"/>
  <c r="E2" i="6" s="1"/>
  <c r="M2" i="6"/>
  <c r="N2" i="6" s="1"/>
  <c r="O2" i="6" s="1"/>
  <c r="P2" i="6" s="1"/>
  <c r="V11" i="5"/>
  <c r="V10" i="5"/>
  <c r="V9" i="5"/>
  <c r="V6" i="5"/>
  <c r="O3" i="5"/>
  <c r="J2" i="1"/>
  <c r="U76" i="1"/>
  <c r="S76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2" i="1"/>
  <c r="L103" i="6"/>
  <c r="K105" i="6"/>
  <c r="A105" i="6"/>
  <c r="C103" i="6"/>
  <c r="D78" i="6" s="1"/>
  <c r="K103" i="6"/>
  <c r="A103" i="6"/>
  <c r="J103" i="6"/>
  <c r="B103" i="6"/>
  <c r="D60" i="6" l="1"/>
  <c r="D44" i="6"/>
  <c r="D28" i="6"/>
  <c r="D12" i="6"/>
  <c r="D4" i="6"/>
  <c r="D87" i="6"/>
  <c r="D79" i="6"/>
  <c r="D75" i="6"/>
  <c r="D67" i="6"/>
  <c r="D59" i="6"/>
  <c r="D51" i="6"/>
  <c r="D35" i="6"/>
  <c r="D27" i="6"/>
  <c r="D11" i="6"/>
  <c r="E11" i="6" s="1"/>
  <c r="G11" i="6" s="1"/>
  <c r="H11" i="6" s="1"/>
  <c r="D74" i="6"/>
  <c r="D66" i="6"/>
  <c r="D58" i="6"/>
  <c r="D50" i="6"/>
  <c r="D42" i="6"/>
  <c r="D34" i="6"/>
  <c r="D26" i="6"/>
  <c r="D18" i="6"/>
  <c r="D10" i="6"/>
  <c r="D101" i="6"/>
  <c r="D93" i="6"/>
  <c r="D85" i="6"/>
  <c r="D77" i="6"/>
  <c r="D70" i="6"/>
  <c r="D62" i="6"/>
  <c r="D54" i="6"/>
  <c r="E54" i="6" s="1"/>
  <c r="G54" i="6" s="1"/>
  <c r="H54" i="6" s="1"/>
  <c r="D46" i="6"/>
  <c r="D38" i="6"/>
  <c r="D30" i="6"/>
  <c r="D22" i="6"/>
  <c r="D14" i="6"/>
  <c r="D6" i="6"/>
  <c r="D97" i="6"/>
  <c r="D89" i="6"/>
  <c r="E89" i="6" s="1"/>
  <c r="G89" i="6" s="1"/>
  <c r="H89" i="6" s="1"/>
  <c r="D73" i="6"/>
  <c r="D65" i="6"/>
  <c r="D57" i="6"/>
  <c r="D49" i="6"/>
  <c r="D41" i="6"/>
  <c r="D33" i="6"/>
  <c r="D25" i="6"/>
  <c r="D17" i="6"/>
  <c r="E17" i="6" s="1"/>
  <c r="G17" i="6" s="1"/>
  <c r="H17" i="6" s="1"/>
  <c r="D9" i="6"/>
  <c r="D100" i="6"/>
  <c r="D92" i="6"/>
  <c r="D84" i="6"/>
  <c r="D76" i="6"/>
  <c r="D72" i="6"/>
  <c r="D64" i="6"/>
  <c r="D56" i="6"/>
  <c r="E56" i="6" s="1"/>
  <c r="G56" i="6" s="1"/>
  <c r="H56" i="6" s="1"/>
  <c r="D48" i="6"/>
  <c r="D40" i="6"/>
  <c r="D32" i="6"/>
  <c r="D24" i="6"/>
  <c r="D16" i="6"/>
  <c r="D8" i="6"/>
  <c r="D99" i="6"/>
  <c r="D91" i="6"/>
  <c r="E91" i="6" s="1"/>
  <c r="G91" i="6" s="1"/>
  <c r="H91" i="6" s="1"/>
  <c r="D83" i="6"/>
  <c r="G2" i="6"/>
  <c r="H2" i="6" s="1"/>
  <c r="D71" i="6"/>
  <c r="D63" i="6"/>
  <c r="D55" i="6"/>
  <c r="D47" i="6"/>
  <c r="D39" i="6"/>
  <c r="D31" i="6"/>
  <c r="E31" i="6" s="1"/>
  <c r="G31" i="6" s="1"/>
  <c r="H31" i="6" s="1"/>
  <c r="D23" i="6"/>
  <c r="D15" i="6"/>
  <c r="D7" i="6"/>
  <c r="D98" i="6"/>
  <c r="D90" i="6"/>
  <c r="D82" i="6"/>
  <c r="D81" i="6"/>
  <c r="D69" i="6"/>
  <c r="E69" i="6" s="1"/>
  <c r="G69" i="6" s="1"/>
  <c r="H69" i="6" s="1"/>
  <c r="D61" i="6"/>
  <c r="D53" i="6"/>
  <c r="D45" i="6"/>
  <c r="D37" i="6"/>
  <c r="D29" i="6"/>
  <c r="D21" i="6"/>
  <c r="D13" i="6"/>
  <c r="D5" i="6"/>
  <c r="E5" i="6" s="1"/>
  <c r="G5" i="6" s="1"/>
  <c r="H5" i="6" s="1"/>
  <c r="D96" i="6"/>
  <c r="D88" i="6"/>
  <c r="D80" i="6"/>
  <c r="D68" i="6"/>
  <c r="D52" i="6"/>
  <c r="D36" i="6"/>
  <c r="D20" i="6"/>
  <c r="D95" i="6"/>
  <c r="E95" i="6" s="1"/>
  <c r="G95" i="6" s="1"/>
  <c r="H95" i="6" s="1"/>
  <c r="D43" i="6"/>
  <c r="D19" i="6"/>
  <c r="D3" i="6"/>
  <c r="D94" i="6"/>
  <c r="D86" i="6"/>
  <c r="M39" i="6"/>
  <c r="N39" i="6" s="1"/>
  <c r="M4" i="6"/>
  <c r="N4" i="6" s="1"/>
  <c r="O4" i="6" s="1"/>
  <c r="P4" i="6" s="1"/>
  <c r="M6" i="6"/>
  <c r="N6" i="6" s="1"/>
  <c r="O6" i="6" s="1"/>
  <c r="P6" i="6" s="1"/>
  <c r="M3" i="6"/>
  <c r="M5" i="6"/>
  <c r="M95" i="6"/>
  <c r="N95" i="6" s="1"/>
  <c r="M87" i="6"/>
  <c r="N87" i="6" s="1"/>
  <c r="O87" i="6" s="1"/>
  <c r="P87" i="6" s="1"/>
  <c r="M74" i="6"/>
  <c r="N74" i="6" s="1"/>
  <c r="O74" i="6" s="1"/>
  <c r="P74" i="6" s="1"/>
  <c r="M60" i="6"/>
  <c r="N60" i="6" s="1"/>
  <c r="M48" i="6"/>
  <c r="N48" i="6" s="1"/>
  <c r="O48" i="6" s="1"/>
  <c r="P48" i="6" s="1"/>
  <c r="M35" i="6"/>
  <c r="N35" i="6" s="1"/>
  <c r="O35" i="6" s="1"/>
  <c r="P35" i="6" s="1"/>
  <c r="M23" i="6"/>
  <c r="N23" i="6" s="1"/>
  <c r="O23" i="6" s="1"/>
  <c r="P23" i="6" s="1"/>
  <c r="M10" i="6"/>
  <c r="N10" i="6" s="1"/>
  <c r="O10" i="6" s="1"/>
  <c r="P10" i="6" s="1"/>
  <c r="M94" i="6"/>
  <c r="N94" i="6" s="1"/>
  <c r="M84" i="6"/>
  <c r="N84" i="6" s="1"/>
  <c r="O84" i="6" s="1"/>
  <c r="P84" i="6" s="1"/>
  <c r="M72" i="6"/>
  <c r="N72" i="6" s="1"/>
  <c r="M59" i="6"/>
  <c r="N59" i="6" s="1"/>
  <c r="M47" i="6"/>
  <c r="N47" i="6" s="1"/>
  <c r="O47" i="6" s="1"/>
  <c r="P47" i="6" s="1"/>
  <c r="M34" i="6"/>
  <c r="N34" i="6" s="1"/>
  <c r="O34" i="6" s="1"/>
  <c r="P34" i="6" s="1"/>
  <c r="M20" i="6"/>
  <c r="N20" i="6" s="1"/>
  <c r="O20" i="6" s="1"/>
  <c r="P20" i="6" s="1"/>
  <c r="M8" i="6"/>
  <c r="N8" i="6" s="1"/>
  <c r="O8" i="6" s="1"/>
  <c r="P8" i="6" s="1"/>
  <c r="M89" i="6"/>
  <c r="N89" i="6" s="1"/>
  <c r="M51" i="6"/>
  <c r="N51" i="6" s="1"/>
  <c r="O51" i="6" s="1"/>
  <c r="P51" i="6" s="1"/>
  <c r="M24" i="6"/>
  <c r="N24" i="6" s="1"/>
  <c r="M64" i="6"/>
  <c r="N64" i="6" s="1"/>
  <c r="M26" i="6"/>
  <c r="N26" i="6" s="1"/>
  <c r="O26" i="6" s="1"/>
  <c r="P26" i="6" s="1"/>
  <c r="M88" i="6"/>
  <c r="N88" i="6" s="1"/>
  <c r="M63" i="6"/>
  <c r="N63" i="6" s="1"/>
  <c r="O63" i="6" s="1"/>
  <c r="P63" i="6" s="1"/>
  <c r="M36" i="6"/>
  <c r="N36" i="6" s="1"/>
  <c r="O36" i="6" s="1"/>
  <c r="P36" i="6" s="1"/>
  <c r="M93" i="6"/>
  <c r="N93" i="6" s="1"/>
  <c r="M100" i="6"/>
  <c r="N100" i="6" s="1"/>
  <c r="O100" i="6" s="1"/>
  <c r="P100" i="6" s="1"/>
  <c r="M82" i="6"/>
  <c r="N82" i="6" s="1"/>
  <c r="M56" i="6"/>
  <c r="N56" i="6" s="1"/>
  <c r="M18" i="6"/>
  <c r="N18" i="6" s="1"/>
  <c r="O18" i="6" s="1"/>
  <c r="P18" i="6" s="1"/>
  <c r="M99" i="6"/>
  <c r="N99" i="6" s="1"/>
  <c r="O99" i="6" s="1"/>
  <c r="P99" i="6" s="1"/>
  <c r="M91" i="6"/>
  <c r="N91" i="6" s="1"/>
  <c r="M80" i="6"/>
  <c r="N80" i="6" s="1"/>
  <c r="M67" i="6"/>
  <c r="N67" i="6" s="1"/>
  <c r="O67" i="6" s="1"/>
  <c r="P67" i="6" s="1"/>
  <c r="M55" i="6"/>
  <c r="N55" i="6" s="1"/>
  <c r="O55" i="6" s="1"/>
  <c r="P55" i="6" s="1"/>
  <c r="M42" i="6"/>
  <c r="N42" i="6" s="1"/>
  <c r="M28" i="6"/>
  <c r="N28" i="6" s="1"/>
  <c r="O28" i="6" s="1"/>
  <c r="P28" i="6" s="1"/>
  <c r="M16" i="6"/>
  <c r="N16" i="6" s="1"/>
  <c r="O16" i="6" s="1"/>
  <c r="P16" i="6" s="1"/>
  <c r="N3" i="6"/>
  <c r="O3" i="6" s="1"/>
  <c r="P3" i="6" s="1"/>
  <c r="M76" i="6"/>
  <c r="N76" i="6" s="1"/>
  <c r="M12" i="6"/>
  <c r="N12" i="6" s="1"/>
  <c r="M96" i="6"/>
  <c r="N96" i="6" s="1"/>
  <c r="O96" i="6" s="1"/>
  <c r="P96" i="6" s="1"/>
  <c r="M75" i="6"/>
  <c r="N75" i="6" s="1"/>
  <c r="O75" i="6" s="1"/>
  <c r="P75" i="6" s="1"/>
  <c r="M50" i="6"/>
  <c r="N50" i="6" s="1"/>
  <c r="M11" i="6"/>
  <c r="N11" i="6" s="1"/>
  <c r="O11" i="6" s="1"/>
  <c r="P11" i="6" s="1"/>
  <c r="M101" i="6"/>
  <c r="N101" i="6" s="1"/>
  <c r="O101" i="6" s="1"/>
  <c r="P101" i="6" s="1"/>
  <c r="M83" i="6"/>
  <c r="N83" i="6" s="1"/>
  <c r="O83" i="6" s="1"/>
  <c r="P83" i="6" s="1"/>
  <c r="M71" i="6"/>
  <c r="N71" i="6" s="1"/>
  <c r="M58" i="6"/>
  <c r="N58" i="6" s="1"/>
  <c r="M44" i="6"/>
  <c r="N44" i="6" s="1"/>
  <c r="O44" i="6" s="1"/>
  <c r="P44" i="6" s="1"/>
  <c r="M32" i="6"/>
  <c r="N32" i="6" s="1"/>
  <c r="M19" i="6"/>
  <c r="N19" i="6" s="1"/>
  <c r="M7" i="6"/>
  <c r="N7" i="6" s="1"/>
  <c r="O7" i="6" s="1"/>
  <c r="P7" i="6" s="1"/>
  <c r="M92" i="6"/>
  <c r="N92" i="6" s="1"/>
  <c r="O92" i="6" s="1"/>
  <c r="P92" i="6" s="1"/>
  <c r="M68" i="6"/>
  <c r="N68" i="6" s="1"/>
  <c r="O68" i="6" s="1"/>
  <c r="P68" i="6" s="1"/>
  <c r="M43" i="6"/>
  <c r="N43" i="6" s="1"/>
  <c r="M31" i="6"/>
  <c r="N31" i="6" s="1"/>
  <c r="O31" i="6" s="1"/>
  <c r="P31" i="6" s="1"/>
  <c r="M98" i="6"/>
  <c r="N98" i="6" s="1"/>
  <c r="O98" i="6" s="1"/>
  <c r="P98" i="6" s="1"/>
  <c r="M90" i="6"/>
  <c r="N90" i="6" s="1"/>
  <c r="O90" i="6" s="1"/>
  <c r="P90" i="6" s="1"/>
  <c r="M79" i="6"/>
  <c r="N79" i="6" s="1"/>
  <c r="O79" i="6" s="1"/>
  <c r="P79" i="6" s="1"/>
  <c r="M66" i="6"/>
  <c r="N66" i="6" s="1"/>
  <c r="O66" i="6" s="1"/>
  <c r="P66" i="6" s="1"/>
  <c r="M52" i="6"/>
  <c r="N52" i="6" s="1"/>
  <c r="O52" i="6" s="1"/>
  <c r="P52" i="6" s="1"/>
  <c r="M40" i="6"/>
  <c r="N40" i="6" s="1"/>
  <c r="O40" i="6" s="1"/>
  <c r="P40" i="6" s="1"/>
  <c r="M27" i="6"/>
  <c r="N27" i="6" s="1"/>
  <c r="M15" i="6"/>
  <c r="N15" i="6" s="1"/>
  <c r="N5" i="6"/>
  <c r="O5" i="6" s="1"/>
  <c r="P5" i="6" s="1"/>
  <c r="M97" i="6"/>
  <c r="N97" i="6" s="1"/>
  <c r="O97" i="6" s="1"/>
  <c r="P97" i="6" s="1"/>
  <c r="M81" i="6"/>
  <c r="M73" i="6"/>
  <c r="N73" i="6" s="1"/>
  <c r="O73" i="6" s="1"/>
  <c r="P73" i="6" s="1"/>
  <c r="M65" i="6"/>
  <c r="N65" i="6" s="1"/>
  <c r="O65" i="6" s="1"/>
  <c r="P65" i="6" s="1"/>
  <c r="M57" i="6"/>
  <c r="M49" i="6"/>
  <c r="N49" i="6" s="1"/>
  <c r="M41" i="6"/>
  <c r="N41" i="6" s="1"/>
  <c r="O41" i="6" s="1"/>
  <c r="P41" i="6" s="1"/>
  <c r="M33" i="6"/>
  <c r="M25" i="6"/>
  <c r="N25" i="6" s="1"/>
  <c r="O25" i="6" s="1"/>
  <c r="P25" i="6" s="1"/>
  <c r="M17" i="6"/>
  <c r="M9" i="6"/>
  <c r="M86" i="6"/>
  <c r="N86" i="6" s="1"/>
  <c r="O86" i="6" s="1"/>
  <c r="P86" i="6" s="1"/>
  <c r="M78" i="6"/>
  <c r="N78" i="6" s="1"/>
  <c r="M70" i="6"/>
  <c r="N70" i="6" s="1"/>
  <c r="O70" i="6" s="1"/>
  <c r="P70" i="6" s="1"/>
  <c r="M62" i="6"/>
  <c r="M54" i="6"/>
  <c r="M46" i="6"/>
  <c r="N46" i="6" s="1"/>
  <c r="O46" i="6" s="1"/>
  <c r="P46" i="6" s="1"/>
  <c r="M38" i="6"/>
  <c r="N38" i="6" s="1"/>
  <c r="O38" i="6" s="1"/>
  <c r="P38" i="6" s="1"/>
  <c r="M30" i="6"/>
  <c r="N30" i="6" s="1"/>
  <c r="O30" i="6" s="1"/>
  <c r="P30" i="6" s="1"/>
  <c r="M22" i="6"/>
  <c r="N22" i="6" s="1"/>
  <c r="O22" i="6" s="1"/>
  <c r="P22" i="6" s="1"/>
  <c r="M14" i="6"/>
  <c r="N14" i="6" s="1"/>
  <c r="O14" i="6" s="1"/>
  <c r="P14" i="6" s="1"/>
  <c r="M85" i="6"/>
  <c r="N85" i="6" s="1"/>
  <c r="O85" i="6" s="1"/>
  <c r="P85" i="6" s="1"/>
  <c r="M77" i="6"/>
  <c r="N77" i="6" s="1"/>
  <c r="O77" i="6" s="1"/>
  <c r="P77" i="6" s="1"/>
  <c r="M69" i="6"/>
  <c r="N69" i="6" s="1"/>
  <c r="M61" i="6"/>
  <c r="N61" i="6" s="1"/>
  <c r="O61" i="6" s="1"/>
  <c r="P61" i="6" s="1"/>
  <c r="M53" i="6"/>
  <c r="N53" i="6" s="1"/>
  <c r="O53" i="6" s="1"/>
  <c r="P53" i="6" s="1"/>
  <c r="M45" i="6"/>
  <c r="N45" i="6" s="1"/>
  <c r="O45" i="6" s="1"/>
  <c r="P45" i="6" s="1"/>
  <c r="M37" i="6"/>
  <c r="M29" i="6"/>
  <c r="N29" i="6" s="1"/>
  <c r="M21" i="6"/>
  <c r="N21" i="6" s="1"/>
  <c r="O21" i="6" s="1"/>
  <c r="P21" i="6" s="1"/>
  <c r="M13" i="6"/>
  <c r="E48" i="6"/>
  <c r="G48" i="6" s="1"/>
  <c r="H48" i="6" s="1"/>
  <c r="O60" i="6"/>
  <c r="P60" i="6" s="1"/>
  <c r="O80" i="6"/>
  <c r="P80" i="6" s="1"/>
  <c r="O72" i="6"/>
  <c r="P72" i="6" s="1"/>
  <c r="O42" i="6"/>
  <c r="P42" i="6" s="1"/>
  <c r="O88" i="6"/>
  <c r="P88" i="6" s="1"/>
  <c r="O64" i="6"/>
  <c r="P64" i="6" s="1"/>
  <c r="O56" i="6"/>
  <c r="P56" i="6" s="1"/>
  <c r="O32" i="6"/>
  <c r="P32" i="6" s="1"/>
  <c r="O24" i="6"/>
  <c r="P24" i="6" s="1"/>
  <c r="O76" i="6"/>
  <c r="P76" i="6" s="1"/>
  <c r="O12" i="6"/>
  <c r="P12" i="6" s="1"/>
  <c r="O95" i="6"/>
  <c r="P95" i="6" s="1"/>
  <c r="O71" i="6"/>
  <c r="P71" i="6" s="1"/>
  <c r="O39" i="6"/>
  <c r="P39" i="6" s="1"/>
  <c r="O15" i="6"/>
  <c r="P15" i="6" s="1"/>
  <c r="O91" i="6"/>
  <c r="P91" i="6" s="1"/>
  <c r="O43" i="6"/>
  <c r="P43" i="6" s="1"/>
  <c r="O27" i="6"/>
  <c r="P27" i="6" s="1"/>
  <c r="O59" i="6"/>
  <c r="P59" i="6" s="1"/>
  <c r="O89" i="6"/>
  <c r="P89" i="6" s="1"/>
  <c r="O94" i="6"/>
  <c r="P94" i="6" s="1"/>
  <c r="O78" i="6"/>
  <c r="P78" i="6" s="1"/>
  <c r="O58" i="6"/>
  <c r="P58" i="6" s="1"/>
  <c r="O50" i="6"/>
  <c r="P50" i="6" s="1"/>
  <c r="O19" i="6"/>
  <c r="P19" i="6" s="1"/>
  <c r="O82" i="6"/>
  <c r="P82" i="6" s="1"/>
  <c r="O93" i="6"/>
  <c r="P93" i="6" s="1"/>
  <c r="O69" i="6"/>
  <c r="P69" i="6" s="1"/>
  <c r="O29" i="6"/>
  <c r="P29" i="6" s="1"/>
  <c r="O49" i="6"/>
  <c r="P49" i="6" s="1"/>
  <c r="E96" i="6"/>
  <c r="G96" i="6" s="1"/>
  <c r="H96" i="6" s="1"/>
  <c r="E88" i="6"/>
  <c r="G88" i="6" s="1"/>
  <c r="H88" i="6" s="1"/>
  <c r="E80" i="6"/>
  <c r="G80" i="6" s="1"/>
  <c r="H80" i="6" s="1"/>
  <c r="E72" i="6"/>
  <c r="G72" i="6" s="1"/>
  <c r="H72" i="6" s="1"/>
  <c r="E64" i="6"/>
  <c r="G64" i="6" s="1"/>
  <c r="H64" i="6" s="1"/>
  <c r="E40" i="6"/>
  <c r="G40" i="6" s="1"/>
  <c r="H40" i="6" s="1"/>
  <c r="E32" i="6"/>
  <c r="G32" i="6" s="1"/>
  <c r="H32" i="6" s="1"/>
  <c r="E24" i="6"/>
  <c r="G24" i="6" s="1"/>
  <c r="H24" i="6" s="1"/>
  <c r="E16" i="6"/>
  <c r="G16" i="6" s="1"/>
  <c r="H16" i="6" s="1"/>
  <c r="E8" i="6"/>
  <c r="G8" i="6" s="1"/>
  <c r="H8" i="6" s="1"/>
  <c r="E79" i="6"/>
  <c r="G79" i="6" s="1"/>
  <c r="H79" i="6" s="1"/>
  <c r="E55" i="6"/>
  <c r="G55" i="6" s="1"/>
  <c r="H55" i="6" s="1"/>
  <c r="E15" i="6"/>
  <c r="G15" i="6" s="1"/>
  <c r="H15" i="6" s="1"/>
  <c r="E78" i="6"/>
  <c r="G78" i="6" s="1"/>
  <c r="H78" i="6" s="1"/>
  <c r="E62" i="6"/>
  <c r="G62" i="6" s="1"/>
  <c r="H62" i="6" s="1"/>
  <c r="E38" i="6"/>
  <c r="G38" i="6" s="1"/>
  <c r="H38" i="6" s="1"/>
  <c r="E22" i="6"/>
  <c r="G22" i="6" s="1"/>
  <c r="H22" i="6" s="1"/>
  <c r="E6" i="6"/>
  <c r="G6" i="6" s="1"/>
  <c r="H6" i="6" s="1"/>
  <c r="E63" i="6"/>
  <c r="G63" i="6" s="1"/>
  <c r="H63" i="6" s="1"/>
  <c r="E23" i="6"/>
  <c r="G23" i="6" s="1"/>
  <c r="H23" i="6" s="1"/>
  <c r="E94" i="6"/>
  <c r="G94" i="6" s="1"/>
  <c r="H94" i="6" s="1"/>
  <c r="E70" i="6"/>
  <c r="G70" i="6" s="1"/>
  <c r="H70" i="6" s="1"/>
  <c r="E46" i="6"/>
  <c r="G46" i="6" s="1"/>
  <c r="H46" i="6" s="1"/>
  <c r="E14" i="6"/>
  <c r="G14" i="6" s="1"/>
  <c r="H14" i="6" s="1"/>
  <c r="E101" i="6"/>
  <c r="G101" i="6" s="1"/>
  <c r="H101" i="6" s="1"/>
  <c r="E93" i="6"/>
  <c r="G93" i="6" s="1"/>
  <c r="H93" i="6" s="1"/>
  <c r="E85" i="6"/>
  <c r="G85" i="6" s="1"/>
  <c r="H85" i="6" s="1"/>
  <c r="E77" i="6"/>
  <c r="G77" i="6" s="1"/>
  <c r="H77" i="6" s="1"/>
  <c r="E61" i="6"/>
  <c r="G61" i="6" s="1"/>
  <c r="H61" i="6" s="1"/>
  <c r="E53" i="6"/>
  <c r="G53" i="6" s="1"/>
  <c r="H53" i="6" s="1"/>
  <c r="E45" i="6"/>
  <c r="G45" i="6" s="1"/>
  <c r="H45" i="6" s="1"/>
  <c r="E37" i="6"/>
  <c r="G37" i="6" s="1"/>
  <c r="H37" i="6" s="1"/>
  <c r="E29" i="6"/>
  <c r="G29" i="6" s="1"/>
  <c r="H29" i="6" s="1"/>
  <c r="E21" i="6"/>
  <c r="G21" i="6" s="1"/>
  <c r="H21" i="6" s="1"/>
  <c r="E13" i="6"/>
  <c r="G13" i="6" s="1"/>
  <c r="H13" i="6" s="1"/>
  <c r="E71" i="6"/>
  <c r="G71" i="6" s="1"/>
  <c r="H71" i="6" s="1"/>
  <c r="E39" i="6"/>
  <c r="G39" i="6" s="1"/>
  <c r="H39" i="6" s="1"/>
  <c r="E7" i="6"/>
  <c r="G7" i="6" s="1"/>
  <c r="H7" i="6" s="1"/>
  <c r="E86" i="6"/>
  <c r="G86" i="6" s="1"/>
  <c r="H86" i="6" s="1"/>
  <c r="E30" i="6"/>
  <c r="G30" i="6" s="1"/>
  <c r="H30" i="6" s="1"/>
  <c r="E100" i="6"/>
  <c r="G100" i="6" s="1"/>
  <c r="H100" i="6" s="1"/>
  <c r="E92" i="6"/>
  <c r="G92" i="6" s="1"/>
  <c r="H92" i="6" s="1"/>
  <c r="E84" i="6"/>
  <c r="G84" i="6" s="1"/>
  <c r="H84" i="6" s="1"/>
  <c r="E76" i="6"/>
  <c r="G76" i="6" s="1"/>
  <c r="H76" i="6" s="1"/>
  <c r="E68" i="6"/>
  <c r="G68" i="6" s="1"/>
  <c r="H68" i="6" s="1"/>
  <c r="E60" i="6"/>
  <c r="G60" i="6" s="1"/>
  <c r="H60" i="6" s="1"/>
  <c r="E52" i="6"/>
  <c r="G52" i="6" s="1"/>
  <c r="H52" i="6" s="1"/>
  <c r="E44" i="6"/>
  <c r="G44" i="6" s="1"/>
  <c r="H44" i="6" s="1"/>
  <c r="E36" i="6"/>
  <c r="G36" i="6" s="1"/>
  <c r="H36" i="6" s="1"/>
  <c r="E28" i="6"/>
  <c r="G28" i="6" s="1"/>
  <c r="H28" i="6" s="1"/>
  <c r="E20" i="6"/>
  <c r="G20" i="6" s="1"/>
  <c r="H20" i="6" s="1"/>
  <c r="E12" i="6"/>
  <c r="G12" i="6" s="1"/>
  <c r="H12" i="6" s="1"/>
  <c r="E4" i="6"/>
  <c r="G4" i="6" s="1"/>
  <c r="H4" i="6" s="1"/>
  <c r="E87" i="6"/>
  <c r="G87" i="6" s="1"/>
  <c r="H87" i="6" s="1"/>
  <c r="E47" i="6"/>
  <c r="G47" i="6" s="1"/>
  <c r="H47" i="6" s="1"/>
  <c r="E99" i="6"/>
  <c r="G99" i="6" s="1"/>
  <c r="H99" i="6" s="1"/>
  <c r="E83" i="6"/>
  <c r="G83" i="6" s="1"/>
  <c r="H83" i="6" s="1"/>
  <c r="E75" i="6"/>
  <c r="G75" i="6" s="1"/>
  <c r="H75" i="6" s="1"/>
  <c r="E67" i="6"/>
  <c r="G67" i="6" s="1"/>
  <c r="H67" i="6" s="1"/>
  <c r="E59" i="6"/>
  <c r="G59" i="6" s="1"/>
  <c r="H59" i="6" s="1"/>
  <c r="E51" i="6"/>
  <c r="G51" i="6" s="1"/>
  <c r="H51" i="6" s="1"/>
  <c r="E43" i="6"/>
  <c r="G43" i="6" s="1"/>
  <c r="H43" i="6" s="1"/>
  <c r="E35" i="6"/>
  <c r="G35" i="6" s="1"/>
  <c r="H35" i="6" s="1"/>
  <c r="E27" i="6"/>
  <c r="G27" i="6" s="1"/>
  <c r="H27" i="6" s="1"/>
  <c r="E19" i="6"/>
  <c r="G19" i="6" s="1"/>
  <c r="H19" i="6" s="1"/>
  <c r="E98" i="6"/>
  <c r="G98" i="6" s="1"/>
  <c r="H98" i="6" s="1"/>
  <c r="E90" i="6"/>
  <c r="G90" i="6" s="1"/>
  <c r="H90" i="6" s="1"/>
  <c r="E82" i="6"/>
  <c r="G82" i="6" s="1"/>
  <c r="H82" i="6" s="1"/>
  <c r="E74" i="6"/>
  <c r="G74" i="6" s="1"/>
  <c r="H74" i="6" s="1"/>
  <c r="E66" i="6"/>
  <c r="G66" i="6" s="1"/>
  <c r="H66" i="6" s="1"/>
  <c r="E58" i="6"/>
  <c r="G58" i="6" s="1"/>
  <c r="H58" i="6" s="1"/>
  <c r="E50" i="6"/>
  <c r="G50" i="6" s="1"/>
  <c r="H50" i="6" s="1"/>
  <c r="E42" i="6"/>
  <c r="G42" i="6" s="1"/>
  <c r="H42" i="6" s="1"/>
  <c r="E34" i="6"/>
  <c r="G34" i="6" s="1"/>
  <c r="H34" i="6" s="1"/>
  <c r="E26" i="6"/>
  <c r="G26" i="6" s="1"/>
  <c r="H26" i="6" s="1"/>
  <c r="E18" i="6"/>
  <c r="G18" i="6" s="1"/>
  <c r="H18" i="6" s="1"/>
  <c r="E10" i="6"/>
  <c r="G10" i="6" s="1"/>
  <c r="H10" i="6" s="1"/>
  <c r="E3" i="6"/>
  <c r="G3" i="6" s="1"/>
  <c r="H3" i="6" s="1"/>
  <c r="E97" i="6"/>
  <c r="G97" i="6" s="1"/>
  <c r="H97" i="6" s="1"/>
  <c r="E81" i="6"/>
  <c r="G81" i="6" s="1"/>
  <c r="H81" i="6" s="1"/>
  <c r="E73" i="6"/>
  <c r="G73" i="6" s="1"/>
  <c r="H73" i="6" s="1"/>
  <c r="E65" i="6"/>
  <c r="G65" i="6" s="1"/>
  <c r="H65" i="6" s="1"/>
  <c r="E57" i="6"/>
  <c r="G57" i="6" s="1"/>
  <c r="H57" i="6" s="1"/>
  <c r="E49" i="6"/>
  <c r="G49" i="6" s="1"/>
  <c r="H49" i="6" s="1"/>
  <c r="E41" i="6"/>
  <c r="G41" i="6" s="1"/>
  <c r="H41" i="6" s="1"/>
  <c r="E33" i="6"/>
  <c r="G33" i="6" s="1"/>
  <c r="H33" i="6" s="1"/>
  <c r="E25" i="6"/>
  <c r="G25" i="6" s="1"/>
  <c r="H25" i="6" s="1"/>
  <c r="E9" i="6"/>
  <c r="G9" i="6" s="1"/>
  <c r="H9" i="6" s="1"/>
  <c r="AF43" i="1"/>
  <c r="AF74" i="1"/>
  <c r="J3" i="5"/>
  <c r="R113" i="5"/>
  <c r="M114" i="5"/>
  <c r="O4" i="5"/>
  <c r="P4" i="5"/>
  <c r="Q4" i="5" s="1"/>
  <c r="O5" i="5"/>
  <c r="P5" i="5"/>
  <c r="Q5" i="5" s="1"/>
  <c r="O6" i="5"/>
  <c r="P6" i="5"/>
  <c r="Q6" i="5" s="1"/>
  <c r="O7" i="5"/>
  <c r="P7" i="5"/>
  <c r="O8" i="5"/>
  <c r="P8" i="5"/>
  <c r="Q8" i="5"/>
  <c r="O9" i="5"/>
  <c r="P9" i="5"/>
  <c r="Q9" i="5" s="1"/>
  <c r="O10" i="5"/>
  <c r="P10" i="5"/>
  <c r="O11" i="5"/>
  <c r="P11" i="5"/>
  <c r="Q11" i="5" s="1"/>
  <c r="O12" i="5"/>
  <c r="P12" i="5"/>
  <c r="Q12" i="5" s="1"/>
  <c r="O13" i="5"/>
  <c r="P13" i="5"/>
  <c r="Q13" i="5" s="1"/>
  <c r="O14" i="5"/>
  <c r="P14" i="5"/>
  <c r="Q14" i="5" s="1"/>
  <c r="O15" i="5"/>
  <c r="P15" i="5"/>
  <c r="Q15" i="5" s="1"/>
  <c r="O16" i="5"/>
  <c r="P16" i="5"/>
  <c r="Q16" i="5" s="1"/>
  <c r="O17" i="5"/>
  <c r="P17" i="5"/>
  <c r="Q17" i="5" s="1"/>
  <c r="O18" i="5"/>
  <c r="P18" i="5"/>
  <c r="Q18" i="5" s="1"/>
  <c r="O19" i="5"/>
  <c r="P19" i="5"/>
  <c r="Q19" i="5" s="1"/>
  <c r="O20" i="5"/>
  <c r="P20" i="5"/>
  <c r="Q20" i="5" s="1"/>
  <c r="O21" i="5"/>
  <c r="P21" i="5"/>
  <c r="Q21" i="5" s="1"/>
  <c r="O22" i="5"/>
  <c r="P22" i="5"/>
  <c r="Q22" i="5" s="1"/>
  <c r="O23" i="5"/>
  <c r="P23" i="5"/>
  <c r="Q23" i="5" s="1"/>
  <c r="O24" i="5"/>
  <c r="P24" i="5"/>
  <c r="Q24" i="5" s="1"/>
  <c r="O25" i="5"/>
  <c r="P25" i="5"/>
  <c r="Q25" i="5" s="1"/>
  <c r="O26" i="5"/>
  <c r="P26" i="5"/>
  <c r="Q26" i="5" s="1"/>
  <c r="O27" i="5"/>
  <c r="P27" i="5"/>
  <c r="Q27" i="5" s="1"/>
  <c r="O28" i="5"/>
  <c r="P28" i="5"/>
  <c r="Q28" i="5" s="1"/>
  <c r="O29" i="5"/>
  <c r="P29" i="5"/>
  <c r="Q29" i="5" s="1"/>
  <c r="O30" i="5"/>
  <c r="P30" i="5"/>
  <c r="Q30" i="5" s="1"/>
  <c r="O31" i="5"/>
  <c r="P31" i="5"/>
  <c r="Q31" i="5" s="1"/>
  <c r="O32" i="5"/>
  <c r="P32" i="5"/>
  <c r="Q32" i="5" s="1"/>
  <c r="O33" i="5"/>
  <c r="P33" i="5"/>
  <c r="Q33" i="5" s="1"/>
  <c r="O34" i="5"/>
  <c r="P34" i="5"/>
  <c r="Q34" i="5" s="1"/>
  <c r="O35" i="5"/>
  <c r="P35" i="5"/>
  <c r="Q35" i="5" s="1"/>
  <c r="O36" i="5"/>
  <c r="P36" i="5"/>
  <c r="Q36" i="5" s="1"/>
  <c r="O37" i="5"/>
  <c r="P37" i="5"/>
  <c r="Q37" i="5" s="1"/>
  <c r="O38" i="5"/>
  <c r="P38" i="5"/>
  <c r="Q38" i="5" s="1"/>
  <c r="O39" i="5"/>
  <c r="P39" i="5"/>
  <c r="Q39" i="5" s="1"/>
  <c r="O40" i="5"/>
  <c r="P40" i="5"/>
  <c r="Q40" i="5" s="1"/>
  <c r="O41" i="5"/>
  <c r="P41" i="5"/>
  <c r="Q41" i="5" s="1"/>
  <c r="O42" i="5"/>
  <c r="P42" i="5"/>
  <c r="Q42" i="5" s="1"/>
  <c r="O43" i="5"/>
  <c r="P43" i="5"/>
  <c r="Q43" i="5" s="1"/>
  <c r="O44" i="5"/>
  <c r="P44" i="5"/>
  <c r="Q44" i="5" s="1"/>
  <c r="O45" i="5"/>
  <c r="P45" i="5"/>
  <c r="Q45" i="5" s="1"/>
  <c r="O46" i="5"/>
  <c r="P46" i="5"/>
  <c r="Q46" i="5" s="1"/>
  <c r="O47" i="5"/>
  <c r="P47" i="5"/>
  <c r="Q47" i="5" s="1"/>
  <c r="O48" i="5"/>
  <c r="P48" i="5"/>
  <c r="Q48" i="5" s="1"/>
  <c r="O49" i="5"/>
  <c r="P49" i="5"/>
  <c r="Q49" i="5" s="1"/>
  <c r="O50" i="5"/>
  <c r="P50" i="5"/>
  <c r="O51" i="5"/>
  <c r="P51" i="5"/>
  <c r="Q51" i="5" s="1"/>
  <c r="O52" i="5"/>
  <c r="P52" i="5"/>
  <c r="Q52" i="5" s="1"/>
  <c r="O53" i="5"/>
  <c r="P53" i="5"/>
  <c r="Q53" i="5" s="1"/>
  <c r="O54" i="5"/>
  <c r="P54" i="5"/>
  <c r="Q54" i="5" s="1"/>
  <c r="O55" i="5"/>
  <c r="P55" i="5"/>
  <c r="Q55" i="5" s="1"/>
  <c r="O56" i="5"/>
  <c r="P56" i="5"/>
  <c r="O57" i="5"/>
  <c r="P57" i="5"/>
  <c r="Q57" i="5" s="1"/>
  <c r="O58" i="5"/>
  <c r="P58" i="5"/>
  <c r="Q58" i="5" s="1"/>
  <c r="O59" i="5"/>
  <c r="P59" i="5"/>
  <c r="Q59" i="5" s="1"/>
  <c r="O60" i="5"/>
  <c r="P60" i="5"/>
  <c r="Q60" i="5" s="1"/>
  <c r="O61" i="5"/>
  <c r="P61" i="5"/>
  <c r="Q61" i="5" s="1"/>
  <c r="O62" i="5"/>
  <c r="P62" i="5"/>
  <c r="Q62" i="5" s="1"/>
  <c r="O63" i="5"/>
  <c r="P63" i="5"/>
  <c r="Q63" i="5" s="1"/>
  <c r="O64" i="5"/>
  <c r="P64" i="5"/>
  <c r="Q64" i="5" s="1"/>
  <c r="O65" i="5"/>
  <c r="P65" i="5"/>
  <c r="Q65" i="5" s="1"/>
  <c r="O66" i="5"/>
  <c r="P66" i="5"/>
  <c r="Q66" i="5" s="1"/>
  <c r="O67" i="5"/>
  <c r="P67" i="5"/>
  <c r="Q67" i="5" s="1"/>
  <c r="O68" i="5"/>
  <c r="P68" i="5"/>
  <c r="Q68" i="5" s="1"/>
  <c r="O69" i="5"/>
  <c r="P69" i="5"/>
  <c r="Q69" i="5" s="1"/>
  <c r="O70" i="5"/>
  <c r="P70" i="5"/>
  <c r="Q70" i="5" s="1"/>
  <c r="O71" i="5"/>
  <c r="P71" i="5"/>
  <c r="O72" i="5"/>
  <c r="P72" i="5"/>
  <c r="Q72" i="5" s="1"/>
  <c r="O73" i="5"/>
  <c r="P73" i="5"/>
  <c r="Q73" i="5" s="1"/>
  <c r="O74" i="5"/>
  <c r="P74" i="5"/>
  <c r="Q74" i="5" s="1"/>
  <c r="O75" i="5"/>
  <c r="P75" i="5"/>
  <c r="Q75" i="5" s="1"/>
  <c r="O76" i="5"/>
  <c r="P76" i="5"/>
  <c r="Q76" i="5" s="1"/>
  <c r="O77" i="5"/>
  <c r="P77" i="5"/>
  <c r="Q77" i="5" s="1"/>
  <c r="O78" i="5"/>
  <c r="P78" i="5"/>
  <c r="Q78" i="5" s="1"/>
  <c r="O79" i="5"/>
  <c r="P79" i="5"/>
  <c r="Q79" i="5" s="1"/>
  <c r="O80" i="5"/>
  <c r="P80" i="5"/>
  <c r="Q80" i="5" s="1"/>
  <c r="O81" i="5"/>
  <c r="P81" i="5"/>
  <c r="Q81" i="5" s="1"/>
  <c r="O82" i="5"/>
  <c r="P82" i="5"/>
  <c r="Q82" i="5" s="1"/>
  <c r="O83" i="5"/>
  <c r="P83" i="5"/>
  <c r="Q83" i="5" s="1"/>
  <c r="O84" i="5"/>
  <c r="P84" i="5"/>
  <c r="Q84" i="5"/>
  <c r="O85" i="5"/>
  <c r="P85" i="5"/>
  <c r="Q85" i="5" s="1"/>
  <c r="O86" i="5"/>
  <c r="P86" i="5"/>
  <c r="Q86" i="5" s="1"/>
  <c r="O87" i="5"/>
  <c r="P87" i="5"/>
  <c r="Q87" i="5" s="1"/>
  <c r="O88" i="5"/>
  <c r="P88" i="5"/>
  <c r="O89" i="5"/>
  <c r="P89" i="5"/>
  <c r="Q89" i="5" s="1"/>
  <c r="O90" i="5"/>
  <c r="P90" i="5"/>
  <c r="Q90" i="5" s="1"/>
  <c r="O91" i="5"/>
  <c r="P91" i="5"/>
  <c r="Q91" i="5"/>
  <c r="O92" i="5"/>
  <c r="P92" i="5"/>
  <c r="Q92" i="5" s="1"/>
  <c r="O93" i="5"/>
  <c r="P93" i="5"/>
  <c r="Q93" i="5" s="1"/>
  <c r="O94" i="5"/>
  <c r="P94" i="5"/>
  <c r="Q94" i="5" s="1"/>
  <c r="O95" i="5"/>
  <c r="P95" i="5"/>
  <c r="Q95" i="5" s="1"/>
  <c r="O96" i="5"/>
  <c r="P96" i="5"/>
  <c r="Q96" i="5" s="1"/>
  <c r="O97" i="5"/>
  <c r="P97" i="5"/>
  <c r="Q97" i="5" s="1"/>
  <c r="O98" i="5"/>
  <c r="P98" i="5"/>
  <c r="Q98" i="5" s="1"/>
  <c r="O99" i="5"/>
  <c r="P99" i="5"/>
  <c r="Q99" i="5" s="1"/>
  <c r="O100" i="5"/>
  <c r="P100" i="5"/>
  <c r="Q100" i="5" s="1"/>
  <c r="O101" i="5"/>
  <c r="P101" i="5"/>
  <c r="Q101" i="5" s="1"/>
  <c r="O102" i="5"/>
  <c r="P102" i="5"/>
  <c r="Q102" i="5" s="1"/>
  <c r="P3" i="5"/>
  <c r="Q3" i="5" s="1"/>
  <c r="J102" i="5"/>
  <c r="K102" i="5"/>
  <c r="J4" i="5"/>
  <c r="K4" i="5"/>
  <c r="L4" i="5" s="1"/>
  <c r="J5" i="5"/>
  <c r="J103" i="5" s="1"/>
  <c r="K5" i="5"/>
  <c r="L5" i="5" s="1"/>
  <c r="J6" i="5"/>
  <c r="K6" i="5"/>
  <c r="L6" i="5" s="1"/>
  <c r="J7" i="5"/>
  <c r="K7" i="5"/>
  <c r="J8" i="5"/>
  <c r="K8" i="5"/>
  <c r="L8" i="5" s="1"/>
  <c r="J9" i="5"/>
  <c r="K9" i="5"/>
  <c r="L9" i="5" s="1"/>
  <c r="J10" i="5"/>
  <c r="K10" i="5"/>
  <c r="L10" i="5"/>
  <c r="J11" i="5"/>
  <c r="K11" i="5"/>
  <c r="J12" i="5"/>
  <c r="K12" i="5"/>
  <c r="L12" i="5" s="1"/>
  <c r="J13" i="5"/>
  <c r="K13" i="5"/>
  <c r="L13" i="5" s="1"/>
  <c r="J14" i="5"/>
  <c r="K14" i="5"/>
  <c r="L14" i="5" s="1"/>
  <c r="J15" i="5"/>
  <c r="K15" i="5"/>
  <c r="L15" i="5" s="1"/>
  <c r="J16" i="5"/>
  <c r="K16" i="5"/>
  <c r="L16" i="5" s="1"/>
  <c r="J17" i="5"/>
  <c r="K17" i="5"/>
  <c r="L17" i="5" s="1"/>
  <c r="J18" i="5"/>
  <c r="K18" i="5"/>
  <c r="L18" i="5" s="1"/>
  <c r="J19" i="5"/>
  <c r="K19" i="5"/>
  <c r="J20" i="5"/>
  <c r="K20" i="5"/>
  <c r="L20" i="5" s="1"/>
  <c r="J21" i="5"/>
  <c r="K21" i="5"/>
  <c r="J22" i="5"/>
  <c r="K22" i="5"/>
  <c r="L22" i="5" s="1"/>
  <c r="J23" i="5"/>
  <c r="K23" i="5"/>
  <c r="L23" i="5" s="1"/>
  <c r="J24" i="5"/>
  <c r="K24" i="5"/>
  <c r="J25" i="5"/>
  <c r="K25" i="5"/>
  <c r="L25" i="5" s="1"/>
  <c r="J26" i="5"/>
  <c r="K26" i="5"/>
  <c r="L26" i="5" s="1"/>
  <c r="J27" i="5"/>
  <c r="K27" i="5"/>
  <c r="J28" i="5"/>
  <c r="K28" i="5"/>
  <c r="L28" i="5" s="1"/>
  <c r="J29" i="5"/>
  <c r="K29" i="5"/>
  <c r="J30" i="5"/>
  <c r="K30" i="5"/>
  <c r="L30" i="5" s="1"/>
  <c r="J31" i="5"/>
  <c r="K31" i="5"/>
  <c r="L31" i="5" s="1"/>
  <c r="J32" i="5"/>
  <c r="K32" i="5"/>
  <c r="L32" i="5" s="1"/>
  <c r="J33" i="5"/>
  <c r="K33" i="5"/>
  <c r="J34" i="5"/>
  <c r="K34" i="5"/>
  <c r="L34" i="5" s="1"/>
  <c r="J35" i="5"/>
  <c r="K35" i="5"/>
  <c r="L35" i="5" s="1"/>
  <c r="J36" i="5"/>
  <c r="K36" i="5"/>
  <c r="L36" i="5" s="1"/>
  <c r="J37" i="5"/>
  <c r="K37" i="5"/>
  <c r="L37" i="5"/>
  <c r="J38" i="5"/>
  <c r="K38" i="5"/>
  <c r="L38" i="5" s="1"/>
  <c r="J39" i="5"/>
  <c r="K39" i="5"/>
  <c r="J40" i="5"/>
  <c r="K40" i="5"/>
  <c r="L40" i="5"/>
  <c r="J41" i="5"/>
  <c r="K41" i="5"/>
  <c r="L41" i="5" s="1"/>
  <c r="J42" i="5"/>
  <c r="K42" i="5"/>
  <c r="L42" i="5" s="1"/>
  <c r="J43" i="5"/>
  <c r="K43" i="5"/>
  <c r="J44" i="5"/>
  <c r="K44" i="5"/>
  <c r="L44" i="5" s="1"/>
  <c r="J45" i="5"/>
  <c r="K45" i="5"/>
  <c r="L45" i="5" s="1"/>
  <c r="J46" i="5"/>
  <c r="K46" i="5"/>
  <c r="L46" i="5" s="1"/>
  <c r="J47" i="5"/>
  <c r="K47" i="5"/>
  <c r="L47" i="5" s="1"/>
  <c r="J48" i="5"/>
  <c r="K48" i="5"/>
  <c r="L48" i="5" s="1"/>
  <c r="J49" i="5"/>
  <c r="K49" i="5"/>
  <c r="L49" i="5" s="1"/>
  <c r="J50" i="5"/>
  <c r="K50" i="5"/>
  <c r="L50" i="5" s="1"/>
  <c r="J51" i="5"/>
  <c r="K51" i="5"/>
  <c r="J52" i="5"/>
  <c r="K52" i="5"/>
  <c r="L52" i="5" s="1"/>
  <c r="J53" i="5"/>
  <c r="K53" i="5"/>
  <c r="J54" i="5"/>
  <c r="K54" i="5"/>
  <c r="L54" i="5" s="1"/>
  <c r="J55" i="5"/>
  <c r="K55" i="5"/>
  <c r="L55" i="5" s="1"/>
  <c r="J56" i="5"/>
  <c r="K56" i="5"/>
  <c r="J57" i="5"/>
  <c r="K57" i="5"/>
  <c r="L57" i="5" s="1"/>
  <c r="J58" i="5"/>
  <c r="K58" i="5"/>
  <c r="L58" i="5" s="1"/>
  <c r="J59" i="5"/>
  <c r="K59" i="5"/>
  <c r="J60" i="5"/>
  <c r="K60" i="5"/>
  <c r="L60" i="5" s="1"/>
  <c r="J61" i="5"/>
  <c r="K61" i="5"/>
  <c r="J62" i="5"/>
  <c r="K62" i="5"/>
  <c r="L62" i="5" s="1"/>
  <c r="J63" i="5"/>
  <c r="K63" i="5"/>
  <c r="L63" i="5" s="1"/>
  <c r="J64" i="5"/>
  <c r="K64" i="5"/>
  <c r="L64" i="5" s="1"/>
  <c r="J65" i="5"/>
  <c r="K65" i="5"/>
  <c r="J66" i="5"/>
  <c r="K66" i="5"/>
  <c r="L66" i="5" s="1"/>
  <c r="J67" i="5"/>
  <c r="K67" i="5"/>
  <c r="L67" i="5" s="1"/>
  <c r="J68" i="5"/>
  <c r="K68" i="5"/>
  <c r="L68" i="5" s="1"/>
  <c r="J69" i="5"/>
  <c r="K69" i="5"/>
  <c r="L69" i="5" s="1"/>
  <c r="J70" i="5"/>
  <c r="K70" i="5"/>
  <c r="L70" i="5" s="1"/>
  <c r="J71" i="5"/>
  <c r="K71" i="5"/>
  <c r="J72" i="5"/>
  <c r="K72" i="5"/>
  <c r="L72" i="5" s="1"/>
  <c r="J73" i="5"/>
  <c r="K73" i="5"/>
  <c r="L73" i="5" s="1"/>
  <c r="J74" i="5"/>
  <c r="K74" i="5"/>
  <c r="L74" i="5" s="1"/>
  <c r="J75" i="5"/>
  <c r="K75" i="5"/>
  <c r="J76" i="5"/>
  <c r="K76" i="5"/>
  <c r="L76" i="5" s="1"/>
  <c r="J77" i="5"/>
  <c r="K77" i="5"/>
  <c r="L77" i="5" s="1"/>
  <c r="J78" i="5"/>
  <c r="K78" i="5"/>
  <c r="L78" i="5" s="1"/>
  <c r="J79" i="5"/>
  <c r="K79" i="5"/>
  <c r="L79" i="5"/>
  <c r="J80" i="5"/>
  <c r="K80" i="5"/>
  <c r="L80" i="5" s="1"/>
  <c r="J81" i="5"/>
  <c r="K81" i="5"/>
  <c r="L81" i="5" s="1"/>
  <c r="J82" i="5"/>
  <c r="K82" i="5"/>
  <c r="L82" i="5" s="1"/>
  <c r="J83" i="5"/>
  <c r="K83" i="5"/>
  <c r="L83" i="5" s="1"/>
  <c r="J84" i="5"/>
  <c r="K84" i="5"/>
  <c r="L84" i="5" s="1"/>
  <c r="J85" i="5"/>
  <c r="K85" i="5"/>
  <c r="L85" i="5" s="1"/>
  <c r="J86" i="5"/>
  <c r="K86" i="5"/>
  <c r="L86" i="5" s="1"/>
  <c r="J87" i="5"/>
  <c r="K87" i="5"/>
  <c r="L87" i="5" s="1"/>
  <c r="J88" i="5"/>
  <c r="K88" i="5"/>
  <c r="L88" i="5"/>
  <c r="J89" i="5"/>
  <c r="K89" i="5"/>
  <c r="L89" i="5" s="1"/>
  <c r="J90" i="5"/>
  <c r="K90" i="5"/>
  <c r="L90" i="5" s="1"/>
  <c r="J91" i="5"/>
  <c r="K91" i="5"/>
  <c r="J92" i="5"/>
  <c r="K92" i="5"/>
  <c r="L92" i="5" s="1"/>
  <c r="J93" i="5"/>
  <c r="K93" i="5"/>
  <c r="J94" i="5"/>
  <c r="K94" i="5"/>
  <c r="L94" i="5" s="1"/>
  <c r="J95" i="5"/>
  <c r="K95" i="5"/>
  <c r="L95" i="5"/>
  <c r="J96" i="5"/>
  <c r="K96" i="5"/>
  <c r="L96" i="5" s="1"/>
  <c r="J97" i="5"/>
  <c r="K97" i="5"/>
  <c r="L97" i="5" s="1"/>
  <c r="J98" i="5"/>
  <c r="K98" i="5"/>
  <c r="L98" i="5" s="1"/>
  <c r="J99" i="5"/>
  <c r="K99" i="5"/>
  <c r="J100" i="5"/>
  <c r="K100" i="5"/>
  <c r="L100" i="5" s="1"/>
  <c r="J101" i="5"/>
  <c r="K101" i="5"/>
  <c r="L101" i="5" s="1"/>
  <c r="K3" i="5"/>
  <c r="AF102" i="5"/>
  <c r="AG102" i="5" s="1"/>
  <c r="AF101" i="5"/>
  <c r="AG101" i="5" s="1"/>
  <c r="AF100" i="5"/>
  <c r="AG100" i="5" s="1"/>
  <c r="AF99" i="5"/>
  <c r="AG99" i="5" s="1"/>
  <c r="AF98" i="5"/>
  <c r="AG98" i="5" s="1"/>
  <c r="AF97" i="5"/>
  <c r="AG97" i="5" s="1"/>
  <c r="AF96" i="5"/>
  <c r="AG96" i="5" s="1"/>
  <c r="AF95" i="5"/>
  <c r="AG95" i="5" s="1"/>
  <c r="AF94" i="5"/>
  <c r="AG94" i="5" s="1"/>
  <c r="AF93" i="5"/>
  <c r="AG93" i="5" s="1"/>
  <c r="AF92" i="5"/>
  <c r="AG92" i="5" s="1"/>
  <c r="AF91" i="5"/>
  <c r="AG91" i="5" s="1"/>
  <c r="AF90" i="5"/>
  <c r="AG90" i="5" s="1"/>
  <c r="AF89" i="5"/>
  <c r="AG89" i="5" s="1"/>
  <c r="AF88" i="5"/>
  <c r="AG88" i="5" s="1"/>
  <c r="AF87" i="5"/>
  <c r="AG87" i="5" s="1"/>
  <c r="AF86" i="5"/>
  <c r="AG86" i="5" s="1"/>
  <c r="AF85" i="5"/>
  <c r="AG85" i="5" s="1"/>
  <c r="AF84" i="5"/>
  <c r="AG84" i="5" s="1"/>
  <c r="AF83" i="5"/>
  <c r="AG83" i="5" s="1"/>
  <c r="AF82" i="5"/>
  <c r="AG82" i="5" s="1"/>
  <c r="AF81" i="5"/>
  <c r="AG81" i="5" s="1"/>
  <c r="AF80" i="5"/>
  <c r="AG80" i="5" s="1"/>
  <c r="AF79" i="5"/>
  <c r="AG79" i="5" s="1"/>
  <c r="AF78" i="5"/>
  <c r="AG78" i="5" s="1"/>
  <c r="AF77" i="5"/>
  <c r="AG77" i="5" s="1"/>
  <c r="AF76" i="5"/>
  <c r="AG76" i="5" s="1"/>
  <c r="AF75" i="5"/>
  <c r="AG75" i="5" s="1"/>
  <c r="AF74" i="5"/>
  <c r="AG74" i="5" s="1"/>
  <c r="AF73" i="5"/>
  <c r="AG73" i="5" s="1"/>
  <c r="AF72" i="5"/>
  <c r="AG72" i="5" s="1"/>
  <c r="AF71" i="5"/>
  <c r="AG71" i="5" s="1"/>
  <c r="AF70" i="5"/>
  <c r="AG70" i="5" s="1"/>
  <c r="AF69" i="5"/>
  <c r="AG69" i="5" s="1"/>
  <c r="AF68" i="5"/>
  <c r="AG68" i="5" s="1"/>
  <c r="AF67" i="5"/>
  <c r="AG67" i="5" s="1"/>
  <c r="AF66" i="5"/>
  <c r="AG66" i="5" s="1"/>
  <c r="AF65" i="5"/>
  <c r="AG65" i="5" s="1"/>
  <c r="AF64" i="5"/>
  <c r="AG64" i="5" s="1"/>
  <c r="AF63" i="5"/>
  <c r="AG63" i="5" s="1"/>
  <c r="AF62" i="5"/>
  <c r="AG62" i="5" s="1"/>
  <c r="AF61" i="5"/>
  <c r="AG61" i="5" s="1"/>
  <c r="AF60" i="5"/>
  <c r="AG60" i="5" s="1"/>
  <c r="AF59" i="5"/>
  <c r="AG59" i="5" s="1"/>
  <c r="AF58" i="5"/>
  <c r="AG58" i="5" s="1"/>
  <c r="AF57" i="5"/>
  <c r="AG57" i="5" s="1"/>
  <c r="AF56" i="5"/>
  <c r="AG56" i="5" s="1"/>
  <c r="AF55" i="5"/>
  <c r="AG55" i="5" s="1"/>
  <c r="AF54" i="5"/>
  <c r="AG54" i="5" s="1"/>
  <c r="AF53" i="5"/>
  <c r="AG53" i="5" s="1"/>
  <c r="AF52" i="5"/>
  <c r="AG52" i="5" s="1"/>
  <c r="AF51" i="5"/>
  <c r="AG51" i="5" s="1"/>
  <c r="AF50" i="5"/>
  <c r="AG50" i="5" s="1"/>
  <c r="AF49" i="5"/>
  <c r="AG49" i="5" s="1"/>
  <c r="AF48" i="5"/>
  <c r="AG48" i="5" s="1"/>
  <c r="AF47" i="5"/>
  <c r="AG47" i="5" s="1"/>
  <c r="AF46" i="5"/>
  <c r="AG46" i="5" s="1"/>
  <c r="AF45" i="5"/>
  <c r="AG45" i="5" s="1"/>
  <c r="AF44" i="5"/>
  <c r="AG44" i="5" s="1"/>
  <c r="AF43" i="5"/>
  <c r="AG43" i="5" s="1"/>
  <c r="AF42" i="5"/>
  <c r="AG42" i="5" s="1"/>
  <c r="AF41" i="5"/>
  <c r="AG41" i="5" s="1"/>
  <c r="AF40" i="5"/>
  <c r="AG40" i="5" s="1"/>
  <c r="AF39" i="5"/>
  <c r="AG39" i="5" s="1"/>
  <c r="AF38" i="5"/>
  <c r="AG38" i="5" s="1"/>
  <c r="AF37" i="5"/>
  <c r="AG37" i="5" s="1"/>
  <c r="AF36" i="5"/>
  <c r="AG36" i="5" s="1"/>
  <c r="AF35" i="5"/>
  <c r="AG35" i="5" s="1"/>
  <c r="AF34" i="5"/>
  <c r="AG34" i="5" s="1"/>
  <c r="AF33" i="5"/>
  <c r="AG33" i="5" s="1"/>
  <c r="AF32" i="5"/>
  <c r="AG32" i="5" s="1"/>
  <c r="AF31" i="5"/>
  <c r="AG31" i="5" s="1"/>
  <c r="AF30" i="5"/>
  <c r="AG30" i="5" s="1"/>
  <c r="AF29" i="5"/>
  <c r="AG29" i="5" s="1"/>
  <c r="AF28" i="5"/>
  <c r="AG28" i="5" s="1"/>
  <c r="AF27" i="5"/>
  <c r="AG27" i="5" s="1"/>
  <c r="AF26" i="5"/>
  <c r="AG26" i="5" s="1"/>
  <c r="AF25" i="5"/>
  <c r="AG25" i="5" s="1"/>
  <c r="AF24" i="5"/>
  <c r="AG24" i="5" s="1"/>
  <c r="AF23" i="5"/>
  <c r="AG23" i="5" s="1"/>
  <c r="AF22" i="5"/>
  <c r="AG22" i="5" s="1"/>
  <c r="AF21" i="5"/>
  <c r="AG21" i="5" s="1"/>
  <c r="AF20" i="5"/>
  <c r="AG20" i="5" s="1"/>
  <c r="AF19" i="5"/>
  <c r="AG19" i="5" s="1"/>
  <c r="AF18" i="5"/>
  <c r="AG18" i="5" s="1"/>
  <c r="AF17" i="5"/>
  <c r="AG17" i="5" s="1"/>
  <c r="AF16" i="5"/>
  <c r="AG16" i="5" s="1"/>
  <c r="AF15" i="5"/>
  <c r="AG15" i="5" s="1"/>
  <c r="AF14" i="5"/>
  <c r="AG14" i="5" s="1"/>
  <c r="AF13" i="5"/>
  <c r="AG13" i="5" s="1"/>
  <c r="AF12" i="5"/>
  <c r="AG12" i="5" s="1"/>
  <c r="AF11" i="5"/>
  <c r="AG11" i="5" s="1"/>
  <c r="AF10" i="5"/>
  <c r="AG10" i="5" s="1"/>
  <c r="AF9" i="5"/>
  <c r="AG9" i="5" s="1"/>
  <c r="AF8" i="5"/>
  <c r="AG8" i="5" s="1"/>
  <c r="AF7" i="5"/>
  <c r="AG7" i="5" s="1"/>
  <c r="AF6" i="5"/>
  <c r="AG6" i="5" s="1"/>
  <c r="AF5" i="5"/>
  <c r="AG5" i="5" s="1"/>
  <c r="AF4" i="5"/>
  <c r="AG4" i="5" s="1"/>
  <c r="AF3" i="5"/>
  <c r="AG3" i="5" s="1"/>
  <c r="L3" i="5" l="1"/>
  <c r="V4" i="5"/>
  <c r="V5" i="5"/>
  <c r="M106" i="6"/>
  <c r="P106" i="6" s="1"/>
  <c r="N17" i="6"/>
  <c r="O17" i="6" s="1"/>
  <c r="P17" i="6" s="1"/>
  <c r="N81" i="6"/>
  <c r="O81" i="6" s="1"/>
  <c r="P81" i="6" s="1"/>
  <c r="N9" i="6"/>
  <c r="O9" i="6" s="1"/>
  <c r="P9" i="6" s="1"/>
  <c r="N13" i="6"/>
  <c r="O13" i="6" s="1"/>
  <c r="P13" i="6" s="1"/>
  <c r="N54" i="6"/>
  <c r="O54" i="6" s="1"/>
  <c r="P54" i="6" s="1"/>
  <c r="N33" i="6"/>
  <c r="O33" i="6" s="1"/>
  <c r="P33" i="6" s="1"/>
  <c r="N62" i="6"/>
  <c r="O62" i="6" s="1"/>
  <c r="P62" i="6" s="1"/>
  <c r="N37" i="6"/>
  <c r="O37" i="6" s="1"/>
  <c r="P37" i="6" s="1"/>
  <c r="N57" i="6"/>
  <c r="O57" i="6" s="1"/>
  <c r="P57" i="6" s="1"/>
  <c r="M107" i="6"/>
  <c r="D106" i="6"/>
  <c r="D107" i="6"/>
  <c r="O103" i="5"/>
  <c r="Q88" i="5"/>
  <c r="Q50" i="5"/>
  <c r="Q10" i="5"/>
  <c r="Q7" i="5"/>
  <c r="Q56" i="5"/>
  <c r="Q71" i="5"/>
  <c r="L71" i="5"/>
  <c r="L65" i="5"/>
  <c r="L59" i="5"/>
  <c r="L39" i="5"/>
  <c r="L33" i="5"/>
  <c r="L27" i="5"/>
  <c r="L7" i="5"/>
  <c r="L91" i="5"/>
  <c r="L56" i="5"/>
  <c r="L53" i="5"/>
  <c r="L24" i="5"/>
  <c r="L21" i="5"/>
  <c r="L102" i="5"/>
  <c r="L99" i="5"/>
  <c r="L61" i="5"/>
  <c r="L29" i="5"/>
  <c r="P103" i="5"/>
  <c r="L93" i="5"/>
  <c r="L75" i="5"/>
  <c r="L43" i="5"/>
  <c r="L11" i="5"/>
  <c r="K103" i="5"/>
  <c r="L51" i="5"/>
  <c r="L19" i="5"/>
  <c r="Q103" i="5" l="1"/>
  <c r="O107" i="5" s="1"/>
  <c r="N106" i="6"/>
  <c r="Q106" i="6" s="1"/>
  <c r="E107" i="6"/>
  <c r="E106" i="6"/>
  <c r="H107" i="6" s="1"/>
  <c r="N107" i="6"/>
  <c r="R20" i="5"/>
  <c r="R36" i="5"/>
  <c r="R60" i="5"/>
  <c r="R12" i="5"/>
  <c r="R44" i="5"/>
  <c r="R84" i="5"/>
  <c r="R18" i="5"/>
  <c r="R26" i="5"/>
  <c r="R34" i="5"/>
  <c r="R42" i="5"/>
  <c r="R58" i="5"/>
  <c r="R66" i="5"/>
  <c r="R74" i="5"/>
  <c r="R68" i="5"/>
  <c r="R11" i="5"/>
  <c r="R19" i="5"/>
  <c r="R51" i="5"/>
  <c r="R59" i="5"/>
  <c r="R52" i="5"/>
  <c r="R63" i="5"/>
  <c r="R72" i="5"/>
  <c r="R91" i="5"/>
  <c r="R67" i="5"/>
  <c r="R97" i="5"/>
  <c r="R33" i="5"/>
  <c r="R40" i="5"/>
  <c r="R87" i="5"/>
  <c r="R86" i="5"/>
  <c r="R22" i="5"/>
  <c r="R61" i="5"/>
  <c r="R14" i="5"/>
  <c r="R47" i="5"/>
  <c r="R27" i="5"/>
  <c r="R9" i="5"/>
  <c r="R31" i="5"/>
  <c r="R62" i="5"/>
  <c r="R93" i="5"/>
  <c r="R83" i="5"/>
  <c r="R88" i="5"/>
  <c r="R92" i="5"/>
  <c r="R43" i="5"/>
  <c r="R89" i="5"/>
  <c r="R25" i="5"/>
  <c r="R32" i="5"/>
  <c r="R55" i="5"/>
  <c r="R78" i="5"/>
  <c r="R53" i="5"/>
  <c r="R37" i="5"/>
  <c r="R16" i="5"/>
  <c r="R28" i="5"/>
  <c r="R76" i="5"/>
  <c r="R23" i="5"/>
  <c r="R80" i="5"/>
  <c r="R75" i="5"/>
  <c r="R35" i="5"/>
  <c r="R81" i="5"/>
  <c r="R17" i="5"/>
  <c r="R24" i="5"/>
  <c r="R39" i="5"/>
  <c r="R70" i="5"/>
  <c r="R6" i="5"/>
  <c r="R45" i="5"/>
  <c r="R7" i="5"/>
  <c r="R73" i="5"/>
  <c r="R100" i="5"/>
  <c r="R101" i="5"/>
  <c r="R79" i="5"/>
  <c r="R65" i="5"/>
  <c r="R4" i="5"/>
  <c r="R54" i="5"/>
  <c r="R50" i="5"/>
  <c r="R71" i="5"/>
  <c r="R98" i="5"/>
  <c r="R57" i="5"/>
  <c r="R96" i="5"/>
  <c r="R15" i="5"/>
  <c r="R46" i="5"/>
  <c r="R85" i="5"/>
  <c r="R21" i="5"/>
  <c r="R82" i="5"/>
  <c r="R48" i="5"/>
  <c r="R94" i="5"/>
  <c r="R69" i="5"/>
  <c r="R8" i="5"/>
  <c r="R56" i="5"/>
  <c r="R90" i="5"/>
  <c r="R49" i="5"/>
  <c r="R64" i="5"/>
  <c r="R3" i="5"/>
  <c r="R102" i="5"/>
  <c r="R38" i="5"/>
  <c r="R77" i="5"/>
  <c r="R13" i="5"/>
  <c r="R10" i="5"/>
  <c r="R99" i="5"/>
  <c r="R41" i="5"/>
  <c r="R95" i="5"/>
  <c r="R30" i="5"/>
  <c r="R5" i="5"/>
  <c r="R29" i="5"/>
  <c r="L103" i="5"/>
  <c r="O105" i="5" s="1"/>
  <c r="M34" i="5" s="1"/>
  <c r="M100" i="5" l="1"/>
  <c r="M85" i="5"/>
  <c r="M71" i="5"/>
  <c r="M4" i="5"/>
  <c r="M47" i="5"/>
  <c r="M63" i="5"/>
  <c r="M74" i="5"/>
  <c r="M53" i="5"/>
  <c r="M6" i="5"/>
  <c r="M67" i="5"/>
  <c r="M28" i="5"/>
  <c r="M29" i="5"/>
  <c r="M9" i="5"/>
  <c r="M14" i="5"/>
  <c r="M68" i="5"/>
  <c r="M19" i="5"/>
  <c r="M25" i="5"/>
  <c r="M97" i="5"/>
  <c r="M82" i="5"/>
  <c r="M50" i="5"/>
  <c r="M32" i="5"/>
  <c r="M83" i="5"/>
  <c r="M49" i="5"/>
  <c r="M44" i="5"/>
  <c r="M78" i="5"/>
  <c r="M93" i="5"/>
  <c r="M59" i="5"/>
  <c r="M70" i="5"/>
  <c r="M51" i="5"/>
  <c r="M5" i="5"/>
  <c r="M60" i="5"/>
  <c r="M89" i="5"/>
  <c r="M96" i="5"/>
  <c r="M38" i="5"/>
  <c r="M7" i="5"/>
  <c r="M39" i="5"/>
  <c r="M11" i="5"/>
  <c r="M58" i="5"/>
  <c r="M42" i="5"/>
  <c r="M72" i="5"/>
  <c r="M90" i="5"/>
  <c r="M65" i="5"/>
  <c r="M101" i="5"/>
  <c r="M10" i="5"/>
  <c r="M27" i="5"/>
  <c r="M17" i="5"/>
  <c r="M56" i="5"/>
  <c r="M77" i="5"/>
  <c r="M94" i="5"/>
  <c r="M80" i="5"/>
  <c r="M8" i="5"/>
  <c r="M55" i="5"/>
  <c r="M54" i="5"/>
  <c r="M86" i="5"/>
  <c r="M37" i="5"/>
  <c r="M18" i="5"/>
  <c r="M64" i="5"/>
  <c r="M30" i="5"/>
  <c r="M3" i="5"/>
  <c r="M95" i="5"/>
  <c r="M73" i="5"/>
  <c r="M61" i="5"/>
  <c r="M84" i="5"/>
  <c r="M21" i="5"/>
  <c r="M31" i="5"/>
  <c r="M20" i="5"/>
  <c r="M22" i="5"/>
  <c r="M81" i="5"/>
  <c r="M40" i="5"/>
  <c r="M12" i="5"/>
  <c r="M69" i="5"/>
  <c r="M26" i="5"/>
  <c r="M13" i="5"/>
  <c r="M102" i="5"/>
  <c r="M33" i="5"/>
  <c r="M48" i="5"/>
  <c r="M99" i="5"/>
  <c r="M98" i="5"/>
  <c r="M35" i="5"/>
  <c r="M57" i="5"/>
  <c r="M43" i="5"/>
  <c r="M23" i="5"/>
  <c r="M91" i="5"/>
  <c r="M75" i="5"/>
  <c r="M76" i="5"/>
  <c r="M41" i="5"/>
  <c r="M66" i="5"/>
  <c r="M62" i="5"/>
  <c r="M36" i="5"/>
  <c r="M88" i="5"/>
  <c r="M16" i="5"/>
  <c r="M52" i="5"/>
  <c r="M79" i="5"/>
  <c r="M45" i="5"/>
  <c r="M87" i="5"/>
  <c r="M15" i="5"/>
  <c r="M92" i="5"/>
  <c r="M46" i="5"/>
  <c r="M24" i="5"/>
  <c r="R115" i="5"/>
  <c r="R114" i="5"/>
  <c r="R112" i="5"/>
  <c r="R111" i="5"/>
  <c r="R121" i="5" s="1"/>
  <c r="R110" i="5"/>
  <c r="R117" i="5" s="1"/>
  <c r="Z4" i="5"/>
  <c r="AA4" i="5" s="1"/>
  <c r="Z5" i="5"/>
  <c r="AA5" i="5" s="1"/>
  <c r="Z6" i="5"/>
  <c r="AA6" i="5" s="1"/>
  <c r="Z7" i="5"/>
  <c r="AA7" i="5" s="1"/>
  <c r="Z8" i="5"/>
  <c r="AA8" i="5" s="1"/>
  <c r="Z9" i="5"/>
  <c r="AA9" i="5" s="1"/>
  <c r="Z10" i="5"/>
  <c r="AA10" i="5" s="1"/>
  <c r="Z11" i="5"/>
  <c r="AA11" i="5" s="1"/>
  <c r="Z12" i="5"/>
  <c r="AA12" i="5" s="1"/>
  <c r="Z13" i="5"/>
  <c r="AA13" i="5" s="1"/>
  <c r="Z14" i="5"/>
  <c r="AA14" i="5" s="1"/>
  <c r="Z15" i="5"/>
  <c r="AA15" i="5" s="1"/>
  <c r="Z16" i="5"/>
  <c r="AA16" i="5" s="1"/>
  <c r="Z17" i="5"/>
  <c r="AA17" i="5" s="1"/>
  <c r="Z18" i="5"/>
  <c r="AA18" i="5" s="1"/>
  <c r="Z19" i="5"/>
  <c r="AA19" i="5" s="1"/>
  <c r="Z20" i="5"/>
  <c r="AA20" i="5" s="1"/>
  <c r="Z21" i="5"/>
  <c r="AA21" i="5" s="1"/>
  <c r="Z22" i="5"/>
  <c r="AA22" i="5" s="1"/>
  <c r="Z23" i="5"/>
  <c r="AA23" i="5" s="1"/>
  <c r="Z24" i="5"/>
  <c r="AA24" i="5" s="1"/>
  <c r="Z25" i="5"/>
  <c r="AA25" i="5" s="1"/>
  <c r="Z26" i="5"/>
  <c r="AA26" i="5" s="1"/>
  <c r="Z27" i="5"/>
  <c r="AA27" i="5" s="1"/>
  <c r="Z28" i="5"/>
  <c r="AA28" i="5" s="1"/>
  <c r="Z29" i="5"/>
  <c r="AA29" i="5" s="1"/>
  <c r="Z30" i="5"/>
  <c r="AA30" i="5" s="1"/>
  <c r="Z31" i="5"/>
  <c r="AA31" i="5" s="1"/>
  <c r="Z32" i="5"/>
  <c r="AA32" i="5" s="1"/>
  <c r="Z33" i="5"/>
  <c r="AA33" i="5" s="1"/>
  <c r="Z34" i="5"/>
  <c r="AA34" i="5" s="1"/>
  <c r="Z35" i="5"/>
  <c r="AA35" i="5" s="1"/>
  <c r="Z36" i="5"/>
  <c r="AA36" i="5" s="1"/>
  <c r="Z37" i="5"/>
  <c r="AA37" i="5" s="1"/>
  <c r="Z38" i="5"/>
  <c r="AA38" i="5" s="1"/>
  <c r="Z39" i="5"/>
  <c r="AA39" i="5" s="1"/>
  <c r="Z40" i="5"/>
  <c r="AA40" i="5" s="1"/>
  <c r="Z41" i="5"/>
  <c r="AA41" i="5" s="1"/>
  <c r="Z42" i="5"/>
  <c r="AA42" i="5" s="1"/>
  <c r="Z43" i="5"/>
  <c r="AA43" i="5" s="1"/>
  <c r="Z44" i="5"/>
  <c r="AA44" i="5" s="1"/>
  <c r="Z45" i="5"/>
  <c r="AA45" i="5" s="1"/>
  <c r="Z46" i="5"/>
  <c r="AA46" i="5" s="1"/>
  <c r="Z47" i="5"/>
  <c r="AA47" i="5" s="1"/>
  <c r="Z48" i="5"/>
  <c r="AA48" i="5" s="1"/>
  <c r="Z49" i="5"/>
  <c r="AA49" i="5" s="1"/>
  <c r="Z50" i="5"/>
  <c r="AA50" i="5" s="1"/>
  <c r="Z51" i="5"/>
  <c r="AA51" i="5" s="1"/>
  <c r="Z52" i="5"/>
  <c r="AA52" i="5" s="1"/>
  <c r="Z53" i="5"/>
  <c r="AA53" i="5" s="1"/>
  <c r="Z54" i="5"/>
  <c r="AA54" i="5" s="1"/>
  <c r="Z55" i="5"/>
  <c r="AA55" i="5" s="1"/>
  <c r="Z56" i="5"/>
  <c r="AA56" i="5" s="1"/>
  <c r="Z57" i="5"/>
  <c r="AA57" i="5" s="1"/>
  <c r="Z58" i="5"/>
  <c r="AA58" i="5" s="1"/>
  <c r="Z59" i="5"/>
  <c r="AA59" i="5" s="1"/>
  <c r="Z60" i="5"/>
  <c r="AA60" i="5" s="1"/>
  <c r="Z61" i="5"/>
  <c r="AA61" i="5" s="1"/>
  <c r="Z62" i="5"/>
  <c r="AA62" i="5" s="1"/>
  <c r="Z63" i="5"/>
  <c r="AA63" i="5" s="1"/>
  <c r="Z64" i="5"/>
  <c r="AA64" i="5" s="1"/>
  <c r="Z65" i="5"/>
  <c r="AA65" i="5" s="1"/>
  <c r="Z66" i="5"/>
  <c r="AA66" i="5" s="1"/>
  <c r="Z67" i="5"/>
  <c r="AA67" i="5" s="1"/>
  <c r="Z68" i="5"/>
  <c r="AA68" i="5" s="1"/>
  <c r="Z69" i="5"/>
  <c r="AA69" i="5" s="1"/>
  <c r="Z70" i="5"/>
  <c r="AA70" i="5" s="1"/>
  <c r="Z71" i="5"/>
  <c r="AA71" i="5" s="1"/>
  <c r="Z72" i="5"/>
  <c r="AA72" i="5" s="1"/>
  <c r="Z73" i="5"/>
  <c r="AA73" i="5" s="1"/>
  <c r="Z74" i="5"/>
  <c r="AA74" i="5" s="1"/>
  <c r="Z75" i="5"/>
  <c r="AA75" i="5" s="1"/>
  <c r="Z76" i="5"/>
  <c r="AA76" i="5" s="1"/>
  <c r="Z77" i="5"/>
  <c r="AA77" i="5" s="1"/>
  <c r="Z78" i="5"/>
  <c r="AA78" i="5" s="1"/>
  <c r="Z79" i="5"/>
  <c r="AA79" i="5" s="1"/>
  <c r="Z80" i="5"/>
  <c r="AA80" i="5" s="1"/>
  <c r="Z81" i="5"/>
  <c r="AA81" i="5" s="1"/>
  <c r="Z82" i="5"/>
  <c r="AA82" i="5" s="1"/>
  <c r="Z83" i="5"/>
  <c r="AA83" i="5" s="1"/>
  <c r="Z84" i="5"/>
  <c r="AA84" i="5" s="1"/>
  <c r="Z85" i="5"/>
  <c r="AA85" i="5" s="1"/>
  <c r="Z86" i="5"/>
  <c r="AA86" i="5" s="1"/>
  <c r="Z87" i="5"/>
  <c r="AA87" i="5" s="1"/>
  <c r="Z88" i="5"/>
  <c r="AA88" i="5" s="1"/>
  <c r="Z89" i="5"/>
  <c r="AA89" i="5" s="1"/>
  <c r="Z90" i="5"/>
  <c r="AA90" i="5" s="1"/>
  <c r="Z91" i="5"/>
  <c r="AA91" i="5" s="1"/>
  <c r="Z92" i="5"/>
  <c r="AA92" i="5" s="1"/>
  <c r="Z93" i="5"/>
  <c r="AA93" i="5" s="1"/>
  <c r="Z94" i="5"/>
  <c r="AA94" i="5" s="1"/>
  <c r="Z95" i="5"/>
  <c r="AA95" i="5" s="1"/>
  <c r="Z96" i="5"/>
  <c r="AA96" i="5" s="1"/>
  <c r="Z97" i="5"/>
  <c r="AA97" i="5" s="1"/>
  <c r="Z98" i="5"/>
  <c r="AA98" i="5" s="1"/>
  <c r="Z99" i="5"/>
  <c r="AA99" i="5" s="1"/>
  <c r="Z100" i="5"/>
  <c r="AA100" i="5" s="1"/>
  <c r="Z101" i="5"/>
  <c r="AA101" i="5" s="1"/>
  <c r="Z102" i="5"/>
  <c r="AA102" i="5" s="1"/>
  <c r="Z3" i="5"/>
  <c r="AA3" i="5" s="1"/>
  <c r="R119" i="5" l="1"/>
  <c r="R118" i="5"/>
  <c r="R120" i="5"/>
  <c r="R122" i="5"/>
  <c r="M116" i="5"/>
  <c r="M115" i="5"/>
  <c r="M113" i="5"/>
  <c r="M120" i="5" s="1"/>
  <c r="M112" i="5"/>
  <c r="M122" i="5" s="1"/>
  <c r="M111" i="5"/>
  <c r="M118" i="5" s="1"/>
  <c r="S13" i="1"/>
  <c r="U13" i="1"/>
  <c r="N101" i="2"/>
  <c r="O106" i="2"/>
  <c r="P106" i="2" s="1"/>
  <c r="Q106" i="2" s="1"/>
  <c r="R106" i="2" s="1"/>
  <c r="O101" i="2"/>
  <c r="P101" i="2" s="1"/>
  <c r="Q101" i="2" s="1"/>
  <c r="R101" i="2" s="1"/>
  <c r="L106" i="2"/>
  <c r="J106" i="2"/>
  <c r="H106" i="2"/>
  <c r="F106" i="2"/>
  <c r="D106" i="2"/>
  <c r="B106" i="2"/>
  <c r="K10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2" i="2"/>
  <c r="H56" i="2"/>
  <c r="H72" i="2"/>
  <c r="H88" i="2"/>
  <c r="D13" i="2"/>
  <c r="D18" i="2"/>
  <c r="D29" i="2"/>
  <c r="D34" i="2"/>
  <c r="D45" i="2"/>
  <c r="D50" i="2"/>
  <c r="D61" i="2"/>
  <c r="D66" i="2"/>
  <c r="D74" i="2"/>
  <c r="D77" i="2"/>
  <c r="D82" i="2"/>
  <c r="D89" i="2"/>
  <c r="D91" i="2"/>
  <c r="D97" i="2"/>
  <c r="D99" i="2"/>
  <c r="B6" i="2"/>
  <c r="B8" i="2"/>
  <c r="B14" i="2"/>
  <c r="B16" i="2"/>
  <c r="B22" i="2"/>
  <c r="B24" i="2"/>
  <c r="B30" i="2"/>
  <c r="B32" i="2"/>
  <c r="B38" i="2"/>
  <c r="B40" i="2"/>
  <c r="B46" i="2"/>
  <c r="B48" i="2"/>
  <c r="B54" i="2"/>
  <c r="B56" i="2"/>
  <c r="B62" i="2"/>
  <c r="B64" i="2"/>
  <c r="B70" i="2"/>
  <c r="B72" i="2"/>
  <c r="B78" i="2"/>
  <c r="B80" i="2"/>
  <c r="B86" i="2"/>
  <c r="B88" i="2"/>
  <c r="B94" i="2"/>
  <c r="B96" i="2"/>
  <c r="L2" i="2"/>
  <c r="H2" i="2"/>
  <c r="C104" i="2"/>
  <c r="E104" i="2"/>
  <c r="G104" i="2"/>
  <c r="I104" i="2"/>
  <c r="L14" i="2"/>
  <c r="M104" i="2"/>
  <c r="K103" i="2"/>
  <c r="L6" i="2" s="1"/>
  <c r="M103" i="2"/>
  <c r="C103" i="2"/>
  <c r="D17" i="2" s="1"/>
  <c r="E103" i="2"/>
  <c r="F4" i="2" s="1"/>
  <c r="G103" i="2"/>
  <c r="I103" i="2"/>
  <c r="J5" i="2" s="1"/>
  <c r="A104" i="2"/>
  <c r="B76" i="2" s="1"/>
  <c r="A103" i="2"/>
  <c r="B9" i="2" s="1"/>
  <c r="M123" i="5" l="1"/>
  <c r="M121" i="5"/>
  <c r="M119" i="5"/>
  <c r="F37" i="2"/>
  <c r="H4" i="2"/>
  <c r="H12" i="2"/>
  <c r="H20" i="2"/>
  <c r="H28" i="2"/>
  <c r="H36" i="2"/>
  <c r="H44" i="2"/>
  <c r="H52" i="2"/>
  <c r="H60" i="2"/>
  <c r="H68" i="2"/>
  <c r="H76" i="2"/>
  <c r="H84" i="2"/>
  <c r="H92" i="2"/>
  <c r="H100" i="2"/>
  <c r="H5" i="2"/>
  <c r="H13" i="2"/>
  <c r="H21" i="2"/>
  <c r="H29" i="2"/>
  <c r="H37" i="2"/>
  <c r="H45" i="2"/>
  <c r="H53" i="2"/>
  <c r="H61" i="2"/>
  <c r="H69" i="2"/>
  <c r="H77" i="2"/>
  <c r="H85" i="2"/>
  <c r="H93" i="2"/>
  <c r="H101" i="2"/>
  <c r="H6" i="2"/>
  <c r="H14" i="2"/>
  <c r="H22" i="2"/>
  <c r="H30" i="2"/>
  <c r="H38" i="2"/>
  <c r="H46" i="2"/>
  <c r="H54" i="2"/>
  <c r="H62" i="2"/>
  <c r="H70" i="2"/>
  <c r="H78" i="2"/>
  <c r="H86" i="2"/>
  <c r="H94" i="2"/>
  <c r="H9" i="2"/>
  <c r="H17" i="2"/>
  <c r="H25" i="2"/>
  <c r="H33" i="2"/>
  <c r="H41" i="2"/>
  <c r="H49" i="2"/>
  <c r="H57" i="2"/>
  <c r="H65" i="2"/>
  <c r="H73" i="2"/>
  <c r="H81" i="2"/>
  <c r="H89" i="2"/>
  <c r="H97" i="2"/>
  <c r="J2" i="2"/>
  <c r="B95" i="2"/>
  <c r="B87" i="2"/>
  <c r="B79" i="2"/>
  <c r="B71" i="2"/>
  <c r="B63" i="2"/>
  <c r="B55" i="2"/>
  <c r="B47" i="2"/>
  <c r="B39" i="2"/>
  <c r="B31" i="2"/>
  <c r="B23" i="2"/>
  <c r="B15" i="2"/>
  <c r="B7" i="2"/>
  <c r="D98" i="2"/>
  <c r="D90" i="2"/>
  <c r="D81" i="2"/>
  <c r="D65" i="2"/>
  <c r="D49" i="2"/>
  <c r="D33" i="2"/>
  <c r="F100" i="2"/>
  <c r="F84" i="2"/>
  <c r="F68" i="2"/>
  <c r="F52" i="2"/>
  <c r="F36" i="2"/>
  <c r="F20" i="2"/>
  <c r="H87" i="2"/>
  <c r="H71" i="2"/>
  <c r="H55" i="2"/>
  <c r="H39" i="2"/>
  <c r="H23" i="2"/>
  <c r="H7" i="2"/>
  <c r="J90" i="2"/>
  <c r="J74" i="2"/>
  <c r="J58" i="2"/>
  <c r="J42" i="2"/>
  <c r="J26" i="2"/>
  <c r="J10" i="2"/>
  <c r="L93" i="2"/>
  <c r="L77" i="2"/>
  <c r="L61" i="2"/>
  <c r="L45" i="2"/>
  <c r="L29" i="2"/>
  <c r="L13" i="2"/>
  <c r="F9" i="2"/>
  <c r="F17" i="2"/>
  <c r="F25" i="2"/>
  <c r="F33" i="2"/>
  <c r="F41" i="2"/>
  <c r="F49" i="2"/>
  <c r="F57" i="2"/>
  <c r="F65" i="2"/>
  <c r="F73" i="2"/>
  <c r="F81" i="2"/>
  <c r="F89" i="2"/>
  <c r="F97" i="2"/>
  <c r="F10" i="2"/>
  <c r="F18" i="2"/>
  <c r="F26" i="2"/>
  <c r="F34" i="2"/>
  <c r="F42" i="2"/>
  <c r="F50" i="2"/>
  <c r="F58" i="2"/>
  <c r="F66" i="2"/>
  <c r="F74" i="2"/>
  <c r="F82" i="2"/>
  <c r="F90" i="2"/>
  <c r="F98" i="2"/>
  <c r="F3" i="2"/>
  <c r="F11" i="2"/>
  <c r="F19" i="2"/>
  <c r="F27" i="2"/>
  <c r="F35" i="2"/>
  <c r="F43" i="2"/>
  <c r="F51" i="2"/>
  <c r="F59" i="2"/>
  <c r="F67" i="2"/>
  <c r="F75" i="2"/>
  <c r="F83" i="2"/>
  <c r="F91" i="2"/>
  <c r="F99" i="2"/>
  <c r="F6" i="2"/>
  <c r="F14" i="2"/>
  <c r="F22" i="2"/>
  <c r="F30" i="2"/>
  <c r="F38" i="2"/>
  <c r="F46" i="2"/>
  <c r="F54" i="2"/>
  <c r="F62" i="2"/>
  <c r="F70" i="2"/>
  <c r="F78" i="2"/>
  <c r="F86" i="2"/>
  <c r="F94" i="2"/>
  <c r="F96" i="2"/>
  <c r="F80" i="2"/>
  <c r="F64" i="2"/>
  <c r="F48" i="2"/>
  <c r="F32" i="2"/>
  <c r="F16" i="2"/>
  <c r="H99" i="2"/>
  <c r="H83" i="2"/>
  <c r="H67" i="2"/>
  <c r="H51" i="2"/>
  <c r="H35" i="2"/>
  <c r="H19" i="2"/>
  <c r="H3" i="2"/>
  <c r="J86" i="2"/>
  <c r="J70" i="2"/>
  <c r="J54" i="2"/>
  <c r="J38" i="2"/>
  <c r="J22" i="2"/>
  <c r="J6" i="2"/>
  <c r="L89" i="2"/>
  <c r="L73" i="2"/>
  <c r="L57" i="2"/>
  <c r="L41" i="2"/>
  <c r="L25" i="2"/>
  <c r="O25" i="2" s="1"/>
  <c r="P25" i="2" s="1"/>
  <c r="Q25" i="2" s="1"/>
  <c r="R25" i="2" s="1"/>
  <c r="L9" i="2"/>
  <c r="D6" i="2"/>
  <c r="D14" i="2"/>
  <c r="D22" i="2"/>
  <c r="D30" i="2"/>
  <c r="D38" i="2"/>
  <c r="D46" i="2"/>
  <c r="D54" i="2"/>
  <c r="O54" i="2" s="1"/>
  <c r="P54" i="2" s="1"/>
  <c r="Q54" i="2" s="1"/>
  <c r="R54" i="2" s="1"/>
  <c r="D62" i="2"/>
  <c r="D70" i="2"/>
  <c r="D78" i="2"/>
  <c r="D7" i="2"/>
  <c r="D15" i="2"/>
  <c r="D23" i="2"/>
  <c r="D31" i="2"/>
  <c r="D39" i="2"/>
  <c r="D47" i="2"/>
  <c r="D55" i="2"/>
  <c r="D63" i="2"/>
  <c r="D71" i="2"/>
  <c r="D79" i="2"/>
  <c r="D8" i="2"/>
  <c r="D16" i="2"/>
  <c r="D24" i="2"/>
  <c r="D32" i="2"/>
  <c r="D40" i="2"/>
  <c r="D48" i="2"/>
  <c r="D56" i="2"/>
  <c r="D64" i="2"/>
  <c r="D72" i="2"/>
  <c r="D80" i="2"/>
  <c r="D3" i="2"/>
  <c r="D11" i="2"/>
  <c r="D19" i="2"/>
  <c r="D27" i="2"/>
  <c r="D35" i="2"/>
  <c r="D43" i="2"/>
  <c r="D51" i="2"/>
  <c r="D59" i="2"/>
  <c r="D67" i="2"/>
  <c r="D75" i="2"/>
  <c r="D83" i="2"/>
  <c r="B101" i="2"/>
  <c r="B93" i="2"/>
  <c r="B85" i="2"/>
  <c r="B77" i="2"/>
  <c r="B69" i="2"/>
  <c r="B61" i="2"/>
  <c r="B53" i="2"/>
  <c r="B45" i="2"/>
  <c r="O45" i="2" s="1"/>
  <c r="P45" i="2" s="1"/>
  <c r="Q45" i="2" s="1"/>
  <c r="R45" i="2" s="1"/>
  <c r="B37" i="2"/>
  <c r="B29" i="2"/>
  <c r="B21" i="2"/>
  <c r="B13" i="2"/>
  <c r="B5" i="2"/>
  <c r="D96" i="2"/>
  <c r="D88" i="2"/>
  <c r="D76" i="2"/>
  <c r="D60" i="2"/>
  <c r="D44" i="2"/>
  <c r="D28" i="2"/>
  <c r="D12" i="2"/>
  <c r="F95" i="2"/>
  <c r="F79" i="2"/>
  <c r="O79" i="2" s="1"/>
  <c r="P79" i="2" s="1"/>
  <c r="Q79" i="2" s="1"/>
  <c r="R79" i="2" s="1"/>
  <c r="F63" i="2"/>
  <c r="F47" i="2"/>
  <c r="F31" i="2"/>
  <c r="F15" i="2"/>
  <c r="H98" i="2"/>
  <c r="H82" i="2"/>
  <c r="H66" i="2"/>
  <c r="H50" i="2"/>
  <c r="H34" i="2"/>
  <c r="H18" i="2"/>
  <c r="J101" i="2"/>
  <c r="J85" i="2"/>
  <c r="J69" i="2"/>
  <c r="J53" i="2"/>
  <c r="J37" i="2"/>
  <c r="J21" i="2"/>
  <c r="L88" i="2"/>
  <c r="L72" i="2"/>
  <c r="O72" i="2" s="1"/>
  <c r="P72" i="2" s="1"/>
  <c r="Q72" i="2" s="1"/>
  <c r="R72" i="2" s="1"/>
  <c r="L56" i="2"/>
  <c r="L40" i="2"/>
  <c r="L24" i="2"/>
  <c r="L8" i="2"/>
  <c r="O6" i="2"/>
  <c r="P6" i="2" s="1"/>
  <c r="Q6" i="2" s="1"/>
  <c r="R6" i="2" s="1"/>
  <c r="J7" i="2"/>
  <c r="J15" i="2"/>
  <c r="J23" i="2"/>
  <c r="J31" i="2"/>
  <c r="J39" i="2"/>
  <c r="J47" i="2"/>
  <c r="J55" i="2"/>
  <c r="J63" i="2"/>
  <c r="J71" i="2"/>
  <c r="J79" i="2"/>
  <c r="J87" i="2"/>
  <c r="J95" i="2"/>
  <c r="J8" i="2"/>
  <c r="J16" i="2"/>
  <c r="J24" i="2"/>
  <c r="J32" i="2"/>
  <c r="J40" i="2"/>
  <c r="J48" i="2"/>
  <c r="J56" i="2"/>
  <c r="J64" i="2"/>
  <c r="J72" i="2"/>
  <c r="J80" i="2"/>
  <c r="J88" i="2"/>
  <c r="J96" i="2"/>
  <c r="J9" i="2"/>
  <c r="J17" i="2"/>
  <c r="J25" i="2"/>
  <c r="J33" i="2"/>
  <c r="J41" i="2"/>
  <c r="J49" i="2"/>
  <c r="J57" i="2"/>
  <c r="J65" i="2"/>
  <c r="O65" i="2" s="1"/>
  <c r="P65" i="2" s="1"/>
  <c r="Q65" i="2" s="1"/>
  <c r="R65" i="2" s="1"/>
  <c r="J73" i="2"/>
  <c r="J81" i="2"/>
  <c r="J89" i="2"/>
  <c r="J97" i="2"/>
  <c r="J4" i="2"/>
  <c r="J12" i="2"/>
  <c r="J20" i="2"/>
  <c r="J28" i="2"/>
  <c r="J36" i="2"/>
  <c r="J44" i="2"/>
  <c r="J52" i="2"/>
  <c r="J60" i="2"/>
  <c r="J68" i="2"/>
  <c r="J76" i="2"/>
  <c r="J84" i="2"/>
  <c r="J92" i="2"/>
  <c r="J100" i="2"/>
  <c r="B92" i="2"/>
  <c r="B68" i="2"/>
  <c r="O68" i="2" s="1"/>
  <c r="P68" i="2" s="1"/>
  <c r="Q68" i="2" s="1"/>
  <c r="R68" i="2" s="1"/>
  <c r="B52" i="2"/>
  <c r="B36" i="2"/>
  <c r="B20" i="2"/>
  <c r="B12" i="2"/>
  <c r="B4" i="2"/>
  <c r="O4" i="2" s="1"/>
  <c r="P4" i="2" s="1"/>
  <c r="Q4" i="2" s="1"/>
  <c r="R4" i="2" s="1"/>
  <c r="D95" i="2"/>
  <c r="D87" i="2"/>
  <c r="D58" i="2"/>
  <c r="D42" i="2"/>
  <c r="D26" i="2"/>
  <c r="D10" i="2"/>
  <c r="F93" i="2"/>
  <c r="F77" i="2"/>
  <c r="F61" i="2"/>
  <c r="F45" i="2"/>
  <c r="F29" i="2"/>
  <c r="F13" i="2"/>
  <c r="H96" i="2"/>
  <c r="H80" i="2"/>
  <c r="H64" i="2"/>
  <c r="H48" i="2"/>
  <c r="O48" i="2" s="1"/>
  <c r="P48" i="2" s="1"/>
  <c r="Q48" i="2" s="1"/>
  <c r="R48" i="2" s="1"/>
  <c r="H32" i="2"/>
  <c r="H16" i="2"/>
  <c r="J99" i="2"/>
  <c r="J83" i="2"/>
  <c r="J67" i="2"/>
  <c r="J51" i="2"/>
  <c r="J35" i="2"/>
  <c r="J19" i="2"/>
  <c r="O19" i="2" s="1"/>
  <c r="P19" i="2" s="1"/>
  <c r="Q19" i="2" s="1"/>
  <c r="R19" i="2" s="1"/>
  <c r="J3" i="2"/>
  <c r="L86" i="2"/>
  <c r="L70" i="2"/>
  <c r="O70" i="2" s="1"/>
  <c r="P70" i="2" s="1"/>
  <c r="Q70" i="2" s="1"/>
  <c r="R70" i="2" s="1"/>
  <c r="L54" i="2"/>
  <c r="L38" i="2"/>
  <c r="L22" i="2"/>
  <c r="B100" i="2"/>
  <c r="B84" i="2"/>
  <c r="B60" i="2"/>
  <c r="B44" i="2"/>
  <c r="B28" i="2"/>
  <c r="L10" i="2"/>
  <c r="L18" i="2"/>
  <c r="L26" i="2"/>
  <c r="L34" i="2"/>
  <c r="L42" i="2"/>
  <c r="L50" i="2"/>
  <c r="L58" i="2"/>
  <c r="L66" i="2"/>
  <c r="L74" i="2"/>
  <c r="L82" i="2"/>
  <c r="L90" i="2"/>
  <c r="L98" i="2"/>
  <c r="L3" i="2"/>
  <c r="L11" i="2"/>
  <c r="L19" i="2"/>
  <c r="L27" i="2"/>
  <c r="L35" i="2"/>
  <c r="L43" i="2"/>
  <c r="L51" i="2"/>
  <c r="L59" i="2"/>
  <c r="L67" i="2"/>
  <c r="L75" i="2"/>
  <c r="O75" i="2" s="1"/>
  <c r="P75" i="2" s="1"/>
  <c r="Q75" i="2" s="1"/>
  <c r="R75" i="2" s="1"/>
  <c r="L83" i="2"/>
  <c r="L91" i="2"/>
  <c r="L99" i="2"/>
  <c r="L4" i="2"/>
  <c r="L12" i="2"/>
  <c r="L20" i="2"/>
  <c r="L28" i="2"/>
  <c r="L36" i="2"/>
  <c r="O36" i="2" s="1"/>
  <c r="P36" i="2" s="1"/>
  <c r="Q36" i="2" s="1"/>
  <c r="R36" i="2" s="1"/>
  <c r="L44" i="2"/>
  <c r="L52" i="2"/>
  <c r="L60" i="2"/>
  <c r="O60" i="2" s="1"/>
  <c r="P60" i="2" s="1"/>
  <c r="Q60" i="2" s="1"/>
  <c r="R60" i="2" s="1"/>
  <c r="L68" i="2"/>
  <c r="L76" i="2"/>
  <c r="L84" i="2"/>
  <c r="L92" i="2"/>
  <c r="L100" i="2"/>
  <c r="L7" i="2"/>
  <c r="L15" i="2"/>
  <c r="L23" i="2"/>
  <c r="L31" i="2"/>
  <c r="L39" i="2"/>
  <c r="L47" i="2"/>
  <c r="O47" i="2" s="1"/>
  <c r="P47" i="2" s="1"/>
  <c r="Q47" i="2" s="1"/>
  <c r="R47" i="2" s="1"/>
  <c r="L55" i="2"/>
  <c r="O55" i="2" s="1"/>
  <c r="P55" i="2" s="1"/>
  <c r="Q55" i="2" s="1"/>
  <c r="R55" i="2" s="1"/>
  <c r="L63" i="2"/>
  <c r="L71" i="2"/>
  <c r="L79" i="2"/>
  <c r="L87" i="2"/>
  <c r="L95" i="2"/>
  <c r="D2" i="2"/>
  <c r="B99" i="2"/>
  <c r="B91" i="2"/>
  <c r="O91" i="2" s="1"/>
  <c r="P91" i="2" s="1"/>
  <c r="Q91" i="2" s="1"/>
  <c r="R91" i="2" s="1"/>
  <c r="B83" i="2"/>
  <c r="B75" i="2"/>
  <c r="B67" i="2"/>
  <c r="B59" i="2"/>
  <c r="B51" i="2"/>
  <c r="B43" i="2"/>
  <c r="O43" i="2" s="1"/>
  <c r="P43" i="2" s="1"/>
  <c r="Q43" i="2" s="1"/>
  <c r="R43" i="2" s="1"/>
  <c r="B35" i="2"/>
  <c r="B27" i="2"/>
  <c r="O27" i="2" s="1"/>
  <c r="P27" i="2" s="1"/>
  <c r="Q27" i="2" s="1"/>
  <c r="R27" i="2" s="1"/>
  <c r="B19" i="2"/>
  <c r="B11" i="2"/>
  <c r="B3" i="2"/>
  <c r="D94" i="2"/>
  <c r="D86" i="2"/>
  <c r="D73" i="2"/>
  <c r="D57" i="2"/>
  <c r="D41" i="2"/>
  <c r="O41" i="2" s="1"/>
  <c r="P41" i="2" s="1"/>
  <c r="Q41" i="2" s="1"/>
  <c r="R41" i="2" s="1"/>
  <c r="D25" i="2"/>
  <c r="D9" i="2"/>
  <c r="F92" i="2"/>
  <c r="F76" i="2"/>
  <c r="F60" i="2"/>
  <c r="F44" i="2"/>
  <c r="F28" i="2"/>
  <c r="F12" i="2"/>
  <c r="H95" i="2"/>
  <c r="H79" i="2"/>
  <c r="H63" i="2"/>
  <c r="H47" i="2"/>
  <c r="H31" i="2"/>
  <c r="H15" i="2"/>
  <c r="J98" i="2"/>
  <c r="J82" i="2"/>
  <c r="J66" i="2"/>
  <c r="J50" i="2"/>
  <c r="J34" i="2"/>
  <c r="J18" i="2"/>
  <c r="L101" i="2"/>
  <c r="L85" i="2"/>
  <c r="L69" i="2"/>
  <c r="L53" i="2"/>
  <c r="L37" i="2"/>
  <c r="L21" i="2"/>
  <c r="L5" i="2"/>
  <c r="B2" i="2"/>
  <c r="B98" i="2"/>
  <c r="B90" i="2"/>
  <c r="B82" i="2"/>
  <c r="B74" i="2"/>
  <c r="O74" i="2" s="1"/>
  <c r="P74" i="2" s="1"/>
  <c r="Q74" i="2" s="1"/>
  <c r="R74" i="2" s="1"/>
  <c r="B66" i="2"/>
  <c r="B58" i="2"/>
  <c r="B50" i="2"/>
  <c r="B42" i="2"/>
  <c r="B34" i="2"/>
  <c r="B26" i="2"/>
  <c r="B18" i="2"/>
  <c r="B10" i="2"/>
  <c r="D101" i="2"/>
  <c r="D93" i="2"/>
  <c r="D85" i="2"/>
  <c r="D69" i="2"/>
  <c r="D53" i="2"/>
  <c r="D37" i="2"/>
  <c r="D21" i="2"/>
  <c r="D5" i="2"/>
  <c r="F88" i="2"/>
  <c r="F72" i="2"/>
  <c r="F56" i="2"/>
  <c r="F40" i="2"/>
  <c r="F24" i="2"/>
  <c r="F8" i="2"/>
  <c r="H91" i="2"/>
  <c r="H75" i="2"/>
  <c r="H59" i="2"/>
  <c r="H43" i="2"/>
  <c r="H27" i="2"/>
  <c r="H11" i="2"/>
  <c r="J94" i="2"/>
  <c r="J78" i="2"/>
  <c r="J62" i="2"/>
  <c r="J46" i="2"/>
  <c r="O46" i="2" s="1"/>
  <c r="P46" i="2" s="1"/>
  <c r="Q46" i="2" s="1"/>
  <c r="R46" i="2" s="1"/>
  <c r="J30" i="2"/>
  <c r="J14" i="2"/>
  <c r="L97" i="2"/>
  <c r="O97" i="2" s="1"/>
  <c r="P97" i="2" s="1"/>
  <c r="Q97" i="2" s="1"/>
  <c r="R97" i="2" s="1"/>
  <c r="L81" i="2"/>
  <c r="L65" i="2"/>
  <c r="L49" i="2"/>
  <c r="L33" i="2"/>
  <c r="O33" i="2" s="1"/>
  <c r="P33" i="2" s="1"/>
  <c r="Q33" i="2" s="1"/>
  <c r="R33" i="2" s="1"/>
  <c r="L17" i="2"/>
  <c r="F2" i="2"/>
  <c r="B97" i="2"/>
  <c r="B89" i="2"/>
  <c r="B81" i="2"/>
  <c r="B73" i="2"/>
  <c r="B65" i="2"/>
  <c r="B57" i="2"/>
  <c r="B49" i="2"/>
  <c r="B41" i="2"/>
  <c r="B33" i="2"/>
  <c r="B25" i="2"/>
  <c r="B17" i="2"/>
  <c r="D100" i="2"/>
  <c r="D92" i="2"/>
  <c r="D84" i="2"/>
  <c r="D68" i="2"/>
  <c r="D52" i="2"/>
  <c r="D36" i="2"/>
  <c r="D20" i="2"/>
  <c r="D4" i="2"/>
  <c r="F87" i="2"/>
  <c r="F71" i="2"/>
  <c r="F55" i="2"/>
  <c r="F39" i="2"/>
  <c r="O39" i="2" s="1"/>
  <c r="P39" i="2" s="1"/>
  <c r="Q39" i="2" s="1"/>
  <c r="R39" i="2" s="1"/>
  <c r="F23" i="2"/>
  <c r="F7" i="2"/>
  <c r="H90" i="2"/>
  <c r="H74" i="2"/>
  <c r="H58" i="2"/>
  <c r="H42" i="2"/>
  <c r="H26" i="2"/>
  <c r="H10" i="2"/>
  <c r="J93" i="2"/>
  <c r="J77" i="2"/>
  <c r="J61" i="2"/>
  <c r="J45" i="2"/>
  <c r="J29" i="2"/>
  <c r="J13" i="2"/>
  <c r="L96" i="2"/>
  <c r="L80" i="2"/>
  <c r="O80" i="2" s="1"/>
  <c r="P80" i="2" s="1"/>
  <c r="Q80" i="2" s="1"/>
  <c r="R80" i="2" s="1"/>
  <c r="L64" i="2"/>
  <c r="O64" i="2" s="1"/>
  <c r="P64" i="2" s="1"/>
  <c r="Q64" i="2" s="1"/>
  <c r="R64" i="2" s="1"/>
  <c r="L48" i="2"/>
  <c r="L32" i="2"/>
  <c r="L16" i="2"/>
  <c r="O16" i="2" s="1"/>
  <c r="P16" i="2" s="1"/>
  <c r="Q16" i="2" s="1"/>
  <c r="R16" i="2" s="1"/>
  <c r="F101" i="2"/>
  <c r="F85" i="2"/>
  <c r="F69" i="2"/>
  <c r="F53" i="2"/>
  <c r="F21" i="2"/>
  <c r="F5" i="2"/>
  <c r="H40" i="2"/>
  <c r="O40" i="2" s="1"/>
  <c r="P40" i="2" s="1"/>
  <c r="Q40" i="2" s="1"/>
  <c r="R40" i="2" s="1"/>
  <c r="H24" i="2"/>
  <c r="H8" i="2"/>
  <c r="J91" i="2"/>
  <c r="J75" i="2"/>
  <c r="J59" i="2"/>
  <c r="J43" i="2"/>
  <c r="J27" i="2"/>
  <c r="J11" i="2"/>
  <c r="L94" i="2"/>
  <c r="O94" i="2" s="1"/>
  <c r="P94" i="2" s="1"/>
  <c r="Q94" i="2" s="1"/>
  <c r="R94" i="2" s="1"/>
  <c r="L78" i="2"/>
  <c r="L62" i="2"/>
  <c r="L46" i="2"/>
  <c r="L30" i="2"/>
  <c r="O30" i="2" s="1"/>
  <c r="P30" i="2" s="1"/>
  <c r="Q30" i="2" s="1"/>
  <c r="R30" i="2" s="1"/>
  <c r="O76" i="2"/>
  <c r="P76" i="2" s="1"/>
  <c r="Q76" i="2" s="1"/>
  <c r="R76" i="2" s="1"/>
  <c r="O44" i="2"/>
  <c r="P44" i="2" s="1"/>
  <c r="Q44" i="2" s="1"/>
  <c r="R44" i="2" s="1"/>
  <c r="O12" i="2"/>
  <c r="P12" i="2" s="1"/>
  <c r="Q12" i="2" s="1"/>
  <c r="R12" i="2" s="1"/>
  <c r="O51" i="2"/>
  <c r="P51" i="2" s="1"/>
  <c r="Q51" i="2" s="1"/>
  <c r="R51" i="2" s="1"/>
  <c r="O35" i="2"/>
  <c r="P35" i="2" s="1"/>
  <c r="Q35" i="2" s="1"/>
  <c r="R35" i="2" s="1"/>
  <c r="O11" i="2"/>
  <c r="P11" i="2" s="1"/>
  <c r="Q11" i="2" s="1"/>
  <c r="R11" i="2" s="1"/>
  <c r="O89" i="2"/>
  <c r="P89" i="2" s="1"/>
  <c r="Q89" i="2" s="1"/>
  <c r="R89" i="2" s="1"/>
  <c r="O73" i="2"/>
  <c r="P73" i="2" s="1"/>
  <c r="Q73" i="2" s="1"/>
  <c r="R73" i="2" s="1"/>
  <c r="O57" i="2"/>
  <c r="P57" i="2" s="1"/>
  <c r="Q57" i="2" s="1"/>
  <c r="R57" i="2" s="1"/>
  <c r="O49" i="2"/>
  <c r="P49" i="2" s="1"/>
  <c r="Q49" i="2" s="1"/>
  <c r="R49" i="2" s="1"/>
  <c r="O9" i="2"/>
  <c r="P9" i="2" s="1"/>
  <c r="Q9" i="2" s="1"/>
  <c r="R9" i="2" s="1"/>
  <c r="O88" i="2"/>
  <c r="P88" i="2" s="1"/>
  <c r="Q88" i="2" s="1"/>
  <c r="R88" i="2" s="1"/>
  <c r="O56" i="2"/>
  <c r="P56" i="2" s="1"/>
  <c r="Q56" i="2" s="1"/>
  <c r="R56" i="2" s="1"/>
  <c r="O24" i="2"/>
  <c r="P24" i="2" s="1"/>
  <c r="Q24" i="2" s="1"/>
  <c r="R24" i="2" s="1"/>
  <c r="O8" i="2"/>
  <c r="P8" i="2" s="1"/>
  <c r="Q8" i="2" s="1"/>
  <c r="R8" i="2" s="1"/>
  <c r="O87" i="2"/>
  <c r="P87" i="2" s="1"/>
  <c r="Q87" i="2" s="1"/>
  <c r="R87" i="2" s="1"/>
  <c r="O71" i="2"/>
  <c r="P71" i="2" s="1"/>
  <c r="Q71" i="2" s="1"/>
  <c r="R71" i="2" s="1"/>
  <c r="O31" i="2"/>
  <c r="P31" i="2" s="1"/>
  <c r="Q31" i="2" s="1"/>
  <c r="R31" i="2" s="1"/>
  <c r="O23" i="2"/>
  <c r="P23" i="2" s="1"/>
  <c r="Q23" i="2" s="1"/>
  <c r="R23" i="2" s="1"/>
  <c r="O7" i="2"/>
  <c r="P7" i="2" s="1"/>
  <c r="Q7" i="2" s="1"/>
  <c r="R7" i="2" s="1"/>
  <c r="O2" i="2"/>
  <c r="P2" i="2" s="1"/>
  <c r="Q2" i="2" s="1"/>
  <c r="R2" i="2" s="1"/>
  <c r="O86" i="2"/>
  <c r="P86" i="2" s="1"/>
  <c r="Q86" i="2" s="1"/>
  <c r="R86" i="2" s="1"/>
  <c r="O78" i="2"/>
  <c r="P78" i="2" s="1"/>
  <c r="Q78" i="2" s="1"/>
  <c r="R78" i="2" s="1"/>
  <c r="O62" i="2"/>
  <c r="P62" i="2" s="1"/>
  <c r="Q62" i="2" s="1"/>
  <c r="R62" i="2" s="1"/>
  <c r="O38" i="2"/>
  <c r="P38" i="2" s="1"/>
  <c r="Q38" i="2" s="1"/>
  <c r="R38" i="2" s="1"/>
  <c r="O22" i="2"/>
  <c r="P22" i="2" s="1"/>
  <c r="Q22" i="2" s="1"/>
  <c r="R22" i="2" s="1"/>
  <c r="O14" i="2"/>
  <c r="P14" i="2" s="1"/>
  <c r="Q14" i="2" s="1"/>
  <c r="R14" i="2" s="1"/>
  <c r="O20" i="2" l="1"/>
  <c r="P20" i="2" s="1"/>
  <c r="Q20" i="2" s="1"/>
  <c r="R20" i="2" s="1"/>
  <c r="O81" i="2"/>
  <c r="P81" i="2" s="1"/>
  <c r="Q81" i="2" s="1"/>
  <c r="R81" i="2" s="1"/>
  <c r="O17" i="2"/>
  <c r="P17" i="2" s="1"/>
  <c r="Q17" i="2" s="1"/>
  <c r="R17" i="2" s="1"/>
  <c r="O84" i="2"/>
  <c r="P84" i="2" s="1"/>
  <c r="Q84" i="2" s="1"/>
  <c r="R84" i="2" s="1"/>
  <c r="O96" i="2"/>
  <c r="P96" i="2" s="1"/>
  <c r="Q96" i="2" s="1"/>
  <c r="R96" i="2" s="1"/>
  <c r="O32" i="2"/>
  <c r="P32" i="2" s="1"/>
  <c r="Q32" i="2" s="1"/>
  <c r="R32" i="2" s="1"/>
  <c r="O95" i="2"/>
  <c r="P95" i="2" s="1"/>
  <c r="Q95" i="2" s="1"/>
  <c r="R95" i="2" s="1"/>
  <c r="O69" i="2"/>
  <c r="P69" i="2" s="1"/>
  <c r="Q69" i="2" s="1"/>
  <c r="R69" i="2" s="1"/>
  <c r="O59" i="2"/>
  <c r="P59" i="2" s="1"/>
  <c r="Q59" i="2" s="1"/>
  <c r="R59" i="2" s="1"/>
  <c r="O99" i="2"/>
  <c r="P99" i="2" s="1"/>
  <c r="Q99" i="2" s="1"/>
  <c r="R99" i="2" s="1"/>
  <c r="O15" i="2"/>
  <c r="P15" i="2" s="1"/>
  <c r="Q15" i="2" s="1"/>
  <c r="R15" i="2" s="1"/>
  <c r="O50" i="2"/>
  <c r="P50" i="2" s="1"/>
  <c r="Q50" i="2" s="1"/>
  <c r="R50" i="2" s="1"/>
  <c r="O63" i="2"/>
  <c r="P63" i="2" s="1"/>
  <c r="Q63" i="2" s="1"/>
  <c r="R63" i="2" s="1"/>
  <c r="O92" i="2"/>
  <c r="P92" i="2" s="1"/>
  <c r="Q92" i="2" s="1"/>
  <c r="R92" i="2" s="1"/>
  <c r="O3" i="2"/>
  <c r="P3" i="2" s="1"/>
  <c r="Q3" i="2" s="1"/>
  <c r="R3" i="2" s="1"/>
  <c r="O67" i="2"/>
  <c r="P67" i="2" s="1"/>
  <c r="Q67" i="2" s="1"/>
  <c r="R67" i="2" s="1"/>
  <c r="O28" i="2"/>
  <c r="P28" i="2" s="1"/>
  <c r="Q28" i="2" s="1"/>
  <c r="R28" i="2" s="1"/>
  <c r="O52" i="2"/>
  <c r="P52" i="2" s="1"/>
  <c r="Q52" i="2" s="1"/>
  <c r="R52" i="2" s="1"/>
  <c r="O83" i="2"/>
  <c r="P83" i="2" s="1"/>
  <c r="Q83" i="2" s="1"/>
  <c r="R83" i="2" s="1"/>
  <c r="O58" i="2"/>
  <c r="P58" i="2" s="1"/>
  <c r="Q58" i="2" s="1"/>
  <c r="R58" i="2" s="1"/>
  <c r="O53" i="2"/>
  <c r="P53" i="2" s="1"/>
  <c r="Q53" i="2" s="1"/>
  <c r="R53" i="2" s="1"/>
  <c r="O66" i="2"/>
  <c r="P66" i="2" s="1"/>
  <c r="Q66" i="2" s="1"/>
  <c r="R66" i="2" s="1"/>
  <c r="O61" i="2"/>
  <c r="P61" i="2" s="1"/>
  <c r="Q61" i="2" s="1"/>
  <c r="R61" i="2" s="1"/>
  <c r="O10" i="2"/>
  <c r="P10" i="2" s="1"/>
  <c r="Q10" i="2" s="1"/>
  <c r="R10" i="2" s="1"/>
  <c r="O5" i="2"/>
  <c r="P5" i="2" s="1"/>
  <c r="Q5" i="2" s="1"/>
  <c r="R5" i="2" s="1"/>
  <c r="O18" i="2"/>
  <c r="P18" i="2" s="1"/>
  <c r="Q18" i="2" s="1"/>
  <c r="R18" i="2" s="1"/>
  <c r="O82" i="2"/>
  <c r="P82" i="2" s="1"/>
  <c r="Q82" i="2" s="1"/>
  <c r="R82" i="2" s="1"/>
  <c r="O100" i="2"/>
  <c r="P100" i="2" s="1"/>
  <c r="Q100" i="2" s="1"/>
  <c r="R100" i="2" s="1"/>
  <c r="O13" i="2"/>
  <c r="P13" i="2" s="1"/>
  <c r="Q13" i="2" s="1"/>
  <c r="R13" i="2" s="1"/>
  <c r="O77" i="2"/>
  <c r="P77" i="2" s="1"/>
  <c r="Q77" i="2" s="1"/>
  <c r="R77" i="2" s="1"/>
  <c r="O26" i="2"/>
  <c r="P26" i="2" s="1"/>
  <c r="Q26" i="2" s="1"/>
  <c r="R26" i="2" s="1"/>
  <c r="O90" i="2"/>
  <c r="P90" i="2" s="1"/>
  <c r="Q90" i="2" s="1"/>
  <c r="R90" i="2" s="1"/>
  <c r="O21" i="2"/>
  <c r="P21" i="2" s="1"/>
  <c r="Q21" i="2" s="1"/>
  <c r="R21" i="2" s="1"/>
  <c r="O85" i="2"/>
  <c r="P85" i="2" s="1"/>
  <c r="Q85" i="2" s="1"/>
  <c r="R85" i="2" s="1"/>
  <c r="O34" i="2"/>
  <c r="P34" i="2" s="1"/>
  <c r="Q34" i="2" s="1"/>
  <c r="R34" i="2" s="1"/>
  <c r="O98" i="2"/>
  <c r="P98" i="2" s="1"/>
  <c r="Q98" i="2" s="1"/>
  <c r="R98" i="2" s="1"/>
  <c r="O29" i="2"/>
  <c r="P29" i="2" s="1"/>
  <c r="Q29" i="2" s="1"/>
  <c r="R29" i="2" s="1"/>
  <c r="O93" i="2"/>
  <c r="P93" i="2" s="1"/>
  <c r="Q93" i="2" s="1"/>
  <c r="R93" i="2" s="1"/>
  <c r="O42" i="2"/>
  <c r="P42" i="2" s="1"/>
  <c r="Q42" i="2" s="1"/>
  <c r="R42" i="2" s="1"/>
  <c r="O37" i="2"/>
  <c r="P37" i="2" s="1"/>
  <c r="Q37" i="2" s="1"/>
  <c r="R37" i="2" s="1"/>
  <c r="R103" i="2" l="1"/>
  <c r="U42" i="1"/>
  <c r="S42" i="1"/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2" i="1"/>
  <c r="U198" i="1"/>
  <c r="S198" i="1"/>
  <c r="S163" i="1"/>
  <c r="U163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2" i="1"/>
  <c r="AL2" i="1"/>
  <c r="AF1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AH74" i="1" l="1"/>
  <c r="AH43" i="1"/>
  <c r="AF142" i="1"/>
  <c r="AH142" i="1"/>
  <c r="AH107" i="1"/>
  <c r="AF107" i="1"/>
  <c r="AH12" i="1"/>
</calcChain>
</file>

<file path=xl/sharedStrings.xml><?xml version="1.0" encoding="utf-8"?>
<sst xmlns="http://schemas.openxmlformats.org/spreadsheetml/2006/main" count="1004" uniqueCount="152">
  <si>
    <t>Obs#</t>
  </si>
  <si>
    <t>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</si>
  <si>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</si>
  <si>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</si>
  <si>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</si>
  <si>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</si>
  <si>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</si>
  <si>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</si>
  <si>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</si>
  <si>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</si>
  <si>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</si>
  <si>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</si>
  <si>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</si>
  <si>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</si>
  <si>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</si>
  <si>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</si>
  <si>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</si>
  <si>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</si>
  <si>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</si>
  <si>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</si>
  <si>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</si>
  <si>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</si>
  <si>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</si>
  <si>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</si>
  <si>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Resid(1var)</t>
  </si>
  <si>
    <t>since F*&gt;Ftable so believe Ha</t>
  </si>
  <si>
    <t>Resid(2var)</t>
  </si>
  <si>
    <t>Resid(3var)</t>
  </si>
  <si>
    <t>BloodPressure</t>
  </si>
  <si>
    <t>Glucose</t>
  </si>
  <si>
    <t>BMI</t>
  </si>
  <si>
    <t>Insulin</t>
  </si>
  <si>
    <t>DiabetesPedigreeFunction</t>
  </si>
  <si>
    <t>SkinThickness</t>
  </si>
  <si>
    <t>Lower 95.0%</t>
  </si>
  <si>
    <t>Upper 95.0%</t>
  </si>
  <si>
    <t>Resid(4var)</t>
  </si>
  <si>
    <t>Resid (5var)</t>
  </si>
  <si>
    <t>F*</t>
  </si>
  <si>
    <t xml:space="preserve">F table </t>
  </si>
  <si>
    <t>Ho: B(Age)=0 vs Ha: B(Age)&lt;&gt;0</t>
  </si>
  <si>
    <t>Ho: B(BMI)=0 given B(Age) vs Ha: B(BMI) &lt;&gt; 0 given B(Age)</t>
  </si>
  <si>
    <t>Ho: B(Skin Thickness)=0 given B(BMI), B(Age) vs Ha: B(Skin Thickness)&lt;&gt;0 given B(BMI), B(Age)</t>
  </si>
  <si>
    <t>Ho: B(Glucose)=0 given B(BMI), B(Age), (Skin Thickness) vs Ha: B(Glucose)&lt;&gt;0 given B(BMI), B(Age), (Skin Thickness)</t>
  </si>
  <si>
    <t>Ho: B(DiabetesPedigreeFunction)=0 given B(BMI), B(Age), (Skin Thickness), B(Glucose) vs Ha: B(DiabetesPedigreeFunction)&lt;&gt;0 given B(BMI), B(Age), (Skin Thickness), B(Glucose)</t>
  </si>
  <si>
    <t>Summary output</t>
  </si>
  <si>
    <t>since F* &lt;Ftable so believe Ho</t>
  </si>
  <si>
    <t>Std</t>
  </si>
  <si>
    <t>Glucose&gt;130</t>
  </si>
  <si>
    <t>Logit=b0+b1StdLiver+b2StdEnzyme+b3StdSevAlcohol</t>
  </si>
  <si>
    <t>Exp(Logit)</t>
  </si>
  <si>
    <t>P(x)</t>
  </si>
  <si>
    <t>LogLikelihood</t>
  </si>
  <si>
    <t>b1</t>
  </si>
  <si>
    <t>b0</t>
  </si>
  <si>
    <t>b2</t>
  </si>
  <si>
    <t>b3</t>
  </si>
  <si>
    <t>b4</t>
  </si>
  <si>
    <t>b5</t>
  </si>
  <si>
    <t>b6</t>
  </si>
  <si>
    <t>Microsoft Excel 16.0 Answer Report</t>
  </si>
  <si>
    <t>Worksheet: [Doing Diabetes - Copy.xlsx]Logistic Reg</t>
  </si>
  <si>
    <t>Report Created: 12/10/2022 1:33:05 PM</t>
  </si>
  <si>
    <t>Result: Solver found a solution.  All Constraints and optimality conditions are satisfied.</t>
  </si>
  <si>
    <t>Solver Engine</t>
  </si>
  <si>
    <t>Engine: GRG Nonlinear</t>
  </si>
  <si>
    <t>Solution Time: 0.218 Seconds.</t>
  </si>
  <si>
    <t>Iterations: 18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</si>
  <si>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</si>
  <si>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</si>
  <si>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</si>
  <si>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</si>
  <si>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</si>
  <si>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</si>
  <si>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</si>
  <si>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</si>
  <si>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</si>
  <si>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</si>
  <si>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</si>
  <si>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</si>
  <si>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NONE</t>
  </si>
  <si>
    <t>$R$103</t>
  </si>
  <si>
    <t>$V$1</t>
  </si>
  <si>
    <t>Contin</t>
  </si>
  <si>
    <t>$V$2</t>
  </si>
  <si>
    <t>$V$3</t>
  </si>
  <si>
    <t>$V$4</t>
  </si>
  <si>
    <t>$V$5</t>
  </si>
  <si>
    <t>$V$6</t>
  </si>
  <si>
    <t>$V$7</t>
  </si>
  <si>
    <t>Microsoft Excel 16.0 Sensitivity Report</t>
  </si>
  <si>
    <t>Report Created: 12/10/2022 1:33:06 PM</t>
  </si>
  <si>
    <t>Final</t>
  </si>
  <si>
    <t>Value</t>
  </si>
  <si>
    <t>Reduced</t>
  </si>
  <si>
    <t>Gradient</t>
  </si>
  <si>
    <t>K</t>
  </si>
  <si>
    <t>stuff in()</t>
  </si>
  <si>
    <t>NORMSINV</t>
  </si>
  <si>
    <t>RESIDUAL OUTPUT</t>
  </si>
  <si>
    <t>Observation</t>
  </si>
  <si>
    <t>Predicted Glucose</t>
  </si>
  <si>
    <t>Residuals</t>
  </si>
  <si>
    <t>Standard Residuals</t>
  </si>
  <si>
    <t>Sorted Residuals</t>
  </si>
  <si>
    <t>Sorted Standard Residuals</t>
  </si>
  <si>
    <t>y^ =random error</t>
  </si>
  <si>
    <t>e = y-y^ margin of error</t>
  </si>
  <si>
    <t>e^2</t>
  </si>
  <si>
    <t>Se1</t>
  </si>
  <si>
    <t>Se2</t>
  </si>
  <si>
    <t>e/se</t>
  </si>
  <si>
    <t>Normality</t>
  </si>
  <si>
    <t>#&gt;1sd</t>
  </si>
  <si>
    <t>#&gt;2sd</t>
  </si>
  <si>
    <t>#&gt;3sd</t>
  </si>
  <si>
    <t>#&lt;-1sd</t>
  </si>
  <si>
    <t>#&lt;-2sd</t>
  </si>
  <si>
    <t>#&lt;-3sd</t>
  </si>
  <si>
    <t>#+/-1sd</t>
  </si>
  <si>
    <t>#+/-2sd</t>
  </si>
  <si>
    <t>#+/-3sd</t>
  </si>
  <si>
    <t>%+/-1sd</t>
  </si>
  <si>
    <t>%+/-2sd</t>
  </si>
  <si>
    <t>%+/-3sd</t>
  </si>
  <si>
    <t>For all variables</t>
  </si>
  <si>
    <t>Just for age and insulin</t>
  </si>
  <si>
    <t>AGE</t>
  </si>
  <si>
    <t>XY</t>
  </si>
  <si>
    <t>B1 Jack Knife</t>
  </si>
  <si>
    <t>B0 Jack Knife</t>
  </si>
  <si>
    <t>B1</t>
  </si>
  <si>
    <t>B0</t>
  </si>
  <si>
    <t>Average</t>
  </si>
  <si>
    <t>Stdv</t>
  </si>
  <si>
    <t>Y^Crossvalidation</t>
  </si>
  <si>
    <t>Y^error</t>
  </si>
  <si>
    <t>Crossvalidation</t>
  </si>
  <si>
    <t xml:space="preserve"> </t>
  </si>
  <si>
    <t>since F*&gt;Ftable, so believe Ha meaning that age</t>
  </si>
  <si>
    <t xml:space="preserve"> helps explaing Glucose when Insulin and Age are already in equation</t>
  </si>
  <si>
    <t xml:space="preserve">Glucose &amp; Insulin </t>
  </si>
  <si>
    <t>Glucose &amp; Age</t>
  </si>
  <si>
    <t>INSULIN</t>
  </si>
  <si>
    <t>SD Low</t>
  </si>
  <si>
    <t>SD Upper</t>
  </si>
  <si>
    <t>Ratio</t>
  </si>
  <si>
    <t>Report Created: 12/13/2022 5:23:38 PM</t>
  </si>
  <si>
    <t>Solution Time: 0 Seconds.</t>
  </si>
  <si>
    <t>Iterations: 0 Subproblems: 0</t>
  </si>
  <si>
    <t xml:space="preserve">age -glucose </t>
  </si>
  <si>
    <t>isulin-glucose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</si>
</sst>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2" xfId="0" applyFont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3" borderId="0" xfId="0" applyFill="1" applyBorder="1" applyAlignment="1"/>
    <xf numFmtId="0" fontId="2" fillId="0" borderId="0" xfId="0" applyFont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3" fillId="0" borderId="5" xfId="0" applyFont="1" applyFill="1" applyBorder="1" applyAlignment="1">
      <alignment horizontal="centerContinuous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1" xfId="0" applyFill="1" applyBorder="1" applyAlignment="1"/>
    <xf numFmtId="0" fontId="0" fillId="5" borderId="0" xfId="0" applyFill="1"/>
    <xf numFmtId="0" fontId="4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1" xfId="0" applyFill="1" applyBorder="1" applyAlignment="1"/>
    <xf numFmtId="0" fontId="5" fillId="0" borderId="0" xfId="0" applyFont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8" borderId="0" xfId="0" applyNumberFormat="1" applyFill="1"/>
    <xf numFmtId="2" fontId="0" fillId="8" borderId="0" xfId="0" applyNumberFormat="1" applyFill="1"/>
    <xf numFmtId="0" fontId="0" fillId="7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Glucose</c:v>
          </c:tx>
          <c:spPr>
            <a:ln w="19050">
              <a:noFill/>
            </a:ln>
          </c:spPr>
          <c:xVal>
            <c:numRef>
              <c:f>Normality!$G$3:$G$102</c:f>
              <c:numCache>
                <c:formatCode>General</c:formatCode>
                <c:ptCount val="100"/>
                <c:pt idx="0">
                  <c:v>50</c:v>
                </c:pt>
                <c:pt idx="1">
                  <c:v>31</c:v>
                </c:pt>
                <c:pt idx="2">
                  <c:v>32</c:v>
                </c:pt>
                <c:pt idx="3">
                  <c:v>21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29</c:v>
                </c:pt>
                <c:pt idx="8">
                  <c:v>53</c:v>
                </c:pt>
                <c:pt idx="9">
                  <c:v>54</c:v>
                </c:pt>
                <c:pt idx="10">
                  <c:v>30</c:v>
                </c:pt>
                <c:pt idx="11">
                  <c:v>34</c:v>
                </c:pt>
                <c:pt idx="12">
                  <c:v>57</c:v>
                </c:pt>
                <c:pt idx="13">
                  <c:v>59</c:v>
                </c:pt>
                <c:pt idx="14">
                  <c:v>51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32</c:v>
                </c:pt>
                <c:pt idx="20">
                  <c:v>27</c:v>
                </c:pt>
                <c:pt idx="21">
                  <c:v>50</c:v>
                </c:pt>
                <c:pt idx="22">
                  <c:v>41</c:v>
                </c:pt>
                <c:pt idx="23">
                  <c:v>29</c:v>
                </c:pt>
                <c:pt idx="24">
                  <c:v>51</c:v>
                </c:pt>
                <c:pt idx="25">
                  <c:v>41</c:v>
                </c:pt>
                <c:pt idx="26">
                  <c:v>43</c:v>
                </c:pt>
                <c:pt idx="27">
                  <c:v>22</c:v>
                </c:pt>
                <c:pt idx="28">
                  <c:v>57</c:v>
                </c:pt>
                <c:pt idx="29">
                  <c:v>38</c:v>
                </c:pt>
                <c:pt idx="30">
                  <c:v>60</c:v>
                </c:pt>
                <c:pt idx="31">
                  <c:v>28</c:v>
                </c:pt>
                <c:pt idx="32">
                  <c:v>22</c:v>
                </c:pt>
                <c:pt idx="33">
                  <c:v>28</c:v>
                </c:pt>
                <c:pt idx="34">
                  <c:v>45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27</c:v>
                </c:pt>
                <c:pt idx="39">
                  <c:v>56</c:v>
                </c:pt>
                <c:pt idx="40">
                  <c:v>26</c:v>
                </c:pt>
                <c:pt idx="41">
                  <c:v>37</c:v>
                </c:pt>
                <c:pt idx="42">
                  <c:v>48</c:v>
                </c:pt>
                <c:pt idx="43">
                  <c:v>54</c:v>
                </c:pt>
                <c:pt idx="44">
                  <c:v>40</c:v>
                </c:pt>
                <c:pt idx="45">
                  <c:v>25</c:v>
                </c:pt>
                <c:pt idx="46">
                  <c:v>29</c:v>
                </c:pt>
                <c:pt idx="47">
                  <c:v>22</c:v>
                </c:pt>
                <c:pt idx="48">
                  <c:v>31</c:v>
                </c:pt>
                <c:pt idx="49">
                  <c:v>24</c:v>
                </c:pt>
                <c:pt idx="50">
                  <c:v>22</c:v>
                </c:pt>
                <c:pt idx="51">
                  <c:v>26</c:v>
                </c:pt>
                <c:pt idx="52">
                  <c:v>30</c:v>
                </c:pt>
                <c:pt idx="53">
                  <c:v>58</c:v>
                </c:pt>
                <c:pt idx="54">
                  <c:v>42</c:v>
                </c:pt>
                <c:pt idx="55">
                  <c:v>21</c:v>
                </c:pt>
                <c:pt idx="56">
                  <c:v>41</c:v>
                </c:pt>
                <c:pt idx="57">
                  <c:v>31</c:v>
                </c:pt>
                <c:pt idx="58">
                  <c:v>44</c:v>
                </c:pt>
                <c:pt idx="59">
                  <c:v>22</c:v>
                </c:pt>
                <c:pt idx="60">
                  <c:v>21</c:v>
                </c:pt>
                <c:pt idx="61">
                  <c:v>39</c:v>
                </c:pt>
                <c:pt idx="62">
                  <c:v>36</c:v>
                </c:pt>
                <c:pt idx="63">
                  <c:v>24</c:v>
                </c:pt>
                <c:pt idx="64">
                  <c:v>42</c:v>
                </c:pt>
                <c:pt idx="65">
                  <c:v>32</c:v>
                </c:pt>
                <c:pt idx="66">
                  <c:v>38</c:v>
                </c:pt>
                <c:pt idx="67">
                  <c:v>54</c:v>
                </c:pt>
                <c:pt idx="68">
                  <c:v>25</c:v>
                </c:pt>
                <c:pt idx="69">
                  <c:v>27</c:v>
                </c:pt>
                <c:pt idx="70">
                  <c:v>28</c:v>
                </c:pt>
                <c:pt idx="71">
                  <c:v>26</c:v>
                </c:pt>
                <c:pt idx="72">
                  <c:v>42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41</c:v>
                </c:pt>
                <c:pt idx="77">
                  <c:v>27</c:v>
                </c:pt>
                <c:pt idx="78">
                  <c:v>26</c:v>
                </c:pt>
                <c:pt idx="79">
                  <c:v>24</c:v>
                </c:pt>
                <c:pt idx="80">
                  <c:v>22</c:v>
                </c:pt>
                <c:pt idx="81">
                  <c:v>22</c:v>
                </c:pt>
                <c:pt idx="82">
                  <c:v>36</c:v>
                </c:pt>
                <c:pt idx="83">
                  <c:v>22</c:v>
                </c:pt>
                <c:pt idx="84">
                  <c:v>37</c:v>
                </c:pt>
                <c:pt idx="85">
                  <c:v>27</c:v>
                </c:pt>
                <c:pt idx="86">
                  <c:v>45</c:v>
                </c:pt>
                <c:pt idx="87">
                  <c:v>26</c:v>
                </c:pt>
                <c:pt idx="88">
                  <c:v>43</c:v>
                </c:pt>
                <c:pt idx="89">
                  <c:v>24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60</c:v>
                </c:pt>
                <c:pt idx="94">
                  <c:v>21</c:v>
                </c:pt>
                <c:pt idx="95">
                  <c:v>40</c:v>
                </c:pt>
                <c:pt idx="96">
                  <c:v>24</c:v>
                </c:pt>
                <c:pt idx="97">
                  <c:v>22</c:v>
                </c:pt>
                <c:pt idx="98">
                  <c:v>23</c:v>
                </c:pt>
                <c:pt idx="99">
                  <c:v>31</c:v>
                </c:pt>
              </c:numCache>
            </c:numRef>
          </c:xVal>
          <c:yVal>
            <c:numRef>
              <c:f>Normality!$B$3:$B$102</c:f>
              <c:numCache>
                <c:formatCode>General</c:formatCode>
                <c:ptCount val="100"/>
                <c:pt idx="0">
                  <c:v>148</c:v>
                </c:pt>
                <c:pt idx="1">
                  <c:v>85</c:v>
                </c:pt>
                <c:pt idx="2">
                  <c:v>183</c:v>
                </c:pt>
                <c:pt idx="3">
                  <c:v>89</c:v>
                </c:pt>
                <c:pt idx="4">
                  <c:v>137</c:v>
                </c:pt>
                <c:pt idx="5">
                  <c:v>116</c:v>
                </c:pt>
                <c:pt idx="6">
                  <c:v>78</c:v>
                </c:pt>
                <c:pt idx="7">
                  <c:v>115</c:v>
                </c:pt>
                <c:pt idx="8">
                  <c:v>197</c:v>
                </c:pt>
                <c:pt idx="9">
                  <c:v>125</c:v>
                </c:pt>
                <c:pt idx="10">
                  <c:v>110</c:v>
                </c:pt>
                <c:pt idx="11">
                  <c:v>168</c:v>
                </c:pt>
                <c:pt idx="12">
                  <c:v>139</c:v>
                </c:pt>
                <c:pt idx="13">
                  <c:v>189</c:v>
                </c:pt>
                <c:pt idx="14">
                  <c:v>166</c:v>
                </c:pt>
                <c:pt idx="15">
                  <c:v>100</c:v>
                </c:pt>
                <c:pt idx="16">
                  <c:v>118</c:v>
                </c:pt>
                <c:pt idx="17">
                  <c:v>107</c:v>
                </c:pt>
                <c:pt idx="18">
                  <c:v>103</c:v>
                </c:pt>
                <c:pt idx="19">
                  <c:v>115</c:v>
                </c:pt>
                <c:pt idx="20">
                  <c:v>126</c:v>
                </c:pt>
                <c:pt idx="21">
                  <c:v>99</c:v>
                </c:pt>
                <c:pt idx="22">
                  <c:v>196</c:v>
                </c:pt>
                <c:pt idx="23">
                  <c:v>119</c:v>
                </c:pt>
                <c:pt idx="24">
                  <c:v>143</c:v>
                </c:pt>
                <c:pt idx="25">
                  <c:v>125</c:v>
                </c:pt>
                <c:pt idx="26">
                  <c:v>147</c:v>
                </c:pt>
                <c:pt idx="27">
                  <c:v>97</c:v>
                </c:pt>
                <c:pt idx="28">
                  <c:v>145</c:v>
                </c:pt>
                <c:pt idx="29">
                  <c:v>117</c:v>
                </c:pt>
                <c:pt idx="30">
                  <c:v>109</c:v>
                </c:pt>
                <c:pt idx="31">
                  <c:v>158</c:v>
                </c:pt>
                <c:pt idx="32">
                  <c:v>88</c:v>
                </c:pt>
                <c:pt idx="33">
                  <c:v>92</c:v>
                </c:pt>
                <c:pt idx="34">
                  <c:v>122</c:v>
                </c:pt>
                <c:pt idx="35">
                  <c:v>103</c:v>
                </c:pt>
                <c:pt idx="36">
                  <c:v>138</c:v>
                </c:pt>
                <c:pt idx="37">
                  <c:v>102</c:v>
                </c:pt>
                <c:pt idx="38">
                  <c:v>90</c:v>
                </c:pt>
                <c:pt idx="39">
                  <c:v>111</c:v>
                </c:pt>
                <c:pt idx="40">
                  <c:v>180</c:v>
                </c:pt>
                <c:pt idx="41">
                  <c:v>133</c:v>
                </c:pt>
                <c:pt idx="42">
                  <c:v>106</c:v>
                </c:pt>
                <c:pt idx="43">
                  <c:v>171</c:v>
                </c:pt>
                <c:pt idx="44">
                  <c:v>159</c:v>
                </c:pt>
                <c:pt idx="45">
                  <c:v>180</c:v>
                </c:pt>
                <c:pt idx="46">
                  <c:v>146</c:v>
                </c:pt>
                <c:pt idx="47">
                  <c:v>71</c:v>
                </c:pt>
                <c:pt idx="48">
                  <c:v>103</c:v>
                </c:pt>
                <c:pt idx="49">
                  <c:v>105</c:v>
                </c:pt>
                <c:pt idx="50">
                  <c:v>103</c:v>
                </c:pt>
                <c:pt idx="51">
                  <c:v>101</c:v>
                </c:pt>
                <c:pt idx="52">
                  <c:v>88</c:v>
                </c:pt>
                <c:pt idx="53">
                  <c:v>176</c:v>
                </c:pt>
                <c:pt idx="54">
                  <c:v>150</c:v>
                </c:pt>
                <c:pt idx="55">
                  <c:v>73</c:v>
                </c:pt>
                <c:pt idx="56">
                  <c:v>187</c:v>
                </c:pt>
                <c:pt idx="57">
                  <c:v>100</c:v>
                </c:pt>
                <c:pt idx="58">
                  <c:v>146</c:v>
                </c:pt>
                <c:pt idx="59">
                  <c:v>105</c:v>
                </c:pt>
                <c:pt idx="60">
                  <c:v>84</c:v>
                </c:pt>
                <c:pt idx="61">
                  <c:v>133</c:v>
                </c:pt>
                <c:pt idx="62">
                  <c:v>44</c:v>
                </c:pt>
                <c:pt idx="63">
                  <c:v>141</c:v>
                </c:pt>
                <c:pt idx="64">
                  <c:v>114</c:v>
                </c:pt>
                <c:pt idx="65">
                  <c:v>99</c:v>
                </c:pt>
                <c:pt idx="66">
                  <c:v>109</c:v>
                </c:pt>
                <c:pt idx="67">
                  <c:v>109</c:v>
                </c:pt>
                <c:pt idx="68">
                  <c:v>95</c:v>
                </c:pt>
                <c:pt idx="69">
                  <c:v>146</c:v>
                </c:pt>
                <c:pt idx="70">
                  <c:v>100</c:v>
                </c:pt>
                <c:pt idx="71">
                  <c:v>139</c:v>
                </c:pt>
                <c:pt idx="72">
                  <c:v>126</c:v>
                </c:pt>
                <c:pt idx="73">
                  <c:v>129</c:v>
                </c:pt>
                <c:pt idx="74">
                  <c:v>79</c:v>
                </c:pt>
                <c:pt idx="75">
                  <c:v>0</c:v>
                </c:pt>
                <c:pt idx="76">
                  <c:v>62</c:v>
                </c:pt>
                <c:pt idx="77">
                  <c:v>95</c:v>
                </c:pt>
                <c:pt idx="78">
                  <c:v>131</c:v>
                </c:pt>
                <c:pt idx="79">
                  <c:v>112</c:v>
                </c:pt>
                <c:pt idx="80">
                  <c:v>113</c:v>
                </c:pt>
                <c:pt idx="81">
                  <c:v>74</c:v>
                </c:pt>
                <c:pt idx="82">
                  <c:v>83</c:v>
                </c:pt>
                <c:pt idx="83">
                  <c:v>101</c:v>
                </c:pt>
                <c:pt idx="84">
                  <c:v>137</c:v>
                </c:pt>
                <c:pt idx="85">
                  <c:v>110</c:v>
                </c:pt>
                <c:pt idx="86">
                  <c:v>106</c:v>
                </c:pt>
                <c:pt idx="87">
                  <c:v>100</c:v>
                </c:pt>
                <c:pt idx="88">
                  <c:v>136</c:v>
                </c:pt>
                <c:pt idx="89">
                  <c:v>107</c:v>
                </c:pt>
                <c:pt idx="90">
                  <c:v>80</c:v>
                </c:pt>
                <c:pt idx="91">
                  <c:v>123</c:v>
                </c:pt>
                <c:pt idx="92">
                  <c:v>81</c:v>
                </c:pt>
                <c:pt idx="93">
                  <c:v>134</c:v>
                </c:pt>
                <c:pt idx="94">
                  <c:v>142</c:v>
                </c:pt>
                <c:pt idx="95">
                  <c:v>144</c:v>
                </c:pt>
                <c:pt idx="96">
                  <c:v>92</c:v>
                </c:pt>
                <c:pt idx="97">
                  <c:v>71</c:v>
                </c:pt>
                <c:pt idx="98">
                  <c:v>93</c:v>
                </c:pt>
                <c:pt idx="9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B-4A7F-B19C-1FC3838CB532}"/>
            </c:ext>
          </c:extLst>
        </c:ser>
        <c:ser>
          <c:idx val="1"/>
          <c:order val="1"/>
          <c:tx>
            <c:v>Predicted Glucose</c:v>
          </c:tx>
          <c:spPr>
            <a:ln w="19050">
              <a:noFill/>
            </a:ln>
          </c:spPr>
          <c:xVal>
            <c:numRef>
              <c:f>Normality!$G$3:$G$102</c:f>
              <c:numCache>
                <c:formatCode>General</c:formatCode>
                <c:ptCount val="100"/>
                <c:pt idx="0">
                  <c:v>50</c:v>
                </c:pt>
                <c:pt idx="1">
                  <c:v>31</c:v>
                </c:pt>
                <c:pt idx="2">
                  <c:v>32</c:v>
                </c:pt>
                <c:pt idx="3">
                  <c:v>21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29</c:v>
                </c:pt>
                <c:pt idx="8">
                  <c:v>53</c:v>
                </c:pt>
                <c:pt idx="9">
                  <c:v>54</c:v>
                </c:pt>
                <c:pt idx="10">
                  <c:v>30</c:v>
                </c:pt>
                <c:pt idx="11">
                  <c:v>34</c:v>
                </c:pt>
                <c:pt idx="12">
                  <c:v>57</c:v>
                </c:pt>
                <c:pt idx="13">
                  <c:v>59</c:v>
                </c:pt>
                <c:pt idx="14">
                  <c:v>51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32</c:v>
                </c:pt>
                <c:pt idx="20">
                  <c:v>27</c:v>
                </c:pt>
                <c:pt idx="21">
                  <c:v>50</c:v>
                </c:pt>
                <c:pt idx="22">
                  <c:v>41</c:v>
                </c:pt>
                <c:pt idx="23">
                  <c:v>29</c:v>
                </c:pt>
                <c:pt idx="24">
                  <c:v>51</c:v>
                </c:pt>
                <c:pt idx="25">
                  <c:v>41</c:v>
                </c:pt>
                <c:pt idx="26">
                  <c:v>43</c:v>
                </c:pt>
                <c:pt idx="27">
                  <c:v>22</c:v>
                </c:pt>
                <c:pt idx="28">
                  <c:v>57</c:v>
                </c:pt>
                <c:pt idx="29">
                  <c:v>38</c:v>
                </c:pt>
                <c:pt idx="30">
                  <c:v>60</c:v>
                </c:pt>
                <c:pt idx="31">
                  <c:v>28</c:v>
                </c:pt>
                <c:pt idx="32">
                  <c:v>22</c:v>
                </c:pt>
                <c:pt idx="33">
                  <c:v>28</c:v>
                </c:pt>
                <c:pt idx="34">
                  <c:v>45</c:v>
                </c:pt>
                <c:pt idx="35">
                  <c:v>33</c:v>
                </c:pt>
                <c:pt idx="36">
                  <c:v>35</c:v>
                </c:pt>
                <c:pt idx="37">
                  <c:v>46</c:v>
                </c:pt>
                <c:pt idx="38">
                  <c:v>27</c:v>
                </c:pt>
                <c:pt idx="39">
                  <c:v>56</c:v>
                </c:pt>
                <c:pt idx="40">
                  <c:v>26</c:v>
                </c:pt>
                <c:pt idx="41">
                  <c:v>37</c:v>
                </c:pt>
                <c:pt idx="42">
                  <c:v>48</c:v>
                </c:pt>
                <c:pt idx="43">
                  <c:v>54</c:v>
                </c:pt>
                <c:pt idx="44">
                  <c:v>40</c:v>
                </c:pt>
                <c:pt idx="45">
                  <c:v>25</c:v>
                </c:pt>
                <c:pt idx="46">
                  <c:v>29</c:v>
                </c:pt>
                <c:pt idx="47">
                  <c:v>22</c:v>
                </c:pt>
                <c:pt idx="48">
                  <c:v>31</c:v>
                </c:pt>
                <c:pt idx="49">
                  <c:v>24</c:v>
                </c:pt>
                <c:pt idx="50">
                  <c:v>22</c:v>
                </c:pt>
                <c:pt idx="51">
                  <c:v>26</c:v>
                </c:pt>
                <c:pt idx="52">
                  <c:v>30</c:v>
                </c:pt>
                <c:pt idx="53">
                  <c:v>58</c:v>
                </c:pt>
                <c:pt idx="54">
                  <c:v>42</c:v>
                </c:pt>
                <c:pt idx="55">
                  <c:v>21</c:v>
                </c:pt>
                <c:pt idx="56">
                  <c:v>41</c:v>
                </c:pt>
                <c:pt idx="57">
                  <c:v>31</c:v>
                </c:pt>
                <c:pt idx="58">
                  <c:v>44</c:v>
                </c:pt>
                <c:pt idx="59">
                  <c:v>22</c:v>
                </c:pt>
                <c:pt idx="60">
                  <c:v>21</c:v>
                </c:pt>
                <c:pt idx="61">
                  <c:v>39</c:v>
                </c:pt>
                <c:pt idx="62">
                  <c:v>36</c:v>
                </c:pt>
                <c:pt idx="63">
                  <c:v>24</c:v>
                </c:pt>
                <c:pt idx="64">
                  <c:v>42</c:v>
                </c:pt>
                <c:pt idx="65">
                  <c:v>32</c:v>
                </c:pt>
                <c:pt idx="66">
                  <c:v>38</c:v>
                </c:pt>
                <c:pt idx="67">
                  <c:v>54</c:v>
                </c:pt>
                <c:pt idx="68">
                  <c:v>25</c:v>
                </c:pt>
                <c:pt idx="69">
                  <c:v>27</c:v>
                </c:pt>
                <c:pt idx="70">
                  <c:v>28</c:v>
                </c:pt>
                <c:pt idx="71">
                  <c:v>26</c:v>
                </c:pt>
                <c:pt idx="72">
                  <c:v>42</c:v>
                </c:pt>
                <c:pt idx="73">
                  <c:v>23</c:v>
                </c:pt>
                <c:pt idx="74">
                  <c:v>22</c:v>
                </c:pt>
                <c:pt idx="75">
                  <c:v>22</c:v>
                </c:pt>
                <c:pt idx="76">
                  <c:v>41</c:v>
                </c:pt>
                <c:pt idx="77">
                  <c:v>27</c:v>
                </c:pt>
                <c:pt idx="78">
                  <c:v>26</c:v>
                </c:pt>
                <c:pt idx="79">
                  <c:v>24</c:v>
                </c:pt>
                <c:pt idx="80">
                  <c:v>22</c:v>
                </c:pt>
                <c:pt idx="81">
                  <c:v>22</c:v>
                </c:pt>
                <c:pt idx="82">
                  <c:v>36</c:v>
                </c:pt>
                <c:pt idx="83">
                  <c:v>22</c:v>
                </c:pt>
                <c:pt idx="84">
                  <c:v>37</c:v>
                </c:pt>
                <c:pt idx="85">
                  <c:v>27</c:v>
                </c:pt>
                <c:pt idx="86">
                  <c:v>45</c:v>
                </c:pt>
                <c:pt idx="87">
                  <c:v>26</c:v>
                </c:pt>
                <c:pt idx="88">
                  <c:v>43</c:v>
                </c:pt>
                <c:pt idx="89">
                  <c:v>24</c:v>
                </c:pt>
                <c:pt idx="90">
                  <c:v>21</c:v>
                </c:pt>
                <c:pt idx="91">
                  <c:v>34</c:v>
                </c:pt>
                <c:pt idx="92">
                  <c:v>42</c:v>
                </c:pt>
                <c:pt idx="93">
                  <c:v>60</c:v>
                </c:pt>
                <c:pt idx="94">
                  <c:v>21</c:v>
                </c:pt>
                <c:pt idx="95">
                  <c:v>40</c:v>
                </c:pt>
                <c:pt idx="96">
                  <c:v>24</c:v>
                </c:pt>
                <c:pt idx="97">
                  <c:v>22</c:v>
                </c:pt>
                <c:pt idx="98">
                  <c:v>23</c:v>
                </c:pt>
                <c:pt idx="99">
                  <c:v>31</c:v>
                </c:pt>
              </c:numCache>
            </c:numRef>
          </c:xVal>
          <c:yVal>
            <c:numRef>
              <c:f>Normality!$AW$28:$AW$127</c:f>
              <c:numCache>
                <c:formatCode>General</c:formatCode>
                <c:ptCount val="100"/>
                <c:pt idx="0">
                  <c:v>126.91825824119263</c:v>
                </c:pt>
                <c:pt idx="1">
                  <c:v>107.49184226239058</c:v>
                </c:pt>
                <c:pt idx="2">
                  <c:v>108.51428520864332</c:v>
                </c:pt>
                <c:pt idx="3">
                  <c:v>106.05600552311746</c:v>
                </c:pt>
                <c:pt idx="4">
                  <c:v>125.2440002560314</c:v>
                </c:pt>
                <c:pt idx="5">
                  <c:v>106.46939931613782</c:v>
                </c:pt>
                <c:pt idx="6">
                  <c:v>110.60724625076919</c:v>
                </c:pt>
                <c:pt idx="7">
                  <c:v>105.44695636988509</c:v>
                </c:pt>
                <c:pt idx="8">
                  <c:v>180.7537344068347</c:v>
                </c:pt>
                <c:pt idx="9">
                  <c:v>131.00803002620358</c:v>
                </c:pt>
                <c:pt idx="10">
                  <c:v>106.46939931613782</c:v>
                </c:pt>
                <c:pt idx="11">
                  <c:v>110.55917110114879</c:v>
                </c:pt>
                <c:pt idx="12">
                  <c:v>134.0753588649618</c:v>
                </c:pt>
                <c:pt idx="13">
                  <c:v>215.21757926675593</c:v>
                </c:pt>
                <c:pt idx="14">
                  <c:v>144.30244295946136</c:v>
                </c:pt>
                <c:pt idx="15">
                  <c:v>108.51428520864332</c:v>
                </c:pt>
                <c:pt idx="16">
                  <c:v>128.99584573418301</c:v>
                </c:pt>
                <c:pt idx="17">
                  <c:v>107.49184226239058</c:v>
                </c:pt>
                <c:pt idx="18">
                  <c:v>117.29686853819506</c:v>
                </c:pt>
                <c:pt idx="19">
                  <c:v>117.48986926643494</c:v>
                </c:pt>
                <c:pt idx="20">
                  <c:v>125.37355228551534</c:v>
                </c:pt>
                <c:pt idx="21">
                  <c:v>126.91825824119263</c:v>
                </c:pt>
                <c:pt idx="22">
                  <c:v>117.71627172491796</c:v>
                </c:pt>
                <c:pt idx="23">
                  <c:v>105.44695636988509</c:v>
                </c:pt>
                <c:pt idx="24">
                  <c:v>141.59106860867013</c:v>
                </c:pt>
                <c:pt idx="25">
                  <c:v>128.46827346081417</c:v>
                </c:pt>
                <c:pt idx="26">
                  <c:v>119.76115761742344</c:v>
                </c:pt>
                <c:pt idx="27">
                  <c:v>111.37924916372869</c:v>
                </c:pt>
                <c:pt idx="28">
                  <c:v>144.35988226451471</c:v>
                </c:pt>
                <c:pt idx="29">
                  <c:v>114.64894288615974</c:v>
                </c:pt>
                <c:pt idx="30">
                  <c:v>137.14268770372001</c:v>
                </c:pt>
                <c:pt idx="31">
                  <c:v>127.33095190445471</c:v>
                </c:pt>
                <c:pt idx="32">
                  <c:v>103.33862177862369</c:v>
                </c:pt>
                <c:pt idx="33">
                  <c:v>104.42451342363235</c:v>
                </c:pt>
                <c:pt idx="34">
                  <c:v>121.80604350992893</c:v>
                </c:pt>
                <c:pt idx="35">
                  <c:v>127.4878962704793</c:v>
                </c:pt>
                <c:pt idx="36">
                  <c:v>111.58161404740153</c:v>
                </c:pt>
                <c:pt idx="37">
                  <c:v>122.82848645618166</c:v>
                </c:pt>
                <c:pt idx="38">
                  <c:v>103.40207047737961</c:v>
                </c:pt>
                <c:pt idx="39">
                  <c:v>152.40651904332225</c:v>
                </c:pt>
                <c:pt idx="40">
                  <c:v>108.92432423993326</c:v>
                </c:pt>
                <c:pt idx="41">
                  <c:v>113.62649993990701</c:v>
                </c:pt>
                <c:pt idx="42">
                  <c:v>124.87337234868714</c:v>
                </c:pt>
                <c:pt idx="43">
                  <c:v>153.44699017068262</c:v>
                </c:pt>
                <c:pt idx="44">
                  <c:v>116.69382877866522</c:v>
                </c:pt>
                <c:pt idx="45">
                  <c:v>101.35718458487413</c:v>
                </c:pt>
                <c:pt idx="46">
                  <c:v>105.44695636988509</c:v>
                </c:pt>
                <c:pt idx="47">
                  <c:v>98.289855746115904</c:v>
                </c:pt>
                <c:pt idx="48">
                  <c:v>107.49184226239058</c:v>
                </c:pt>
                <c:pt idx="49">
                  <c:v>100.33474163862138</c:v>
                </c:pt>
                <c:pt idx="50">
                  <c:v>105.95650046214625</c:v>
                </c:pt>
                <c:pt idx="51">
                  <c:v>105.74547155279873</c:v>
                </c:pt>
                <c:pt idx="52">
                  <c:v>108.61979966331707</c:v>
                </c:pt>
                <c:pt idx="53">
                  <c:v>163.14650199181335</c:v>
                </c:pt>
                <c:pt idx="54">
                  <c:v>150.71423287705335</c:v>
                </c:pt>
                <c:pt idx="55">
                  <c:v>97.267412799863166</c:v>
                </c:pt>
                <c:pt idx="56">
                  <c:v>146.13895457459142</c:v>
                </c:pt>
                <c:pt idx="57">
                  <c:v>117.77636566194347</c:v>
                </c:pt>
                <c:pt idx="58">
                  <c:v>120.78360056367619</c:v>
                </c:pt>
                <c:pt idx="59">
                  <c:v>111.56624049826601</c:v>
                </c:pt>
                <c:pt idx="60">
                  <c:v>97.267412799863166</c:v>
                </c:pt>
                <c:pt idx="61">
                  <c:v>115.67138583241248</c:v>
                </c:pt>
                <c:pt idx="62">
                  <c:v>112.60405699365427</c:v>
                </c:pt>
                <c:pt idx="63">
                  <c:v>112.30218704901021</c:v>
                </c:pt>
                <c:pt idx="64">
                  <c:v>118.7387146711707</c:v>
                </c:pt>
                <c:pt idx="65">
                  <c:v>108.51428520864332</c:v>
                </c:pt>
                <c:pt idx="66">
                  <c:v>114.64894288615974</c:v>
                </c:pt>
                <c:pt idx="67">
                  <c:v>131.00803002620358</c:v>
                </c:pt>
                <c:pt idx="68">
                  <c:v>104.91001994108332</c:v>
                </c:pt>
                <c:pt idx="69">
                  <c:v>112.75163720424588</c:v>
                </c:pt>
                <c:pt idx="70">
                  <c:v>112.839123477812</c:v>
                </c:pt>
                <c:pt idx="71">
                  <c:v>115.46902094873965</c:v>
                </c:pt>
                <c:pt idx="72">
                  <c:v>118.7387146711707</c:v>
                </c:pt>
                <c:pt idx="73">
                  <c:v>124.55612885490757</c:v>
                </c:pt>
                <c:pt idx="74">
                  <c:v>98.289855746115904</c:v>
                </c:pt>
                <c:pt idx="75">
                  <c:v>98.289855746115904</c:v>
                </c:pt>
                <c:pt idx="76">
                  <c:v>117.71627172491796</c:v>
                </c:pt>
                <c:pt idx="77">
                  <c:v>103.40207047737961</c:v>
                </c:pt>
                <c:pt idx="78">
                  <c:v>102.37962753112687</c:v>
                </c:pt>
                <c:pt idx="79">
                  <c:v>100.33474163862138</c:v>
                </c:pt>
                <c:pt idx="80">
                  <c:v>98.289855746115904</c:v>
                </c:pt>
                <c:pt idx="81">
                  <c:v>98.289855746115904</c:v>
                </c:pt>
                <c:pt idx="82">
                  <c:v>119.24224936972932</c:v>
                </c:pt>
                <c:pt idx="83">
                  <c:v>98.289855746115904</c:v>
                </c:pt>
                <c:pt idx="84">
                  <c:v>113.62649993990701</c:v>
                </c:pt>
                <c:pt idx="85">
                  <c:v>115.08902888596245</c:v>
                </c:pt>
                <c:pt idx="86">
                  <c:v>121.80604350992893</c:v>
                </c:pt>
                <c:pt idx="87">
                  <c:v>109.01781990720193</c:v>
                </c:pt>
                <c:pt idx="88">
                  <c:v>130.04568101697635</c:v>
                </c:pt>
                <c:pt idx="89">
                  <c:v>100.33474163862138</c:v>
                </c:pt>
                <c:pt idx="90">
                  <c:v>97.267412799863166</c:v>
                </c:pt>
                <c:pt idx="91">
                  <c:v>127.01440854043344</c:v>
                </c:pt>
                <c:pt idx="92">
                  <c:v>123.22650670006651</c:v>
                </c:pt>
                <c:pt idx="93">
                  <c:v>137.14268770372001</c:v>
                </c:pt>
                <c:pt idx="94">
                  <c:v>103.25113550505758</c:v>
                </c:pt>
                <c:pt idx="95">
                  <c:v>138.01084091592031</c:v>
                </c:pt>
                <c:pt idx="96">
                  <c:v>100.33474163862138</c:v>
                </c:pt>
                <c:pt idx="97">
                  <c:v>105.39552645853428</c:v>
                </c:pt>
                <c:pt idx="98">
                  <c:v>105.29602139756305</c:v>
                </c:pt>
                <c:pt idx="99">
                  <c:v>128.06088906149637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AB-4A7F-B19C-1FC3838CB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23712"/>
        <c:axId val="1126124544"/>
      </c:scatterChart>
      <c:valAx>
        <c:axId val="11261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124544"/>
        <c:crosses val="autoZero"/>
        <c:crossBetween val="midCat"/>
      </c:valAx>
      <c:valAx>
        <c:axId val="112612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1237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Insulin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Glucose</c:v>
          </c:tx>
          <c:spPr>
            <a:ln w="19050">
              <a:noFill/>
            </a:ln>
          </c:spPr>
          <c:xVal>
            <c:numRef>
              <c:f>Normality!$H$3:$H$102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  <c:pt idx="4">
                  <c:v>168</c:v>
                </c:pt>
                <c:pt idx="5">
                  <c:v>0</c:v>
                </c:pt>
                <c:pt idx="6">
                  <c:v>88</c:v>
                </c:pt>
                <c:pt idx="7">
                  <c:v>0</c:v>
                </c:pt>
                <c:pt idx="8">
                  <c:v>543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846</c:v>
                </c:pt>
                <c:pt idx="14">
                  <c:v>175</c:v>
                </c:pt>
                <c:pt idx="15">
                  <c:v>0</c:v>
                </c:pt>
                <c:pt idx="16">
                  <c:v>230</c:v>
                </c:pt>
                <c:pt idx="17">
                  <c:v>0</c:v>
                </c:pt>
                <c:pt idx="18">
                  <c:v>83</c:v>
                </c:pt>
                <c:pt idx="19">
                  <c:v>96</c:v>
                </c:pt>
                <c:pt idx="20">
                  <c:v>235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146</c:v>
                </c:pt>
                <c:pt idx="25">
                  <c:v>115</c:v>
                </c:pt>
                <c:pt idx="26">
                  <c:v>0</c:v>
                </c:pt>
                <c:pt idx="27">
                  <c:v>140</c:v>
                </c:pt>
                <c:pt idx="28">
                  <c:v>110</c:v>
                </c:pt>
                <c:pt idx="29">
                  <c:v>0</c:v>
                </c:pt>
                <c:pt idx="30">
                  <c:v>0</c:v>
                </c:pt>
                <c:pt idx="31">
                  <c:v>245</c:v>
                </c:pt>
                <c:pt idx="32">
                  <c:v>54</c:v>
                </c:pt>
                <c:pt idx="33">
                  <c:v>0</c:v>
                </c:pt>
                <c:pt idx="34">
                  <c:v>0</c:v>
                </c:pt>
                <c:pt idx="35">
                  <c:v>192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207</c:v>
                </c:pt>
                <c:pt idx="40">
                  <c:v>70</c:v>
                </c:pt>
                <c:pt idx="41">
                  <c:v>0</c:v>
                </c:pt>
                <c:pt idx="42">
                  <c:v>0</c:v>
                </c:pt>
                <c:pt idx="43">
                  <c:v>240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82</c:v>
                </c:pt>
                <c:pt idx="51">
                  <c:v>36</c:v>
                </c:pt>
                <c:pt idx="52">
                  <c:v>23</c:v>
                </c:pt>
                <c:pt idx="53">
                  <c:v>300</c:v>
                </c:pt>
                <c:pt idx="54">
                  <c:v>342</c:v>
                </c:pt>
                <c:pt idx="55">
                  <c:v>0</c:v>
                </c:pt>
                <c:pt idx="56">
                  <c:v>304</c:v>
                </c:pt>
                <c:pt idx="57">
                  <c:v>110</c:v>
                </c:pt>
                <c:pt idx="58">
                  <c:v>0</c:v>
                </c:pt>
                <c:pt idx="59">
                  <c:v>142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38</c:v>
                </c:pt>
                <c:pt idx="69">
                  <c:v>100</c:v>
                </c:pt>
                <c:pt idx="70">
                  <c:v>90</c:v>
                </c:pt>
                <c:pt idx="71">
                  <c:v>140</c:v>
                </c:pt>
                <c:pt idx="72">
                  <c:v>0</c:v>
                </c:pt>
                <c:pt idx="73">
                  <c:v>270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71</c:v>
                </c:pt>
                <c:pt idx="83">
                  <c:v>0</c:v>
                </c:pt>
                <c:pt idx="84">
                  <c:v>0</c:v>
                </c:pt>
                <c:pt idx="85">
                  <c:v>125</c:v>
                </c:pt>
                <c:pt idx="86">
                  <c:v>0</c:v>
                </c:pt>
                <c:pt idx="87">
                  <c:v>71</c:v>
                </c:pt>
                <c:pt idx="88">
                  <c:v>110</c:v>
                </c:pt>
                <c:pt idx="89">
                  <c:v>0</c:v>
                </c:pt>
                <c:pt idx="90">
                  <c:v>0</c:v>
                </c:pt>
                <c:pt idx="91">
                  <c:v>176</c:v>
                </c:pt>
                <c:pt idx="92">
                  <c:v>48</c:v>
                </c:pt>
                <c:pt idx="93">
                  <c:v>0</c:v>
                </c:pt>
                <c:pt idx="94">
                  <c:v>64</c:v>
                </c:pt>
                <c:pt idx="95">
                  <c:v>228</c:v>
                </c:pt>
                <c:pt idx="96">
                  <c:v>0</c:v>
                </c:pt>
                <c:pt idx="97">
                  <c:v>76</c:v>
                </c:pt>
                <c:pt idx="98">
                  <c:v>64</c:v>
                </c:pt>
                <c:pt idx="99">
                  <c:v>220</c:v>
                </c:pt>
              </c:numCache>
            </c:numRef>
          </c:xVal>
          <c:yVal>
            <c:numRef>
              <c:f>Normality!$B$3:$B$102</c:f>
              <c:numCache>
                <c:formatCode>General</c:formatCode>
                <c:ptCount val="100"/>
                <c:pt idx="0">
                  <c:v>148</c:v>
                </c:pt>
                <c:pt idx="1">
                  <c:v>85</c:v>
                </c:pt>
                <c:pt idx="2">
                  <c:v>183</c:v>
                </c:pt>
                <c:pt idx="3">
                  <c:v>89</c:v>
                </c:pt>
                <c:pt idx="4">
                  <c:v>137</c:v>
                </c:pt>
                <c:pt idx="5">
                  <c:v>116</c:v>
                </c:pt>
                <c:pt idx="6">
                  <c:v>78</c:v>
                </c:pt>
                <c:pt idx="7">
                  <c:v>115</c:v>
                </c:pt>
                <c:pt idx="8">
                  <c:v>197</c:v>
                </c:pt>
                <c:pt idx="9">
                  <c:v>125</c:v>
                </c:pt>
                <c:pt idx="10">
                  <c:v>110</c:v>
                </c:pt>
                <c:pt idx="11">
                  <c:v>168</c:v>
                </c:pt>
                <c:pt idx="12">
                  <c:v>139</c:v>
                </c:pt>
                <c:pt idx="13">
                  <c:v>189</c:v>
                </c:pt>
                <c:pt idx="14">
                  <c:v>166</c:v>
                </c:pt>
                <c:pt idx="15">
                  <c:v>100</c:v>
                </c:pt>
                <c:pt idx="16">
                  <c:v>118</c:v>
                </c:pt>
                <c:pt idx="17">
                  <c:v>107</c:v>
                </c:pt>
                <c:pt idx="18">
                  <c:v>103</c:v>
                </c:pt>
                <c:pt idx="19">
                  <c:v>115</c:v>
                </c:pt>
                <c:pt idx="20">
                  <c:v>126</c:v>
                </c:pt>
                <c:pt idx="21">
                  <c:v>99</c:v>
                </c:pt>
                <c:pt idx="22">
                  <c:v>196</c:v>
                </c:pt>
                <c:pt idx="23">
                  <c:v>119</c:v>
                </c:pt>
                <c:pt idx="24">
                  <c:v>143</c:v>
                </c:pt>
                <c:pt idx="25">
                  <c:v>125</c:v>
                </c:pt>
                <c:pt idx="26">
                  <c:v>147</c:v>
                </c:pt>
                <c:pt idx="27">
                  <c:v>97</c:v>
                </c:pt>
                <c:pt idx="28">
                  <c:v>145</c:v>
                </c:pt>
                <c:pt idx="29">
                  <c:v>117</c:v>
                </c:pt>
                <c:pt idx="30">
                  <c:v>109</c:v>
                </c:pt>
                <c:pt idx="31">
                  <c:v>158</c:v>
                </c:pt>
                <c:pt idx="32">
                  <c:v>88</c:v>
                </c:pt>
                <c:pt idx="33">
                  <c:v>92</c:v>
                </c:pt>
                <c:pt idx="34">
                  <c:v>122</c:v>
                </c:pt>
                <c:pt idx="35">
                  <c:v>103</c:v>
                </c:pt>
                <c:pt idx="36">
                  <c:v>138</c:v>
                </c:pt>
                <c:pt idx="37">
                  <c:v>102</c:v>
                </c:pt>
                <c:pt idx="38">
                  <c:v>90</c:v>
                </c:pt>
                <c:pt idx="39">
                  <c:v>111</c:v>
                </c:pt>
                <c:pt idx="40">
                  <c:v>180</c:v>
                </c:pt>
                <c:pt idx="41">
                  <c:v>133</c:v>
                </c:pt>
                <c:pt idx="42">
                  <c:v>106</c:v>
                </c:pt>
                <c:pt idx="43">
                  <c:v>171</c:v>
                </c:pt>
                <c:pt idx="44">
                  <c:v>159</c:v>
                </c:pt>
                <c:pt idx="45">
                  <c:v>180</c:v>
                </c:pt>
                <c:pt idx="46">
                  <c:v>146</c:v>
                </c:pt>
                <c:pt idx="47">
                  <c:v>71</c:v>
                </c:pt>
                <c:pt idx="48">
                  <c:v>103</c:v>
                </c:pt>
                <c:pt idx="49">
                  <c:v>105</c:v>
                </c:pt>
                <c:pt idx="50">
                  <c:v>103</c:v>
                </c:pt>
                <c:pt idx="51">
                  <c:v>101</c:v>
                </c:pt>
                <c:pt idx="52">
                  <c:v>88</c:v>
                </c:pt>
                <c:pt idx="53">
                  <c:v>176</c:v>
                </c:pt>
                <c:pt idx="54">
                  <c:v>150</c:v>
                </c:pt>
                <c:pt idx="55">
                  <c:v>73</c:v>
                </c:pt>
                <c:pt idx="56">
                  <c:v>187</c:v>
                </c:pt>
                <c:pt idx="57">
                  <c:v>100</c:v>
                </c:pt>
                <c:pt idx="58">
                  <c:v>146</c:v>
                </c:pt>
                <c:pt idx="59">
                  <c:v>105</c:v>
                </c:pt>
                <c:pt idx="60">
                  <c:v>84</c:v>
                </c:pt>
                <c:pt idx="61">
                  <c:v>133</c:v>
                </c:pt>
                <c:pt idx="62">
                  <c:v>44</c:v>
                </c:pt>
                <c:pt idx="63">
                  <c:v>141</c:v>
                </c:pt>
                <c:pt idx="64">
                  <c:v>114</c:v>
                </c:pt>
                <c:pt idx="65">
                  <c:v>99</c:v>
                </c:pt>
                <c:pt idx="66">
                  <c:v>109</c:v>
                </c:pt>
                <c:pt idx="67">
                  <c:v>109</c:v>
                </c:pt>
                <c:pt idx="68">
                  <c:v>95</c:v>
                </c:pt>
                <c:pt idx="69">
                  <c:v>146</c:v>
                </c:pt>
                <c:pt idx="70">
                  <c:v>100</c:v>
                </c:pt>
                <c:pt idx="71">
                  <c:v>139</c:v>
                </c:pt>
                <c:pt idx="72">
                  <c:v>126</c:v>
                </c:pt>
                <c:pt idx="73">
                  <c:v>129</c:v>
                </c:pt>
                <c:pt idx="74">
                  <c:v>79</c:v>
                </c:pt>
                <c:pt idx="75">
                  <c:v>0</c:v>
                </c:pt>
                <c:pt idx="76">
                  <c:v>62</c:v>
                </c:pt>
                <c:pt idx="77">
                  <c:v>95</c:v>
                </c:pt>
                <c:pt idx="78">
                  <c:v>131</c:v>
                </c:pt>
                <c:pt idx="79">
                  <c:v>112</c:v>
                </c:pt>
                <c:pt idx="80">
                  <c:v>113</c:v>
                </c:pt>
                <c:pt idx="81">
                  <c:v>74</c:v>
                </c:pt>
                <c:pt idx="82">
                  <c:v>83</c:v>
                </c:pt>
                <c:pt idx="83">
                  <c:v>101</c:v>
                </c:pt>
                <c:pt idx="84">
                  <c:v>137</c:v>
                </c:pt>
                <c:pt idx="85">
                  <c:v>110</c:v>
                </c:pt>
                <c:pt idx="86">
                  <c:v>106</c:v>
                </c:pt>
                <c:pt idx="87">
                  <c:v>100</c:v>
                </c:pt>
                <c:pt idx="88">
                  <c:v>136</c:v>
                </c:pt>
                <c:pt idx="89">
                  <c:v>107</c:v>
                </c:pt>
                <c:pt idx="90">
                  <c:v>80</c:v>
                </c:pt>
                <c:pt idx="91">
                  <c:v>123</c:v>
                </c:pt>
                <c:pt idx="92">
                  <c:v>81</c:v>
                </c:pt>
                <c:pt idx="93">
                  <c:v>134</c:v>
                </c:pt>
                <c:pt idx="94">
                  <c:v>142</c:v>
                </c:pt>
                <c:pt idx="95">
                  <c:v>144</c:v>
                </c:pt>
                <c:pt idx="96">
                  <c:v>92</c:v>
                </c:pt>
                <c:pt idx="97">
                  <c:v>71</c:v>
                </c:pt>
                <c:pt idx="98">
                  <c:v>93</c:v>
                </c:pt>
                <c:pt idx="99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C-4094-BBD2-AB9CB97ECCA4}"/>
            </c:ext>
          </c:extLst>
        </c:ser>
        <c:ser>
          <c:idx val="1"/>
          <c:order val="1"/>
          <c:tx>
            <c:v>Predicted Glucose</c:v>
          </c:tx>
          <c:spPr>
            <a:ln w="19050">
              <a:noFill/>
            </a:ln>
          </c:spPr>
          <c:xVal>
            <c:numRef>
              <c:f>Normality!$H$3:$H$102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94</c:v>
                </c:pt>
                <c:pt idx="4">
                  <c:v>168</c:v>
                </c:pt>
                <c:pt idx="5">
                  <c:v>0</c:v>
                </c:pt>
                <c:pt idx="6">
                  <c:v>88</c:v>
                </c:pt>
                <c:pt idx="7">
                  <c:v>0</c:v>
                </c:pt>
                <c:pt idx="8">
                  <c:v>543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846</c:v>
                </c:pt>
                <c:pt idx="14">
                  <c:v>175</c:v>
                </c:pt>
                <c:pt idx="15">
                  <c:v>0</c:v>
                </c:pt>
                <c:pt idx="16">
                  <c:v>230</c:v>
                </c:pt>
                <c:pt idx="17">
                  <c:v>0</c:v>
                </c:pt>
                <c:pt idx="18">
                  <c:v>83</c:v>
                </c:pt>
                <c:pt idx="19">
                  <c:v>96</c:v>
                </c:pt>
                <c:pt idx="20">
                  <c:v>235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146</c:v>
                </c:pt>
                <c:pt idx="25">
                  <c:v>115</c:v>
                </c:pt>
                <c:pt idx="26">
                  <c:v>0</c:v>
                </c:pt>
                <c:pt idx="27">
                  <c:v>140</c:v>
                </c:pt>
                <c:pt idx="28">
                  <c:v>110</c:v>
                </c:pt>
                <c:pt idx="29">
                  <c:v>0</c:v>
                </c:pt>
                <c:pt idx="30">
                  <c:v>0</c:v>
                </c:pt>
                <c:pt idx="31">
                  <c:v>245</c:v>
                </c:pt>
                <c:pt idx="32">
                  <c:v>54</c:v>
                </c:pt>
                <c:pt idx="33">
                  <c:v>0</c:v>
                </c:pt>
                <c:pt idx="34">
                  <c:v>0</c:v>
                </c:pt>
                <c:pt idx="35">
                  <c:v>192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207</c:v>
                </c:pt>
                <c:pt idx="40">
                  <c:v>70</c:v>
                </c:pt>
                <c:pt idx="41">
                  <c:v>0</c:v>
                </c:pt>
                <c:pt idx="42">
                  <c:v>0</c:v>
                </c:pt>
                <c:pt idx="43">
                  <c:v>240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82</c:v>
                </c:pt>
                <c:pt idx="51">
                  <c:v>36</c:v>
                </c:pt>
                <c:pt idx="52">
                  <c:v>23</c:v>
                </c:pt>
                <c:pt idx="53">
                  <c:v>300</c:v>
                </c:pt>
                <c:pt idx="54">
                  <c:v>342</c:v>
                </c:pt>
                <c:pt idx="55">
                  <c:v>0</c:v>
                </c:pt>
                <c:pt idx="56">
                  <c:v>304</c:v>
                </c:pt>
                <c:pt idx="57">
                  <c:v>110</c:v>
                </c:pt>
                <c:pt idx="58">
                  <c:v>0</c:v>
                </c:pt>
                <c:pt idx="59">
                  <c:v>142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38</c:v>
                </c:pt>
                <c:pt idx="69">
                  <c:v>100</c:v>
                </c:pt>
                <c:pt idx="70">
                  <c:v>90</c:v>
                </c:pt>
                <c:pt idx="71">
                  <c:v>140</c:v>
                </c:pt>
                <c:pt idx="72">
                  <c:v>0</c:v>
                </c:pt>
                <c:pt idx="73">
                  <c:v>270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71</c:v>
                </c:pt>
                <c:pt idx="83">
                  <c:v>0</c:v>
                </c:pt>
                <c:pt idx="84">
                  <c:v>0</c:v>
                </c:pt>
                <c:pt idx="85">
                  <c:v>125</c:v>
                </c:pt>
                <c:pt idx="86">
                  <c:v>0</c:v>
                </c:pt>
                <c:pt idx="87">
                  <c:v>71</c:v>
                </c:pt>
                <c:pt idx="88">
                  <c:v>110</c:v>
                </c:pt>
                <c:pt idx="89">
                  <c:v>0</c:v>
                </c:pt>
                <c:pt idx="90">
                  <c:v>0</c:v>
                </c:pt>
                <c:pt idx="91">
                  <c:v>176</c:v>
                </c:pt>
                <c:pt idx="92">
                  <c:v>48</c:v>
                </c:pt>
                <c:pt idx="93">
                  <c:v>0</c:v>
                </c:pt>
                <c:pt idx="94">
                  <c:v>64</c:v>
                </c:pt>
                <c:pt idx="95">
                  <c:v>228</c:v>
                </c:pt>
                <c:pt idx="96">
                  <c:v>0</c:v>
                </c:pt>
                <c:pt idx="97">
                  <c:v>76</c:v>
                </c:pt>
                <c:pt idx="98">
                  <c:v>64</c:v>
                </c:pt>
                <c:pt idx="99">
                  <c:v>220</c:v>
                </c:pt>
              </c:numCache>
            </c:numRef>
          </c:xVal>
          <c:yVal>
            <c:numRef>
              <c:f>Normality!$AW$28:$AW$127</c:f>
              <c:numCache>
                <c:formatCode>General</c:formatCode>
                <c:ptCount val="100"/>
                <c:pt idx="0">
                  <c:v>126.91825824119263</c:v>
                </c:pt>
                <c:pt idx="1">
                  <c:v>107.49184226239058</c:v>
                </c:pt>
                <c:pt idx="2">
                  <c:v>108.51428520864332</c:v>
                </c:pt>
                <c:pt idx="3">
                  <c:v>106.05600552311746</c:v>
                </c:pt>
                <c:pt idx="4">
                  <c:v>125.2440002560314</c:v>
                </c:pt>
                <c:pt idx="5">
                  <c:v>106.46939931613782</c:v>
                </c:pt>
                <c:pt idx="6">
                  <c:v>110.60724625076919</c:v>
                </c:pt>
                <c:pt idx="7">
                  <c:v>105.44695636988509</c:v>
                </c:pt>
                <c:pt idx="8">
                  <c:v>180.7537344068347</c:v>
                </c:pt>
                <c:pt idx="9">
                  <c:v>131.00803002620358</c:v>
                </c:pt>
                <c:pt idx="10">
                  <c:v>106.46939931613782</c:v>
                </c:pt>
                <c:pt idx="11">
                  <c:v>110.55917110114879</c:v>
                </c:pt>
                <c:pt idx="12">
                  <c:v>134.0753588649618</c:v>
                </c:pt>
                <c:pt idx="13">
                  <c:v>215.21757926675593</c:v>
                </c:pt>
                <c:pt idx="14">
                  <c:v>144.30244295946136</c:v>
                </c:pt>
                <c:pt idx="15">
                  <c:v>108.51428520864332</c:v>
                </c:pt>
                <c:pt idx="16">
                  <c:v>128.99584573418301</c:v>
                </c:pt>
                <c:pt idx="17">
                  <c:v>107.49184226239058</c:v>
                </c:pt>
                <c:pt idx="18">
                  <c:v>117.29686853819506</c:v>
                </c:pt>
                <c:pt idx="19">
                  <c:v>117.48986926643494</c:v>
                </c:pt>
                <c:pt idx="20">
                  <c:v>125.37355228551534</c:v>
                </c:pt>
                <c:pt idx="21">
                  <c:v>126.91825824119263</c:v>
                </c:pt>
                <c:pt idx="22">
                  <c:v>117.71627172491796</c:v>
                </c:pt>
                <c:pt idx="23">
                  <c:v>105.44695636988509</c:v>
                </c:pt>
                <c:pt idx="24">
                  <c:v>141.59106860867013</c:v>
                </c:pt>
                <c:pt idx="25">
                  <c:v>128.46827346081417</c:v>
                </c:pt>
                <c:pt idx="26">
                  <c:v>119.76115761742344</c:v>
                </c:pt>
                <c:pt idx="27">
                  <c:v>111.37924916372869</c:v>
                </c:pt>
                <c:pt idx="28">
                  <c:v>144.35988226451471</c:v>
                </c:pt>
                <c:pt idx="29">
                  <c:v>114.64894288615974</c:v>
                </c:pt>
                <c:pt idx="30">
                  <c:v>137.14268770372001</c:v>
                </c:pt>
                <c:pt idx="31">
                  <c:v>127.33095190445471</c:v>
                </c:pt>
                <c:pt idx="32">
                  <c:v>103.33862177862369</c:v>
                </c:pt>
                <c:pt idx="33">
                  <c:v>104.42451342363235</c:v>
                </c:pt>
                <c:pt idx="34">
                  <c:v>121.80604350992893</c:v>
                </c:pt>
                <c:pt idx="35">
                  <c:v>127.4878962704793</c:v>
                </c:pt>
                <c:pt idx="36">
                  <c:v>111.58161404740153</c:v>
                </c:pt>
                <c:pt idx="37">
                  <c:v>122.82848645618166</c:v>
                </c:pt>
                <c:pt idx="38">
                  <c:v>103.40207047737961</c:v>
                </c:pt>
                <c:pt idx="39">
                  <c:v>152.40651904332225</c:v>
                </c:pt>
                <c:pt idx="40">
                  <c:v>108.92432423993326</c:v>
                </c:pt>
                <c:pt idx="41">
                  <c:v>113.62649993990701</c:v>
                </c:pt>
                <c:pt idx="42">
                  <c:v>124.87337234868714</c:v>
                </c:pt>
                <c:pt idx="43">
                  <c:v>153.44699017068262</c:v>
                </c:pt>
                <c:pt idx="44">
                  <c:v>116.69382877866522</c:v>
                </c:pt>
                <c:pt idx="45">
                  <c:v>101.35718458487413</c:v>
                </c:pt>
                <c:pt idx="46">
                  <c:v>105.44695636988509</c:v>
                </c:pt>
                <c:pt idx="47">
                  <c:v>98.289855746115904</c:v>
                </c:pt>
                <c:pt idx="48">
                  <c:v>107.49184226239058</c:v>
                </c:pt>
                <c:pt idx="49">
                  <c:v>100.33474163862138</c:v>
                </c:pt>
                <c:pt idx="50">
                  <c:v>105.95650046214625</c:v>
                </c:pt>
                <c:pt idx="51">
                  <c:v>105.74547155279873</c:v>
                </c:pt>
                <c:pt idx="52">
                  <c:v>108.61979966331707</c:v>
                </c:pt>
                <c:pt idx="53">
                  <c:v>163.14650199181335</c:v>
                </c:pt>
                <c:pt idx="54">
                  <c:v>150.71423287705335</c:v>
                </c:pt>
                <c:pt idx="55">
                  <c:v>97.267412799863166</c:v>
                </c:pt>
                <c:pt idx="56">
                  <c:v>146.13895457459142</c:v>
                </c:pt>
                <c:pt idx="57">
                  <c:v>117.77636566194347</c:v>
                </c:pt>
                <c:pt idx="58">
                  <c:v>120.78360056367619</c:v>
                </c:pt>
                <c:pt idx="59">
                  <c:v>111.56624049826601</c:v>
                </c:pt>
                <c:pt idx="60">
                  <c:v>97.267412799863166</c:v>
                </c:pt>
                <c:pt idx="61">
                  <c:v>115.67138583241248</c:v>
                </c:pt>
                <c:pt idx="62">
                  <c:v>112.60405699365427</c:v>
                </c:pt>
                <c:pt idx="63">
                  <c:v>112.30218704901021</c:v>
                </c:pt>
                <c:pt idx="64">
                  <c:v>118.7387146711707</c:v>
                </c:pt>
                <c:pt idx="65">
                  <c:v>108.51428520864332</c:v>
                </c:pt>
                <c:pt idx="66">
                  <c:v>114.64894288615974</c:v>
                </c:pt>
                <c:pt idx="67">
                  <c:v>131.00803002620358</c:v>
                </c:pt>
                <c:pt idx="68">
                  <c:v>104.91001994108332</c:v>
                </c:pt>
                <c:pt idx="69">
                  <c:v>112.75163720424588</c:v>
                </c:pt>
                <c:pt idx="70">
                  <c:v>112.839123477812</c:v>
                </c:pt>
                <c:pt idx="71">
                  <c:v>115.46902094873965</c:v>
                </c:pt>
                <c:pt idx="72">
                  <c:v>118.7387146711707</c:v>
                </c:pt>
                <c:pt idx="73">
                  <c:v>124.55612885490757</c:v>
                </c:pt>
                <c:pt idx="74">
                  <c:v>98.289855746115904</c:v>
                </c:pt>
                <c:pt idx="75">
                  <c:v>98.289855746115904</c:v>
                </c:pt>
                <c:pt idx="76">
                  <c:v>117.71627172491796</c:v>
                </c:pt>
                <c:pt idx="77">
                  <c:v>103.40207047737961</c:v>
                </c:pt>
                <c:pt idx="78">
                  <c:v>102.37962753112687</c:v>
                </c:pt>
                <c:pt idx="79">
                  <c:v>100.33474163862138</c:v>
                </c:pt>
                <c:pt idx="80">
                  <c:v>98.289855746115904</c:v>
                </c:pt>
                <c:pt idx="81">
                  <c:v>98.289855746115904</c:v>
                </c:pt>
                <c:pt idx="82">
                  <c:v>119.24224936972932</c:v>
                </c:pt>
                <c:pt idx="83">
                  <c:v>98.289855746115904</c:v>
                </c:pt>
                <c:pt idx="84">
                  <c:v>113.62649993990701</c:v>
                </c:pt>
                <c:pt idx="85">
                  <c:v>115.08902888596245</c:v>
                </c:pt>
                <c:pt idx="86">
                  <c:v>121.80604350992893</c:v>
                </c:pt>
                <c:pt idx="87">
                  <c:v>109.01781990720193</c:v>
                </c:pt>
                <c:pt idx="88">
                  <c:v>130.04568101697635</c:v>
                </c:pt>
                <c:pt idx="89">
                  <c:v>100.33474163862138</c:v>
                </c:pt>
                <c:pt idx="90">
                  <c:v>97.267412799863166</c:v>
                </c:pt>
                <c:pt idx="91">
                  <c:v>127.01440854043344</c:v>
                </c:pt>
                <c:pt idx="92">
                  <c:v>123.22650670006651</c:v>
                </c:pt>
                <c:pt idx="93">
                  <c:v>137.14268770372001</c:v>
                </c:pt>
                <c:pt idx="94">
                  <c:v>103.25113550505758</c:v>
                </c:pt>
                <c:pt idx="95">
                  <c:v>138.01084091592031</c:v>
                </c:pt>
                <c:pt idx="96">
                  <c:v>100.33474163862138</c:v>
                </c:pt>
                <c:pt idx="97">
                  <c:v>105.39552645853428</c:v>
                </c:pt>
                <c:pt idx="98">
                  <c:v>105.29602139756305</c:v>
                </c:pt>
                <c:pt idx="99">
                  <c:v>128.06088906149637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DC-4094-BBD2-AB9CB97E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130368"/>
        <c:axId val="1126136608"/>
      </c:scatterChart>
      <c:valAx>
        <c:axId val="11261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Insulin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136608"/>
        <c:crosses val="autoZero"/>
        <c:crossBetween val="midCat"/>
      </c:valAx>
      <c:valAx>
        <c:axId val="112613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Glucose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130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361562</xdr:colOff>
      <xdr:row>19</xdr:row>
      <xdr:rowOff>183812</xdr:rowOff>
    </xdr:from>
    <xdr:to>
      <xdr:col>62</xdr:col>
      <xdr:colOff>361563</xdr:colOff>
      <xdr:row>29</xdr:row>
      <xdr:rowOff>183813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E9F7F-EDDC-D67B-5E6B-707FCA327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423766</xdr:colOff>
      <xdr:row>5</xdr:row>
      <xdr:rowOff>137162</xdr:rowOff>
    </xdr:from>
    <xdr:to>
      <xdr:col>62</xdr:col>
      <xdr:colOff>423766</xdr:colOff>
      <xdr:row>15</xdr:row>
      <xdr:rowOff>137161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8F90F-F5C8-C759-98FC-401E36BDB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2152-B64A-434D-AACD-39B7DAA6F539}">
  <dimension ref="A1:AN261"/>
  <sheetViews>
    <sheetView zoomScale="47" zoomScaleNormal="60" workbookViewId="0">
      <selection activeCell="K19" sqref="K19"/>
    </sheetView>
  </sheetViews>
  <sheetFormatPr defaultColWidth="11.19921875" defaultRowHeight="15.6" x14ac:dyDescent="0.3"/>
  <sheetData>
    <row r="1" spans="1:40" x14ac:dyDescent="0.3">
      <c r="A1" t="s">
        <v>0</v>
      </c>
      <c r="B1" t="s">
        <v>29</v>
      </c>
      <c r="C1" t="s">
        <v>33</v>
      </c>
      <c r="D1" t="s">
        <v>32</v>
      </c>
      <c r="E1" t="s">
        <v>28</v>
      </c>
      <c r="F1" t="s">
        <v>30</v>
      </c>
      <c r="G1" t="s">
        <v>1</v>
      </c>
      <c r="H1" t="s">
        <v>31</v>
      </c>
      <c r="I1" t="s">
        <v>24</v>
      </c>
      <c r="J1" t="s">
        <v>26</v>
      </c>
      <c r="O1" s="3"/>
      <c r="P1" s="3" t="s">
        <v>29</v>
      </c>
      <c r="Q1" s="3" t="s">
        <v>28</v>
      </c>
      <c r="R1" s="3" t="s">
        <v>32</v>
      </c>
      <c r="S1" s="3" t="s">
        <v>33</v>
      </c>
      <c r="T1" s="3" t="s">
        <v>30</v>
      </c>
      <c r="U1" s="3" t="s">
        <v>1</v>
      </c>
      <c r="V1" s="3" t="s">
        <v>31</v>
      </c>
      <c r="AB1" s="6"/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1</v>
      </c>
      <c r="AI1" s="6" t="s">
        <v>33</v>
      </c>
      <c r="AL1" t="s">
        <v>27</v>
      </c>
      <c r="AM1" t="s">
        <v>36</v>
      </c>
      <c r="AN1" t="s">
        <v>37</v>
      </c>
    </row>
    <row r="2" spans="1:40" x14ac:dyDescent="0.3">
      <c r="A2">
        <v>1</v>
      </c>
      <c r="B2">
        <v>148</v>
      </c>
      <c r="C2">
        <v>35</v>
      </c>
      <c r="D2">
        <v>0.627</v>
      </c>
      <c r="E2">
        <v>72</v>
      </c>
      <c r="F2">
        <v>33.6</v>
      </c>
      <c r="G2">
        <v>50</v>
      </c>
      <c r="H2">
        <v>0</v>
      </c>
      <c r="I2">
        <f t="shared" ref="I2:I33" si="0">B2-($P$25+$P$26*H2)</f>
        <v>38.801945047553133</v>
      </c>
      <c r="J2">
        <f t="shared" ref="J2:J33" si="1">B2-($P$54+$P$55*G2+$P$56*H2)</f>
        <v>21.081741758807368</v>
      </c>
      <c r="O2" s="1" t="s">
        <v>29</v>
      </c>
      <c r="P2" s="12">
        <v>1</v>
      </c>
      <c r="Q2" s="1"/>
      <c r="R2" s="1"/>
      <c r="S2" s="1"/>
      <c r="T2" s="1"/>
      <c r="U2" s="1"/>
      <c r="V2" s="1"/>
      <c r="AB2" t="s">
        <v>28</v>
      </c>
      <c r="AC2" s="7">
        <v>1</v>
      </c>
      <c r="AL2" t="e">
        <f>B2-(#REF!+#REF!*E2+#REF!*G2+#REF!*H2)</f>
        <v>#REF!</v>
      </c>
      <c r="AM2">
        <f t="shared" ref="AM2:AM33" si="2">B2-($P$175+$P$176*D2+$P$177*E2+$P$178*G2+$P$179*H2)</f>
        <v>21.24785586188068</v>
      </c>
      <c r="AN2">
        <f t="shared" ref="AN2:AN33" si="3">B2-($P$210+$P$211*F2+$P$212*D2+$P$213*E2+$P$214*G2+$P$215*H2)</f>
        <v>20.648803041300852</v>
      </c>
    </row>
    <row r="3" spans="1:40" x14ac:dyDescent="0.3">
      <c r="A3">
        <v>2</v>
      </c>
      <c r="B3">
        <v>85</v>
      </c>
      <c r="C3">
        <v>29</v>
      </c>
      <c r="D3">
        <v>0.35099999999999998</v>
      </c>
      <c r="E3">
        <v>66</v>
      </c>
      <c r="F3">
        <v>26.6</v>
      </c>
      <c r="G3">
        <v>31</v>
      </c>
      <c r="H3">
        <v>0</v>
      </c>
      <c r="I3">
        <f t="shared" si="0"/>
        <v>-24.198054952446867</v>
      </c>
      <c r="J3">
        <f t="shared" si="1"/>
        <v>-22.491842262390577</v>
      </c>
      <c r="O3" s="1" t="s">
        <v>28</v>
      </c>
      <c r="P3" s="12">
        <v>0.26063384185713562</v>
      </c>
      <c r="Q3" s="1">
        <v>1</v>
      </c>
      <c r="R3" s="1"/>
      <c r="S3" s="1"/>
      <c r="T3" s="1"/>
      <c r="U3" s="1"/>
      <c r="V3" s="1"/>
      <c r="AB3" t="s">
        <v>29</v>
      </c>
      <c r="AC3" s="7">
        <v>0.26063384185713562</v>
      </c>
      <c r="AD3">
        <v>1</v>
      </c>
      <c r="AL3" t="e">
        <f>B3-(#REF!+#REF!*E3+#REF!*G3+#REF!*H3)</f>
        <v>#REF!</v>
      </c>
      <c r="AM3">
        <f t="shared" si="2"/>
        <v>-21.423976938934047</v>
      </c>
      <c r="AN3">
        <f t="shared" si="3"/>
        <v>-20.412930624159301</v>
      </c>
    </row>
    <row r="4" spans="1:40" x14ac:dyDescent="0.3">
      <c r="A4">
        <v>3</v>
      </c>
      <c r="B4">
        <v>183</v>
      </c>
      <c r="C4">
        <v>0</v>
      </c>
      <c r="D4">
        <v>0.67200000000000004</v>
      </c>
      <c r="E4">
        <v>64</v>
      </c>
      <c r="F4">
        <v>23.3</v>
      </c>
      <c r="G4">
        <v>32</v>
      </c>
      <c r="H4">
        <v>0</v>
      </c>
      <c r="I4">
        <f t="shared" si="0"/>
        <v>73.801945047553133</v>
      </c>
      <c r="J4">
        <f t="shared" si="1"/>
        <v>74.485714791356685</v>
      </c>
      <c r="O4" s="1" t="s">
        <v>32</v>
      </c>
      <c r="P4" s="12">
        <v>0.21862746073436631</v>
      </c>
      <c r="Q4" s="1">
        <v>0.10963023307558296</v>
      </c>
      <c r="R4" s="1">
        <v>1</v>
      </c>
      <c r="S4" s="1"/>
      <c r="T4" s="1"/>
      <c r="U4" s="1"/>
      <c r="V4" s="1"/>
      <c r="AB4" t="s">
        <v>30</v>
      </c>
      <c r="AC4" s="7">
        <v>0.40038895620289372</v>
      </c>
      <c r="AD4">
        <v>0.27219358975670677</v>
      </c>
      <c r="AE4">
        <v>1</v>
      </c>
      <c r="AL4" t="e">
        <f>B4-(#REF!+#REF!*E4+#REF!*G4+#REF!*H4)</f>
        <v>#REF!</v>
      </c>
      <c r="AM4">
        <f t="shared" si="2"/>
        <v>72.023980760511861</v>
      </c>
      <c r="AN4">
        <f t="shared" si="3"/>
        <v>74.752773125928726</v>
      </c>
    </row>
    <row r="5" spans="1:40" x14ac:dyDescent="0.3">
      <c r="A5">
        <v>4</v>
      </c>
      <c r="B5">
        <v>89</v>
      </c>
      <c r="C5">
        <v>23</v>
      </c>
      <c r="D5">
        <v>0.16700000000000001</v>
      </c>
      <c r="E5">
        <v>66</v>
      </c>
      <c r="F5">
        <v>28.1</v>
      </c>
      <c r="G5">
        <v>21</v>
      </c>
      <c r="H5">
        <v>94</v>
      </c>
      <c r="I5">
        <f t="shared" si="0"/>
        <v>-31.250413183381553</v>
      </c>
      <c r="J5">
        <f t="shared" si="1"/>
        <v>-17.056005523117463</v>
      </c>
      <c r="O5" s="1" t="s">
        <v>33</v>
      </c>
      <c r="P5" s="12">
        <v>4.3002686918914304E-2</v>
      </c>
      <c r="Q5" s="1">
        <v>0.16334166574469267</v>
      </c>
      <c r="R5" s="1">
        <v>0.15525974494897524</v>
      </c>
      <c r="S5" s="1">
        <v>1</v>
      </c>
      <c r="T5" s="1"/>
      <c r="U5" s="1"/>
      <c r="V5" s="1"/>
      <c r="AB5" t="s">
        <v>31</v>
      </c>
      <c r="AC5" s="7">
        <v>0.10811503106091899</v>
      </c>
      <c r="AD5">
        <v>0.44100317270637585</v>
      </c>
      <c r="AE5">
        <v>0.16552313708388039</v>
      </c>
      <c r="AF5">
        <v>1</v>
      </c>
      <c r="AL5" t="e">
        <f>B5-(#REF!+#REF!*E5+#REF!*G5+#REF!*H5)</f>
        <v>#REF!</v>
      </c>
      <c r="AM5">
        <f t="shared" si="2"/>
        <v>-15.376597554758064</v>
      </c>
      <c r="AN5">
        <f t="shared" si="3"/>
        <v>-15.009591298914287</v>
      </c>
    </row>
    <row r="6" spans="1:40" x14ac:dyDescent="0.3">
      <c r="A6">
        <v>5</v>
      </c>
      <c r="B6">
        <v>137</v>
      </c>
      <c r="C6">
        <v>35</v>
      </c>
      <c r="D6">
        <v>2.2879999999999998</v>
      </c>
      <c r="E6">
        <v>40</v>
      </c>
      <c r="F6">
        <v>43.1</v>
      </c>
      <c r="G6">
        <v>33</v>
      </c>
      <c r="H6">
        <v>168</v>
      </c>
      <c r="I6">
        <f t="shared" si="0"/>
        <v>8.0487941667336713</v>
      </c>
      <c r="J6">
        <f t="shared" si="1"/>
        <v>11.755999743968601</v>
      </c>
      <c r="O6" s="1" t="s">
        <v>30</v>
      </c>
      <c r="P6" s="12">
        <v>0.27219358975670677</v>
      </c>
      <c r="Q6" s="1">
        <v>0.40038895620289372</v>
      </c>
      <c r="R6" s="1">
        <v>0.25937207114845717</v>
      </c>
      <c r="S6" s="1">
        <v>0.36106942861347652</v>
      </c>
      <c r="T6" s="1">
        <v>1</v>
      </c>
      <c r="U6" s="1"/>
      <c r="V6" s="1"/>
      <c r="AB6" t="s">
        <v>32</v>
      </c>
      <c r="AC6" s="7">
        <v>0.10963023307558296</v>
      </c>
      <c r="AD6">
        <v>0.21862746073436631</v>
      </c>
      <c r="AE6">
        <v>0.25937207114845717</v>
      </c>
      <c r="AF6">
        <v>7.3117943198915403E-2</v>
      </c>
      <c r="AG6">
        <v>1</v>
      </c>
      <c r="AL6" t="e">
        <f>B6-(#REF!+#REF!*E6+#REF!*G6+#REF!*H6)</f>
        <v>#REF!</v>
      </c>
      <c r="AM6">
        <f t="shared" si="2"/>
        <v>-6.9901463019742494</v>
      </c>
      <c r="AN6">
        <f t="shared" si="3"/>
        <v>-9.1158489512797871</v>
      </c>
    </row>
    <row r="7" spans="1:40" x14ac:dyDescent="0.3">
      <c r="A7">
        <v>6</v>
      </c>
      <c r="B7">
        <v>116</v>
      </c>
      <c r="C7">
        <v>0</v>
      </c>
      <c r="D7">
        <v>0.20100000000000001</v>
      </c>
      <c r="E7">
        <v>74</v>
      </c>
      <c r="F7">
        <v>25.6</v>
      </c>
      <c r="G7">
        <v>30</v>
      </c>
      <c r="H7">
        <v>0</v>
      </c>
      <c r="I7">
        <f t="shared" si="0"/>
        <v>6.8019450475531329</v>
      </c>
      <c r="J7">
        <f t="shared" si="1"/>
        <v>9.5306006838621755</v>
      </c>
      <c r="O7" s="1" t="s">
        <v>1</v>
      </c>
      <c r="P7" s="12">
        <v>0.43320379245147428</v>
      </c>
      <c r="Q7" s="1">
        <v>0.40632700078716077</v>
      </c>
      <c r="R7" s="1">
        <v>0.16357928290184498</v>
      </c>
      <c r="S7" s="1">
        <v>-9.1596558621767164E-3</v>
      </c>
      <c r="T7" s="1">
        <v>0.21720669505288756</v>
      </c>
      <c r="U7" s="1">
        <v>1</v>
      </c>
      <c r="V7" s="1"/>
      <c r="AB7" t="s">
        <v>1</v>
      </c>
      <c r="AC7" s="7">
        <v>0.40632700078716077</v>
      </c>
      <c r="AD7">
        <v>0.43320379245147428</v>
      </c>
      <c r="AE7">
        <v>0.21720669505288756</v>
      </c>
      <c r="AF7">
        <v>0.26562457000711659</v>
      </c>
      <c r="AG7">
        <v>0.16357928290184498</v>
      </c>
      <c r="AH7">
        <v>1</v>
      </c>
      <c r="AL7" t="e">
        <f>B7-(#REF!+#REF!*E7+#REF!*G7+#REF!*H7)</f>
        <v>#REF!</v>
      </c>
      <c r="AM7">
        <f t="shared" si="2"/>
        <v>11.133221920987822</v>
      </c>
      <c r="AN7">
        <f t="shared" si="3"/>
        <v>12.667962591499517</v>
      </c>
    </row>
    <row r="8" spans="1:40" ht="16.2" thickBot="1" x14ac:dyDescent="0.35">
      <c r="A8">
        <v>7</v>
      </c>
      <c r="B8">
        <v>78</v>
      </c>
      <c r="C8">
        <v>32</v>
      </c>
      <c r="D8">
        <v>0.248</v>
      </c>
      <c r="E8">
        <v>50</v>
      </c>
      <c r="F8">
        <v>31</v>
      </c>
      <c r="G8">
        <v>26</v>
      </c>
      <c r="H8">
        <v>88</v>
      </c>
      <c r="I8">
        <f t="shared" si="0"/>
        <v>-41.544943509066584</v>
      </c>
      <c r="J8">
        <f t="shared" si="1"/>
        <v>-32.607246250769194</v>
      </c>
      <c r="O8" s="2" t="s">
        <v>31</v>
      </c>
      <c r="P8" s="4">
        <v>0.44100317270637585</v>
      </c>
      <c r="Q8" s="2">
        <v>0.10811503106091899</v>
      </c>
      <c r="R8" s="2">
        <v>7.3117943198915403E-2</v>
      </c>
      <c r="S8" s="2">
        <v>0.43668266691968494</v>
      </c>
      <c r="T8" s="2">
        <v>0.16552313708388039</v>
      </c>
      <c r="U8" s="2">
        <v>0.26562457000711659</v>
      </c>
      <c r="V8" s="2">
        <v>1</v>
      </c>
      <c r="AB8" s="8" t="s">
        <v>33</v>
      </c>
      <c r="AC8" s="9">
        <v>0.16334166574469267</v>
      </c>
      <c r="AD8" s="8">
        <v>4.3002686918914304E-2</v>
      </c>
      <c r="AE8" s="8">
        <v>0.36106942861347652</v>
      </c>
      <c r="AF8" s="8">
        <v>0.43668266691968494</v>
      </c>
      <c r="AG8" s="8">
        <v>0.15525974494897524</v>
      </c>
      <c r="AH8" s="8">
        <v>-9.1596558621767164E-3</v>
      </c>
      <c r="AI8" s="8">
        <v>1</v>
      </c>
      <c r="AL8" t="e">
        <f>B8-(#REF!+#REF!*E8+#REF!*G8+#REF!*H8)</f>
        <v>#REF!</v>
      </c>
      <c r="AM8">
        <f t="shared" si="2"/>
        <v>-28.740462347703527</v>
      </c>
      <c r="AN8">
        <f t="shared" si="3"/>
        <v>-30.192169296531674</v>
      </c>
    </row>
    <row r="9" spans="1:40" x14ac:dyDescent="0.3">
      <c r="A9">
        <v>8</v>
      </c>
      <c r="B9">
        <v>115</v>
      </c>
      <c r="C9">
        <v>0</v>
      </c>
      <c r="D9">
        <v>0.13400000000000001</v>
      </c>
      <c r="E9">
        <v>0</v>
      </c>
      <c r="F9">
        <v>35.299999999999997</v>
      </c>
      <c r="G9">
        <v>29</v>
      </c>
      <c r="H9">
        <v>0</v>
      </c>
      <c r="I9">
        <f t="shared" si="0"/>
        <v>5.8019450475531329</v>
      </c>
      <c r="J9">
        <f t="shared" si="1"/>
        <v>9.5530436301149138</v>
      </c>
      <c r="AL9" t="e">
        <f>B9-(#REF!+#REF!*E9+#REF!*G9+#REF!*H9)</f>
        <v>#REF!</v>
      </c>
      <c r="AM9">
        <f t="shared" si="2"/>
        <v>22.486101735735843</v>
      </c>
      <c r="AN9">
        <f t="shared" si="3"/>
        <v>16.118585302419902</v>
      </c>
    </row>
    <row r="10" spans="1:40" ht="16.2" thickBot="1" x14ac:dyDescent="0.35">
      <c r="A10">
        <v>9</v>
      </c>
      <c r="B10">
        <v>197</v>
      </c>
      <c r="C10">
        <v>45</v>
      </c>
      <c r="D10">
        <v>0.158</v>
      </c>
      <c r="E10">
        <v>70</v>
      </c>
      <c r="F10">
        <v>30.5</v>
      </c>
      <c r="G10">
        <v>53</v>
      </c>
      <c r="H10">
        <v>543</v>
      </c>
      <c r="I10">
        <f t="shared" si="0"/>
        <v>23.956939522047406</v>
      </c>
      <c r="J10">
        <f t="shared" si="1"/>
        <v>16.246265593165305</v>
      </c>
      <c r="O10" t="s">
        <v>45</v>
      </c>
      <c r="AB10" t="s">
        <v>2</v>
      </c>
      <c r="AE10" t="s">
        <v>40</v>
      </c>
      <c r="AL10" t="e">
        <f>B10-(#REF!+#REF!*E10+#REF!*G10+#REF!*H10)</f>
        <v>#REF!</v>
      </c>
      <c r="AM10">
        <f t="shared" si="2"/>
        <v>23.714041664335468</v>
      </c>
      <c r="AN10">
        <f t="shared" si="3"/>
        <v>24.83676605241385</v>
      </c>
    </row>
    <row r="11" spans="1:40" ht="16.2" thickBot="1" x14ac:dyDescent="0.35">
      <c r="A11">
        <v>10</v>
      </c>
      <c r="B11">
        <v>125</v>
      </c>
      <c r="C11">
        <v>0</v>
      </c>
      <c r="D11">
        <v>0.23200000000000001</v>
      </c>
      <c r="E11">
        <v>96</v>
      </c>
      <c r="F11">
        <v>0</v>
      </c>
      <c r="G11">
        <v>54</v>
      </c>
      <c r="H11">
        <v>0</v>
      </c>
      <c r="I11">
        <f t="shared" si="0"/>
        <v>15.801945047553133</v>
      </c>
      <c r="J11">
        <f t="shared" si="1"/>
        <v>-6.0080300262035848</v>
      </c>
      <c r="O11" s="5" t="s">
        <v>3</v>
      </c>
      <c r="P11" s="5"/>
      <c r="R11" t="s">
        <v>40</v>
      </c>
      <c r="AL11" t="e">
        <f>B11-(#REF!+#REF!*E11+#REF!*G11+#REF!*H11)</f>
        <v>#REF!</v>
      </c>
      <c r="AM11">
        <f t="shared" si="2"/>
        <v>-3.6696731945151555</v>
      </c>
      <c r="AN11">
        <f t="shared" si="3"/>
        <v>8.516909651392325</v>
      </c>
    </row>
    <row r="12" spans="1:40" x14ac:dyDescent="0.3">
      <c r="A12">
        <v>11</v>
      </c>
      <c r="B12">
        <v>110</v>
      </c>
      <c r="C12">
        <v>0</v>
      </c>
      <c r="D12">
        <v>0.191</v>
      </c>
      <c r="E12">
        <v>92</v>
      </c>
      <c r="F12">
        <v>37.6</v>
      </c>
      <c r="G12">
        <v>30</v>
      </c>
      <c r="H12">
        <v>0</v>
      </c>
      <c r="I12">
        <f t="shared" si="0"/>
        <v>0.80194504755313289</v>
      </c>
      <c r="J12">
        <f t="shared" si="1"/>
        <v>3.5306006838621755</v>
      </c>
      <c r="O12" s="1" t="s">
        <v>4</v>
      </c>
      <c r="P12" s="1">
        <v>0.44100317270637635</v>
      </c>
      <c r="AB12" s="10" t="s">
        <v>3</v>
      </c>
      <c r="AC12" s="10"/>
      <c r="AE12" t="s">
        <v>38</v>
      </c>
      <c r="AF12">
        <f>(AD21/AC21)/((AD23-AD21)/(AC23-AC21))</f>
        <v>19.379556249621203</v>
      </c>
      <c r="AG12" t="s">
        <v>39</v>
      </c>
      <c r="AH12">
        <f>FINV(0.05,1,98)</f>
        <v>3.9381110780033723</v>
      </c>
      <c r="AL12" t="e">
        <f>B12-(#REF!+#REF!*E12+#REF!*G12+#REF!*H12)</f>
        <v>#REF!</v>
      </c>
      <c r="AM12">
        <f t="shared" si="2"/>
        <v>2.6610889102970106</v>
      </c>
      <c r="AN12">
        <f t="shared" si="3"/>
        <v>0.86038853579208308</v>
      </c>
    </row>
    <row r="13" spans="1:40" x14ac:dyDescent="0.3">
      <c r="A13">
        <v>12</v>
      </c>
      <c r="B13">
        <v>168</v>
      </c>
      <c r="C13">
        <v>0</v>
      </c>
      <c r="D13">
        <v>0.53700000000000003</v>
      </c>
      <c r="E13">
        <v>74</v>
      </c>
      <c r="F13">
        <v>38</v>
      </c>
      <c r="G13">
        <v>34</v>
      </c>
      <c r="H13">
        <v>0</v>
      </c>
      <c r="I13">
        <f t="shared" si="0"/>
        <v>58.801945047553133</v>
      </c>
      <c r="J13">
        <f t="shared" si="1"/>
        <v>57.440828898851208</v>
      </c>
      <c r="O13" s="1" t="s">
        <v>5</v>
      </c>
      <c r="P13" s="1">
        <v>0.19448379833708998</v>
      </c>
      <c r="R13" t="s">
        <v>38</v>
      </c>
      <c r="S13">
        <f>(Q20/P20)/((Q22-Q20)/(P22-P20))</f>
        <v>23.661115937442986</v>
      </c>
      <c r="T13" t="s">
        <v>39</v>
      </c>
      <c r="U13">
        <f>FINV(0.05,1,98)</f>
        <v>3.9381110780033723</v>
      </c>
      <c r="AB13" t="s">
        <v>4</v>
      </c>
      <c r="AC13">
        <v>0.40632700078716072</v>
      </c>
      <c r="AL13" t="e">
        <f>B13-(#REF!+#REF!*E13+#REF!*G13+#REF!*H13)</f>
        <v>#REF!</v>
      </c>
      <c r="AM13">
        <f t="shared" si="2"/>
        <v>55.575483079594619</v>
      </c>
      <c r="AN13">
        <f t="shared" si="3"/>
        <v>53.287290394024595</v>
      </c>
    </row>
    <row r="14" spans="1:40" x14ac:dyDescent="0.3">
      <c r="A14">
        <v>13</v>
      </c>
      <c r="B14">
        <v>139</v>
      </c>
      <c r="C14">
        <v>0</v>
      </c>
      <c r="D14">
        <v>1.4410000000000001</v>
      </c>
      <c r="E14">
        <v>80</v>
      </c>
      <c r="F14">
        <v>27.1</v>
      </c>
      <c r="G14">
        <v>57</v>
      </c>
      <c r="H14">
        <v>0</v>
      </c>
      <c r="I14">
        <f t="shared" si="0"/>
        <v>29.801945047553133</v>
      </c>
      <c r="J14">
        <f t="shared" si="1"/>
        <v>4.9246411350382004</v>
      </c>
      <c r="O14" s="1" t="s">
        <v>6</v>
      </c>
      <c r="P14" s="1">
        <v>0.18626424525889704</v>
      </c>
      <c r="AB14" t="s">
        <v>5</v>
      </c>
      <c r="AC14">
        <v>0.16510163156868929</v>
      </c>
      <c r="AF14" t="s">
        <v>25</v>
      </c>
      <c r="AL14" t="e">
        <f>B14-(#REF!+#REF!*E14+#REF!*G14+#REF!*H14)</f>
        <v>#REF!</v>
      </c>
      <c r="AM14">
        <f t="shared" si="2"/>
        <v>-4.9464076930528904</v>
      </c>
      <c r="AN14">
        <f t="shared" si="3"/>
        <v>-1.1070218769374378</v>
      </c>
    </row>
    <row r="15" spans="1:40" x14ac:dyDescent="0.3">
      <c r="A15">
        <v>14</v>
      </c>
      <c r="B15">
        <v>189</v>
      </c>
      <c r="C15">
        <v>23</v>
      </c>
      <c r="D15">
        <v>0.39800000000000002</v>
      </c>
      <c r="E15">
        <v>60</v>
      </c>
      <c r="F15">
        <v>30.1</v>
      </c>
      <c r="G15">
        <v>59</v>
      </c>
      <c r="H15">
        <v>846</v>
      </c>
      <c r="I15">
        <f t="shared" si="0"/>
        <v>-19.669279030859116</v>
      </c>
      <c r="J15">
        <f t="shared" si="1"/>
        <v>-26.217579266755934</v>
      </c>
      <c r="O15" s="1" t="s">
        <v>7</v>
      </c>
      <c r="P15" s="1">
        <v>30.411259661727382</v>
      </c>
      <c r="S15" t="s">
        <v>25</v>
      </c>
      <c r="AB15" t="s">
        <v>6</v>
      </c>
      <c r="AC15">
        <v>0.15658226046224732</v>
      </c>
      <c r="AL15" t="e">
        <f>B15-(#REF!+#REF!*E15+#REF!*G15+#REF!*H15)</f>
        <v>#REF!</v>
      </c>
      <c r="AM15">
        <f t="shared" si="2"/>
        <v>-18.866818709863338</v>
      </c>
      <c r="AN15">
        <f t="shared" si="3"/>
        <v>-16.775696159956198</v>
      </c>
    </row>
    <row r="16" spans="1:40" ht="16.2" thickBot="1" x14ac:dyDescent="0.35">
      <c r="A16">
        <v>15</v>
      </c>
      <c r="B16">
        <v>166</v>
      </c>
      <c r="C16">
        <v>19</v>
      </c>
      <c r="D16">
        <v>0.58699999999999997</v>
      </c>
      <c r="E16">
        <v>72</v>
      </c>
      <c r="F16">
        <v>25.8</v>
      </c>
      <c r="G16">
        <v>51</v>
      </c>
      <c r="H16">
        <v>175</v>
      </c>
      <c r="I16">
        <f t="shared" si="0"/>
        <v>36.225746213366222</v>
      </c>
      <c r="J16">
        <f t="shared" si="1"/>
        <v>21.697557040538641</v>
      </c>
      <c r="O16" s="2" t="s">
        <v>8</v>
      </c>
      <c r="P16" s="2">
        <v>100</v>
      </c>
      <c r="AB16" t="s">
        <v>7</v>
      </c>
      <c r="AC16">
        <v>20.212850013290907</v>
      </c>
      <c r="AL16" t="e">
        <f>B16-(#REF!+#REF!*E16+#REF!*G16+#REF!*H16)</f>
        <v>#REF!</v>
      </c>
      <c r="AM16">
        <f t="shared" si="2"/>
        <v>22.745773046822706</v>
      </c>
      <c r="AN16">
        <f t="shared" si="3"/>
        <v>25.423686010452542</v>
      </c>
    </row>
    <row r="17" spans="1:40" ht="16.2" thickBot="1" x14ac:dyDescent="0.35">
      <c r="A17">
        <v>16</v>
      </c>
      <c r="B17">
        <v>100</v>
      </c>
      <c r="C17">
        <v>0</v>
      </c>
      <c r="D17">
        <v>0.48399999999999999</v>
      </c>
      <c r="E17">
        <v>0</v>
      </c>
      <c r="F17">
        <v>30</v>
      </c>
      <c r="G17">
        <v>32</v>
      </c>
      <c r="H17">
        <v>0</v>
      </c>
      <c r="I17">
        <f t="shared" si="0"/>
        <v>-9.1980549524468671</v>
      </c>
      <c r="J17">
        <f t="shared" si="1"/>
        <v>-8.5142852086433152</v>
      </c>
      <c r="AB17" s="8" t="s">
        <v>8</v>
      </c>
      <c r="AC17" s="8">
        <v>100</v>
      </c>
      <c r="AL17" t="e">
        <f>B17-(#REF!+#REF!*E17+#REF!*G17+#REF!*H17)</f>
        <v>#REF!</v>
      </c>
      <c r="AM17">
        <f t="shared" si="2"/>
        <v>0.59750135899653856</v>
      </c>
      <c r="AN17">
        <f t="shared" si="3"/>
        <v>-3.151156153343436</v>
      </c>
    </row>
    <row r="18" spans="1:40" ht="16.2" thickBot="1" x14ac:dyDescent="0.35">
      <c r="A18">
        <v>17</v>
      </c>
      <c r="B18">
        <v>118</v>
      </c>
      <c r="C18">
        <v>47</v>
      </c>
      <c r="D18">
        <v>0.55100000000000005</v>
      </c>
      <c r="E18">
        <v>84</v>
      </c>
      <c r="F18">
        <v>45.8</v>
      </c>
      <c r="G18">
        <v>31</v>
      </c>
      <c r="H18">
        <v>230</v>
      </c>
      <c r="I18">
        <f t="shared" si="0"/>
        <v>-18.241059134521123</v>
      </c>
      <c r="J18">
        <f t="shared" si="1"/>
        <v>-10.995845734183007</v>
      </c>
      <c r="O18" t="s">
        <v>9</v>
      </c>
      <c r="AL18" t="e">
        <f>B18-(#REF!+#REF!*E18+#REF!*G18+#REF!*H18)</f>
        <v>#REF!</v>
      </c>
      <c r="AM18">
        <f t="shared" si="2"/>
        <v>-14.745545765171755</v>
      </c>
      <c r="AN18">
        <f t="shared" si="3"/>
        <v>-18.572598767018235</v>
      </c>
    </row>
    <row r="19" spans="1:40" ht="16.2" thickBot="1" x14ac:dyDescent="0.35">
      <c r="A19">
        <v>18</v>
      </c>
      <c r="B19">
        <v>107</v>
      </c>
      <c r="C19">
        <v>0</v>
      </c>
      <c r="D19">
        <v>0.254</v>
      </c>
      <c r="E19">
        <v>74</v>
      </c>
      <c r="F19">
        <v>29.6</v>
      </c>
      <c r="G19">
        <v>31</v>
      </c>
      <c r="H19">
        <v>0</v>
      </c>
      <c r="I19">
        <f t="shared" si="0"/>
        <v>-2.1980549524468671</v>
      </c>
      <c r="J19">
        <f t="shared" si="1"/>
        <v>-0.49184226239057693</v>
      </c>
      <c r="O19" s="3"/>
      <c r="P19" s="3" t="s">
        <v>14</v>
      </c>
      <c r="Q19" s="3" t="s">
        <v>15</v>
      </c>
      <c r="R19" s="3" t="s">
        <v>16</v>
      </c>
      <c r="S19" s="3" t="s">
        <v>17</v>
      </c>
      <c r="T19" s="3" t="s">
        <v>18</v>
      </c>
      <c r="AB19" t="s">
        <v>9</v>
      </c>
      <c r="AL19" t="e">
        <f>B19-(#REF!+#REF!*E19+#REF!*G19+#REF!*H19)</f>
        <v>#REF!</v>
      </c>
      <c r="AM19">
        <f t="shared" si="2"/>
        <v>0.62979928835919452</v>
      </c>
      <c r="AN19">
        <f t="shared" si="3"/>
        <v>0.82129094949073078</v>
      </c>
    </row>
    <row r="20" spans="1:40" x14ac:dyDescent="0.3">
      <c r="A20">
        <v>19</v>
      </c>
      <c r="B20">
        <v>103</v>
      </c>
      <c r="C20">
        <v>38</v>
      </c>
      <c r="D20">
        <v>0.183</v>
      </c>
      <c r="E20">
        <v>30</v>
      </c>
      <c r="F20">
        <v>43.3</v>
      </c>
      <c r="G20">
        <v>33</v>
      </c>
      <c r="H20">
        <v>83</v>
      </c>
      <c r="I20">
        <f t="shared" si="0"/>
        <v>-15.957052113804096</v>
      </c>
      <c r="J20">
        <f t="shared" si="1"/>
        <v>-14.296868538195056</v>
      </c>
      <c r="O20" s="1" t="s">
        <v>10</v>
      </c>
      <c r="P20" s="1">
        <v>1</v>
      </c>
      <c r="Q20" s="1">
        <v>21882.85800712528</v>
      </c>
      <c r="R20" s="1">
        <v>21882.85800712528</v>
      </c>
      <c r="S20" s="1">
        <v>23.661115937442986</v>
      </c>
      <c r="T20" s="1">
        <v>4.3849690322653033E-6</v>
      </c>
      <c r="AB20" s="6"/>
      <c r="AC20" s="6" t="s">
        <v>14</v>
      </c>
      <c r="AD20" s="6" t="s">
        <v>15</v>
      </c>
      <c r="AE20" s="6" t="s">
        <v>16</v>
      </c>
      <c r="AF20" s="6" t="s">
        <v>17</v>
      </c>
      <c r="AG20" s="6" t="s">
        <v>18</v>
      </c>
      <c r="AL20" t="e">
        <f>B20-(#REF!+#REF!*E20+#REF!*G20+#REF!*H20)</f>
        <v>#REF!</v>
      </c>
      <c r="AM20">
        <f t="shared" si="2"/>
        <v>-5.4885577456913097</v>
      </c>
      <c r="AN20">
        <f t="shared" si="3"/>
        <v>-12.677880123774472</v>
      </c>
    </row>
    <row r="21" spans="1:40" x14ac:dyDescent="0.3">
      <c r="A21">
        <v>20</v>
      </c>
      <c r="B21">
        <v>115</v>
      </c>
      <c r="C21">
        <v>30</v>
      </c>
      <c r="D21">
        <v>0.52900000000000003</v>
      </c>
      <c r="E21">
        <v>70</v>
      </c>
      <c r="F21">
        <v>34.6</v>
      </c>
      <c r="G21">
        <v>32</v>
      </c>
      <c r="H21">
        <v>96</v>
      </c>
      <c r="I21">
        <f t="shared" si="0"/>
        <v>-5.4855697414865574</v>
      </c>
      <c r="J21">
        <f t="shared" si="1"/>
        <v>-2.4898692664349369</v>
      </c>
      <c r="O21" s="1" t="s">
        <v>11</v>
      </c>
      <c r="P21" s="1">
        <v>98</v>
      </c>
      <c r="Q21" s="1">
        <v>90634.781992874676</v>
      </c>
      <c r="R21" s="1">
        <v>924.84471421300691</v>
      </c>
      <c r="S21" s="1"/>
      <c r="T21" s="1"/>
      <c r="AB21" t="s">
        <v>10</v>
      </c>
      <c r="AC21">
        <v>1</v>
      </c>
      <c r="AD21">
        <v>7917.6980453401629</v>
      </c>
      <c r="AE21">
        <v>7917.6980453401629</v>
      </c>
      <c r="AF21">
        <v>19.379556249621203</v>
      </c>
      <c r="AG21">
        <v>2.7330572073679688E-5</v>
      </c>
      <c r="AL21" t="e">
        <f>B21-(#REF!+#REF!*E21+#REF!*G21+#REF!*H21)</f>
        <v>#REF!</v>
      </c>
      <c r="AM21">
        <f t="shared" si="2"/>
        <v>-3.9240359265895961</v>
      </c>
      <c r="AN21">
        <f t="shared" si="3"/>
        <v>-4.9403888315640359</v>
      </c>
    </row>
    <row r="22" spans="1:40" ht="16.2" thickBot="1" x14ac:dyDescent="0.35">
      <c r="A22">
        <v>21</v>
      </c>
      <c r="B22">
        <v>126</v>
      </c>
      <c r="C22">
        <v>41</v>
      </c>
      <c r="D22">
        <v>0.70399999999999996</v>
      </c>
      <c r="E22">
        <v>88</v>
      </c>
      <c r="F22">
        <v>39.299999999999997</v>
      </c>
      <c r="G22">
        <v>27</v>
      </c>
      <c r="H22">
        <v>235</v>
      </c>
      <c r="I22">
        <f t="shared" si="0"/>
        <v>-10.828950529783583</v>
      </c>
      <c r="J22">
        <f t="shared" si="1"/>
        <v>0.62644771448465519</v>
      </c>
      <c r="O22" s="2" t="s">
        <v>12</v>
      </c>
      <c r="P22" s="2">
        <v>99</v>
      </c>
      <c r="Q22" s="2">
        <v>112517.63999999996</v>
      </c>
      <c r="R22" s="2"/>
      <c r="S22" s="2"/>
      <c r="T22" s="2"/>
      <c r="AB22" t="s">
        <v>11</v>
      </c>
      <c r="AC22">
        <v>98</v>
      </c>
      <c r="AD22">
        <v>40038.811954659832</v>
      </c>
      <c r="AE22">
        <v>408.55930565979418</v>
      </c>
      <c r="AL22" t="e">
        <f>B22-(#REF!+#REF!*E22+#REF!*G22+#REF!*H22)</f>
        <v>#REF!</v>
      </c>
      <c r="AM22">
        <f t="shared" si="2"/>
        <v>-6.3154900552787012</v>
      </c>
      <c r="AN22">
        <f t="shared" si="3"/>
        <v>-7.2468683498849202</v>
      </c>
    </row>
    <row r="23" spans="1:40" ht="16.2" thickBot="1" x14ac:dyDescent="0.35">
      <c r="A23">
        <v>22</v>
      </c>
      <c r="B23">
        <v>99</v>
      </c>
      <c r="C23">
        <v>0</v>
      </c>
      <c r="D23">
        <v>0.38800000000000001</v>
      </c>
      <c r="E23">
        <v>84</v>
      </c>
      <c r="F23">
        <v>35.4</v>
      </c>
      <c r="G23">
        <v>50</v>
      </c>
      <c r="H23">
        <v>0</v>
      </c>
      <c r="I23">
        <f t="shared" si="0"/>
        <v>-10.198054952446867</v>
      </c>
      <c r="J23">
        <f t="shared" si="1"/>
        <v>-27.918258241192632</v>
      </c>
      <c r="AB23" s="8" t="s">
        <v>12</v>
      </c>
      <c r="AC23" s="8">
        <v>99</v>
      </c>
      <c r="AD23" s="8">
        <v>47956.509999999995</v>
      </c>
      <c r="AE23" s="8"/>
      <c r="AF23" s="8"/>
      <c r="AG23" s="8"/>
      <c r="AL23" t="e">
        <f>B23-(#REF!+#REF!*E23+#REF!*G23+#REF!*H23)</f>
        <v>#REF!</v>
      </c>
      <c r="AM23">
        <f t="shared" si="2"/>
        <v>-26.507217562766954</v>
      </c>
      <c r="AN23">
        <f t="shared" si="3"/>
        <v>-27.541692636137668</v>
      </c>
    </row>
    <row r="24" spans="1:40" ht="16.2" thickBot="1" x14ac:dyDescent="0.35">
      <c r="A24">
        <v>23</v>
      </c>
      <c r="B24">
        <v>196</v>
      </c>
      <c r="C24">
        <v>0</v>
      </c>
      <c r="D24">
        <v>0.45100000000000001</v>
      </c>
      <c r="E24">
        <v>90</v>
      </c>
      <c r="F24">
        <v>39.799999999999997</v>
      </c>
      <c r="G24">
        <v>41</v>
      </c>
      <c r="H24">
        <v>0</v>
      </c>
      <c r="I24">
        <f t="shared" si="0"/>
        <v>86.801945047553133</v>
      </c>
      <c r="J24">
        <f t="shared" si="1"/>
        <v>78.283728275082041</v>
      </c>
      <c r="O24" s="3"/>
      <c r="P24" s="3" t="s">
        <v>19</v>
      </c>
      <c r="Q24" s="3" t="s">
        <v>7</v>
      </c>
      <c r="R24" s="3" t="s">
        <v>20</v>
      </c>
      <c r="S24" s="3" t="s">
        <v>21</v>
      </c>
      <c r="T24" s="3" t="s">
        <v>22</v>
      </c>
      <c r="U24" s="3" t="s">
        <v>23</v>
      </c>
      <c r="V24" s="3" t="s">
        <v>34</v>
      </c>
      <c r="W24" s="3" t="s">
        <v>35</v>
      </c>
      <c r="AL24" t="e">
        <f>B24-(#REF!+#REF!*E24+#REF!*G24+#REF!*H24)</f>
        <v>#REF!</v>
      </c>
      <c r="AM24">
        <f t="shared" si="2"/>
        <v>76.433953765144082</v>
      </c>
      <c r="AN24">
        <f t="shared" si="3"/>
        <v>74.256233246001216</v>
      </c>
    </row>
    <row r="25" spans="1:40" x14ac:dyDescent="0.3">
      <c r="A25">
        <v>24</v>
      </c>
      <c r="B25">
        <v>119</v>
      </c>
      <c r="C25">
        <v>35</v>
      </c>
      <c r="D25">
        <v>0.26300000000000001</v>
      </c>
      <c r="E25">
        <v>80</v>
      </c>
      <c r="F25">
        <v>29</v>
      </c>
      <c r="G25">
        <v>29</v>
      </c>
      <c r="H25">
        <v>0</v>
      </c>
      <c r="I25">
        <f t="shared" si="0"/>
        <v>9.8019450475531329</v>
      </c>
      <c r="J25">
        <f t="shared" si="1"/>
        <v>13.553043630114914</v>
      </c>
      <c r="O25" s="1" t="s">
        <v>13</v>
      </c>
      <c r="P25" s="1">
        <v>109.19805495244687</v>
      </c>
      <c r="Q25" s="1">
        <v>3.5324618168754256</v>
      </c>
      <c r="R25" s="1">
        <v>30.912734691364903</v>
      </c>
      <c r="S25" s="1">
        <v>2.4265953204520758E-52</v>
      </c>
      <c r="T25" s="1">
        <v>102.18799944256369</v>
      </c>
      <c r="U25" s="1">
        <v>116.20811046233004</v>
      </c>
      <c r="V25" s="1">
        <v>102.18799944256369</v>
      </c>
      <c r="W25" s="1">
        <v>116.20811046233004</v>
      </c>
      <c r="AB25" s="6"/>
      <c r="AC25" s="6" t="s">
        <v>19</v>
      </c>
      <c r="AD25" s="6" t="s">
        <v>7</v>
      </c>
      <c r="AE25" s="6" t="s">
        <v>20</v>
      </c>
      <c r="AF25" s="6" t="s">
        <v>21</v>
      </c>
      <c r="AG25" s="6" t="s">
        <v>22</v>
      </c>
      <c r="AH25" s="6" t="s">
        <v>23</v>
      </c>
      <c r="AI25" s="6" t="s">
        <v>34</v>
      </c>
      <c r="AJ25" s="6" t="s">
        <v>35</v>
      </c>
      <c r="AL25" t="e">
        <f>B25-(#REF!+#REF!*E25+#REF!*G25+#REF!*H25)</f>
        <v>#REF!</v>
      </c>
      <c r="AM25">
        <f t="shared" si="2"/>
        <v>13.339113253381072</v>
      </c>
      <c r="AN25">
        <f t="shared" si="3"/>
        <v>14.106722398925527</v>
      </c>
    </row>
    <row r="26" spans="1:40" ht="16.2" thickBot="1" x14ac:dyDescent="0.35">
      <c r="A26">
        <v>25</v>
      </c>
      <c r="B26">
        <v>143</v>
      </c>
      <c r="C26">
        <v>33</v>
      </c>
      <c r="D26">
        <v>0.254</v>
      </c>
      <c r="E26">
        <v>94</v>
      </c>
      <c r="F26">
        <v>36.6</v>
      </c>
      <c r="G26">
        <v>51</v>
      </c>
      <c r="H26">
        <v>146</v>
      </c>
      <c r="I26">
        <f t="shared" si="0"/>
        <v>16.635516305888615</v>
      </c>
      <c r="J26">
        <f t="shared" si="1"/>
        <v>1.4089313913298724</v>
      </c>
      <c r="O26" s="2" t="s">
        <v>31</v>
      </c>
      <c r="P26" s="2">
        <v>0.11757827905249672</v>
      </c>
      <c r="Q26" s="2">
        <v>2.4171827568830469E-2</v>
      </c>
      <c r="R26" s="2">
        <v>4.864269311771598</v>
      </c>
      <c r="S26" s="2">
        <v>4.3849690322653939E-6</v>
      </c>
      <c r="T26" s="2">
        <v>6.961007392616185E-2</v>
      </c>
      <c r="U26" s="2">
        <v>0.16554648417883161</v>
      </c>
      <c r="V26" s="2">
        <v>6.961007392616185E-2</v>
      </c>
      <c r="W26" s="2">
        <v>0.16554648417883161</v>
      </c>
      <c r="AB26" t="s">
        <v>13</v>
      </c>
      <c r="AC26">
        <v>40.617041448262768</v>
      </c>
      <c r="AD26">
        <v>6.555553597666111</v>
      </c>
      <c r="AE26">
        <v>6.1958217323893328</v>
      </c>
      <c r="AF26">
        <v>1.367900955936234E-8</v>
      </c>
      <c r="AG26">
        <v>27.607758687408399</v>
      </c>
      <c r="AH26">
        <v>53.626324209117136</v>
      </c>
      <c r="AI26">
        <v>27.607758687408399</v>
      </c>
      <c r="AJ26">
        <v>53.626324209117136</v>
      </c>
      <c r="AL26" t="e">
        <f>B26-(#REF!+#REF!*E26+#REF!*G26+#REF!*H26)</f>
        <v>#REF!</v>
      </c>
      <c r="AM26">
        <f t="shared" si="2"/>
        <v>3.3959982439853036</v>
      </c>
      <c r="AN26">
        <f t="shared" si="3"/>
        <v>2.6775616385616843</v>
      </c>
    </row>
    <row r="27" spans="1:40" ht="16.2" thickBot="1" x14ac:dyDescent="0.35">
      <c r="A27">
        <v>26</v>
      </c>
      <c r="B27">
        <v>125</v>
      </c>
      <c r="C27">
        <v>26</v>
      </c>
      <c r="D27">
        <v>0.20499999999999999</v>
      </c>
      <c r="E27">
        <v>70</v>
      </c>
      <c r="F27">
        <v>31.1</v>
      </c>
      <c r="G27">
        <v>41</v>
      </c>
      <c r="H27">
        <v>115</v>
      </c>
      <c r="I27">
        <f t="shared" si="0"/>
        <v>2.280442956516012</v>
      </c>
      <c r="J27">
        <f t="shared" si="1"/>
        <v>-3.4682734608141743</v>
      </c>
      <c r="O27" s="1"/>
      <c r="P27" s="1"/>
      <c r="Q27" s="1"/>
      <c r="R27" s="1"/>
      <c r="S27" s="1"/>
      <c r="T27" s="1"/>
      <c r="U27" s="1"/>
      <c r="V27" s="1"/>
      <c r="W27" s="1"/>
      <c r="AB27" s="8" t="s">
        <v>1</v>
      </c>
      <c r="AC27" s="8">
        <v>0.7975874070812673</v>
      </c>
      <c r="AD27" s="8">
        <v>0.18117838086242175</v>
      </c>
      <c r="AE27" s="8">
        <v>4.4022217401695256</v>
      </c>
      <c r="AF27" s="8">
        <v>2.7330572073679688E-5</v>
      </c>
      <c r="AG27" s="8">
        <v>0.43804480679924951</v>
      </c>
      <c r="AH27" s="8">
        <v>1.1571300073632851</v>
      </c>
      <c r="AI27" s="8">
        <v>0.43804480679924951</v>
      </c>
      <c r="AJ27" s="8">
        <v>1.1571300073632851</v>
      </c>
      <c r="AL27" t="e">
        <f>B27-(#REF!+#REF!*E27+#REF!*G27+#REF!*H27)</f>
        <v>#REF!</v>
      </c>
      <c r="AM27">
        <f t="shared" si="2"/>
        <v>0.76505877709287518</v>
      </c>
      <c r="AN27">
        <f t="shared" si="3"/>
        <v>0.45173040269251885</v>
      </c>
    </row>
    <row r="28" spans="1:40" ht="16.2" thickBot="1" x14ac:dyDescent="0.35">
      <c r="A28">
        <v>27</v>
      </c>
      <c r="B28">
        <v>147</v>
      </c>
      <c r="C28">
        <v>0</v>
      </c>
      <c r="D28">
        <v>0.25700000000000001</v>
      </c>
      <c r="E28">
        <v>76</v>
      </c>
      <c r="F28">
        <v>39.4</v>
      </c>
      <c r="G28">
        <v>43</v>
      </c>
      <c r="H28">
        <v>0</v>
      </c>
      <c r="I28">
        <f t="shared" si="0"/>
        <v>37.801945047553133</v>
      </c>
      <c r="J28">
        <f t="shared" si="1"/>
        <v>27.238842382576564</v>
      </c>
      <c r="O28" s="3"/>
      <c r="P28" s="3" t="s">
        <v>29</v>
      </c>
      <c r="Q28" s="3" t="s">
        <v>28</v>
      </c>
      <c r="R28" s="3" t="s">
        <v>32</v>
      </c>
      <c r="S28" s="3" t="s">
        <v>33</v>
      </c>
      <c r="T28" s="3" t="s">
        <v>30</v>
      </c>
      <c r="U28" s="3" t="s">
        <v>1</v>
      </c>
      <c r="V28" s="3" t="s">
        <v>31</v>
      </c>
      <c r="W28" s="3" t="s">
        <v>24</v>
      </c>
      <c r="AL28" t="e">
        <f>B28-(#REF!+#REF!*E28+#REF!*G28+#REF!*H28)</f>
        <v>#REF!</v>
      </c>
      <c r="AM28">
        <f t="shared" si="2"/>
        <v>30.18232827982709</v>
      </c>
      <c r="AN28">
        <f t="shared" si="3"/>
        <v>26.965661992760658</v>
      </c>
    </row>
    <row r="29" spans="1:40" x14ac:dyDescent="0.3">
      <c r="A29">
        <v>28</v>
      </c>
      <c r="B29">
        <v>97</v>
      </c>
      <c r="C29">
        <v>15</v>
      </c>
      <c r="D29">
        <v>0.48699999999999999</v>
      </c>
      <c r="E29">
        <v>66</v>
      </c>
      <c r="F29">
        <v>23.2</v>
      </c>
      <c r="G29">
        <v>22</v>
      </c>
      <c r="H29">
        <v>140</v>
      </c>
      <c r="I29">
        <f t="shared" si="0"/>
        <v>-28.659014019796416</v>
      </c>
      <c r="J29">
        <f t="shared" si="1"/>
        <v>-14.379249163728687</v>
      </c>
      <c r="O29" s="1" t="s">
        <v>29</v>
      </c>
      <c r="P29" s="1">
        <v>1</v>
      </c>
      <c r="Q29" s="1"/>
      <c r="R29" s="1"/>
      <c r="S29" s="1"/>
      <c r="T29" s="1"/>
      <c r="U29" s="1"/>
      <c r="V29" s="1"/>
      <c r="W29" s="1"/>
      <c r="AB29" s="3"/>
      <c r="AC29" s="3" t="s">
        <v>28</v>
      </c>
      <c r="AD29" s="3" t="s">
        <v>29</v>
      </c>
      <c r="AE29" s="3" t="s">
        <v>30</v>
      </c>
      <c r="AF29" s="3" t="s">
        <v>31</v>
      </c>
      <c r="AG29" s="3" t="s">
        <v>32</v>
      </c>
      <c r="AH29" s="3" t="s">
        <v>1</v>
      </c>
      <c r="AI29" s="3" t="s">
        <v>33</v>
      </c>
      <c r="AJ29" s="3" t="s">
        <v>24</v>
      </c>
      <c r="AL29" t="e">
        <f>B29-(#REF!+#REF!*E29+#REF!*G29+#REF!*H29)</f>
        <v>#REF!</v>
      </c>
      <c r="AM29">
        <f t="shared" si="2"/>
        <v>-16.451607914590369</v>
      </c>
      <c r="AN29">
        <f t="shared" si="3"/>
        <v>-13.535500886968435</v>
      </c>
    </row>
    <row r="30" spans="1:40" x14ac:dyDescent="0.3">
      <c r="A30">
        <v>29</v>
      </c>
      <c r="B30">
        <v>145</v>
      </c>
      <c r="C30">
        <v>19</v>
      </c>
      <c r="D30">
        <v>0.245</v>
      </c>
      <c r="E30">
        <v>82</v>
      </c>
      <c r="F30">
        <v>22.2</v>
      </c>
      <c r="G30">
        <v>57</v>
      </c>
      <c r="H30">
        <v>110</v>
      </c>
      <c r="I30">
        <f t="shared" si="0"/>
        <v>22.868334351778486</v>
      </c>
      <c r="J30">
        <f t="shared" si="1"/>
        <v>0.6401177354852905</v>
      </c>
      <c r="O30" s="1" t="s">
        <v>28</v>
      </c>
      <c r="P30" s="1">
        <v>0.26063384185713562</v>
      </c>
      <c r="Q30" s="1">
        <v>1</v>
      </c>
      <c r="R30" s="1"/>
      <c r="S30" s="1"/>
      <c r="T30" s="1"/>
      <c r="U30" s="1"/>
      <c r="V30" s="1"/>
      <c r="W30" s="1"/>
      <c r="AB30" s="1" t="s">
        <v>28</v>
      </c>
      <c r="AC30" s="1">
        <v>1</v>
      </c>
      <c r="AD30" s="1"/>
      <c r="AE30" s="1"/>
      <c r="AF30" s="1"/>
      <c r="AG30" s="1"/>
      <c r="AH30" s="1"/>
      <c r="AI30" s="1"/>
      <c r="AJ30" s="1"/>
      <c r="AL30" t="e">
        <f>B30-(#REF!+#REF!*E30+#REF!*G30+#REF!*H30)</f>
        <v>#REF!</v>
      </c>
      <c r="AM30">
        <f t="shared" si="2"/>
        <v>5.502032554506826</v>
      </c>
      <c r="AN30">
        <f t="shared" si="3"/>
        <v>9.1995504998667741</v>
      </c>
    </row>
    <row r="31" spans="1:40" x14ac:dyDescent="0.3">
      <c r="A31">
        <v>30</v>
      </c>
      <c r="B31">
        <v>117</v>
      </c>
      <c r="C31">
        <v>0</v>
      </c>
      <c r="D31">
        <v>0.33700000000000002</v>
      </c>
      <c r="E31">
        <v>92</v>
      </c>
      <c r="F31">
        <v>34.1</v>
      </c>
      <c r="G31">
        <v>38</v>
      </c>
      <c r="H31">
        <v>0</v>
      </c>
      <c r="I31">
        <f t="shared" si="0"/>
        <v>7.8019450475531329</v>
      </c>
      <c r="J31">
        <f t="shared" si="1"/>
        <v>2.3510571138402554</v>
      </c>
      <c r="O31" s="1" t="s">
        <v>32</v>
      </c>
      <c r="P31" s="1">
        <v>0.21862746073436631</v>
      </c>
      <c r="Q31" s="1">
        <v>0.10963023307558296</v>
      </c>
      <c r="R31" s="1">
        <v>1</v>
      </c>
      <c r="S31" s="1"/>
      <c r="T31" s="1"/>
      <c r="U31" s="1"/>
      <c r="V31" s="1"/>
      <c r="W31" s="1"/>
      <c r="AB31" s="1" t="s">
        <v>29</v>
      </c>
      <c r="AC31" s="1">
        <v>0.26063384185713562</v>
      </c>
      <c r="AD31" s="1">
        <v>1</v>
      </c>
      <c r="AE31" s="1"/>
      <c r="AF31" s="1"/>
      <c r="AG31" s="1"/>
      <c r="AH31" s="1"/>
      <c r="AI31" s="1"/>
      <c r="AJ31" s="1"/>
      <c r="AL31" t="e">
        <f>B31-(#REF!+#REF!*E31+#REF!*G31+#REF!*H31)</f>
        <v>#REF!</v>
      </c>
      <c r="AM31">
        <f t="shared" si="2"/>
        <v>1.0953645462376471</v>
      </c>
      <c r="AN31">
        <f t="shared" si="3"/>
        <v>0.86756393963807454</v>
      </c>
    </row>
    <row r="32" spans="1:40" x14ac:dyDescent="0.3">
      <c r="A32">
        <v>31</v>
      </c>
      <c r="B32">
        <v>109</v>
      </c>
      <c r="C32">
        <v>26</v>
      </c>
      <c r="D32">
        <v>0.54600000000000004</v>
      </c>
      <c r="E32">
        <v>75</v>
      </c>
      <c r="F32">
        <v>36</v>
      </c>
      <c r="G32">
        <v>60</v>
      </c>
      <c r="H32">
        <v>0</v>
      </c>
      <c r="I32">
        <f t="shared" si="0"/>
        <v>-0.19805495244686711</v>
      </c>
      <c r="J32">
        <f t="shared" si="1"/>
        <v>-28.142687703720014</v>
      </c>
      <c r="O32" s="1" t="s">
        <v>33</v>
      </c>
      <c r="P32" s="1">
        <v>4.3002686918914304E-2</v>
      </c>
      <c r="Q32" s="1">
        <v>0.16334166574469267</v>
      </c>
      <c r="R32" s="1">
        <v>0.15525974494897524</v>
      </c>
      <c r="S32" s="1">
        <v>1</v>
      </c>
      <c r="T32" s="1"/>
      <c r="U32" s="1"/>
      <c r="V32" s="1"/>
      <c r="W32" s="1"/>
      <c r="AB32" s="1" t="s">
        <v>30</v>
      </c>
      <c r="AC32" s="1">
        <v>0.40038895620289372</v>
      </c>
      <c r="AD32" s="1">
        <v>0.27219358975670677</v>
      </c>
      <c r="AE32" s="1">
        <v>1</v>
      </c>
      <c r="AF32" s="1"/>
      <c r="AG32" s="1"/>
      <c r="AH32" s="1"/>
      <c r="AI32" s="1"/>
      <c r="AJ32" s="1"/>
      <c r="AL32" t="e">
        <f>B32-(#REF!+#REF!*E32+#REF!*G32+#REF!*H32)</f>
        <v>#REF!</v>
      </c>
      <c r="AM32">
        <f t="shared" si="2"/>
        <v>-25.610972438536749</v>
      </c>
      <c r="AN32">
        <f t="shared" si="3"/>
        <v>-27.048238002232551</v>
      </c>
    </row>
    <row r="33" spans="1:40" x14ac:dyDescent="0.3">
      <c r="A33">
        <v>32</v>
      </c>
      <c r="B33">
        <v>158</v>
      </c>
      <c r="C33">
        <v>36</v>
      </c>
      <c r="D33">
        <v>0.85099999999999998</v>
      </c>
      <c r="E33">
        <v>76</v>
      </c>
      <c r="F33">
        <v>31.6</v>
      </c>
      <c r="G33">
        <v>28</v>
      </c>
      <c r="H33">
        <v>245</v>
      </c>
      <c r="I33">
        <f t="shared" si="0"/>
        <v>19.99526667969144</v>
      </c>
      <c r="J33">
        <f t="shared" si="1"/>
        <v>30.669048095545293</v>
      </c>
      <c r="O33" s="1" t="s">
        <v>30</v>
      </c>
      <c r="P33" s="1">
        <v>0.27219358975670677</v>
      </c>
      <c r="Q33" s="1">
        <v>0.40038895620289372</v>
      </c>
      <c r="R33" s="1">
        <v>0.25937207114845717</v>
      </c>
      <c r="S33" s="1">
        <v>0.36106942861347652</v>
      </c>
      <c r="T33" s="1">
        <v>1</v>
      </c>
      <c r="U33" s="1"/>
      <c r="V33" s="1"/>
      <c r="W33" s="1"/>
      <c r="AB33" s="1" t="s">
        <v>31</v>
      </c>
      <c r="AC33" s="1">
        <v>0.10811503106091899</v>
      </c>
      <c r="AD33" s="1">
        <v>0.44100317270637585</v>
      </c>
      <c r="AE33" s="1">
        <v>0.16552313708388039</v>
      </c>
      <c r="AF33" s="1">
        <v>1</v>
      </c>
      <c r="AG33" s="1"/>
      <c r="AH33" s="1"/>
      <c r="AI33" s="1"/>
      <c r="AJ33" s="1"/>
      <c r="AL33" t="e">
        <f>B33-(#REF!+#REF!*E33+#REF!*G33+#REF!*H33)</f>
        <v>#REF!</v>
      </c>
      <c r="AM33">
        <f t="shared" si="2"/>
        <v>23.818461305091233</v>
      </c>
      <c r="AN33">
        <f t="shared" si="3"/>
        <v>25.311392244315755</v>
      </c>
    </row>
    <row r="34" spans="1:40" x14ac:dyDescent="0.3">
      <c r="A34">
        <v>33</v>
      </c>
      <c r="B34">
        <v>88</v>
      </c>
      <c r="C34">
        <v>11</v>
      </c>
      <c r="D34">
        <v>0.26700000000000002</v>
      </c>
      <c r="E34">
        <v>58</v>
      </c>
      <c r="F34">
        <v>24.8</v>
      </c>
      <c r="G34">
        <v>22</v>
      </c>
      <c r="H34">
        <v>54</v>
      </c>
      <c r="I34">
        <f t="shared" ref="I34:I65" si="4">B34-($P$25+$P$26*H34)</f>
        <v>-27.547282021281688</v>
      </c>
      <c r="J34">
        <f t="shared" ref="J34:J65" si="5">B34-($P$54+$P$55*G34+$P$56*H34)</f>
        <v>-15.33862177862369</v>
      </c>
      <c r="O34" s="1" t="s">
        <v>1</v>
      </c>
      <c r="P34" s="1">
        <v>0.43320379245147428</v>
      </c>
      <c r="Q34" s="1">
        <v>0.40632700078716077</v>
      </c>
      <c r="R34" s="1">
        <v>0.16357928290184498</v>
      </c>
      <c r="S34" s="1">
        <v>-9.1596558621767164E-3</v>
      </c>
      <c r="T34" s="1">
        <v>0.21720669505288756</v>
      </c>
      <c r="U34" s="1">
        <v>1</v>
      </c>
      <c r="V34" s="1"/>
      <c r="W34" s="1"/>
      <c r="AB34" s="1" t="s">
        <v>32</v>
      </c>
      <c r="AC34" s="1">
        <v>0.10963023307558296</v>
      </c>
      <c r="AD34" s="1">
        <v>0.21862746073436631</v>
      </c>
      <c r="AE34" s="1">
        <v>0.25937207114845717</v>
      </c>
      <c r="AF34" s="1">
        <v>7.3117943198915403E-2</v>
      </c>
      <c r="AG34" s="1">
        <v>1</v>
      </c>
      <c r="AH34" s="1"/>
      <c r="AI34" s="1"/>
      <c r="AJ34" s="1"/>
      <c r="AL34" t="e">
        <f>B34-(#REF!+#REF!*E34+#REF!*G34+#REF!*H34)</f>
        <v>#REF!</v>
      </c>
      <c r="AM34">
        <f t="shared" ref="AM34:AM65" si="6">B34-($P$175+$P$176*D34+$P$177*E34+$P$178*G34+$P$179*H34)</f>
        <v>-13.618237108619766</v>
      </c>
      <c r="AN34">
        <f t="shared" ref="AN34:AN65" si="7">B34-($P$210+$P$211*F34+$P$212*D34+$P$213*E34+$P$214*G34+$P$215*H34)</f>
        <v>-12.435428627788568</v>
      </c>
    </row>
    <row r="35" spans="1:40" x14ac:dyDescent="0.3">
      <c r="A35">
        <v>34</v>
      </c>
      <c r="B35">
        <v>92</v>
      </c>
      <c r="C35">
        <v>0</v>
      </c>
      <c r="D35">
        <v>0.188</v>
      </c>
      <c r="E35">
        <v>92</v>
      </c>
      <c r="F35">
        <v>19.899999999999999</v>
      </c>
      <c r="G35">
        <v>28</v>
      </c>
      <c r="H35">
        <v>0</v>
      </c>
      <c r="I35">
        <f t="shared" si="4"/>
        <v>-17.198054952446867</v>
      </c>
      <c r="J35">
        <f t="shared" si="5"/>
        <v>-12.424513423632348</v>
      </c>
      <c r="O35" s="1" t="s">
        <v>31</v>
      </c>
      <c r="P35" s="1">
        <v>0.44100317270637585</v>
      </c>
      <c r="Q35" s="1">
        <v>0.10811503106091899</v>
      </c>
      <c r="R35" s="1">
        <v>7.3117943198915403E-2</v>
      </c>
      <c r="S35" s="1">
        <v>0.43668266691968494</v>
      </c>
      <c r="T35" s="1">
        <v>0.16552313708388039</v>
      </c>
      <c r="U35" s="1">
        <v>0.26562457000711659</v>
      </c>
      <c r="V35" s="1">
        <v>1</v>
      </c>
      <c r="W35" s="1"/>
      <c r="AB35" s="1" t="s">
        <v>1</v>
      </c>
      <c r="AC35" s="1">
        <v>0.40632700078716077</v>
      </c>
      <c r="AD35" s="1">
        <v>0.43320379245147428</v>
      </c>
      <c r="AE35" s="1">
        <v>0.21720669505288756</v>
      </c>
      <c r="AF35" s="1">
        <v>0.26562457000711659</v>
      </c>
      <c r="AG35" s="1">
        <v>0.16357928290184498</v>
      </c>
      <c r="AH35" s="1">
        <v>1</v>
      </c>
      <c r="AI35" s="1"/>
      <c r="AJ35" s="1"/>
      <c r="AL35" t="e">
        <f>B35-(#REF!+#REF!*E35+#REF!*G35+#REF!*H35)</f>
        <v>#REF!</v>
      </c>
      <c r="AM35">
        <f t="shared" si="6"/>
        <v>-13.614622082675481</v>
      </c>
      <c r="AN35">
        <f t="shared" si="7"/>
        <v>-9.0090825944171087</v>
      </c>
    </row>
    <row r="36" spans="1:40" ht="16.2" thickBot="1" x14ac:dyDescent="0.35">
      <c r="A36">
        <v>35</v>
      </c>
      <c r="B36">
        <v>122</v>
      </c>
      <c r="C36">
        <v>31</v>
      </c>
      <c r="D36">
        <v>0.51200000000000001</v>
      </c>
      <c r="E36">
        <v>78</v>
      </c>
      <c r="F36">
        <v>27.6</v>
      </c>
      <c r="G36">
        <v>45</v>
      </c>
      <c r="H36">
        <v>0</v>
      </c>
      <c r="I36">
        <f t="shared" si="4"/>
        <v>12.801945047553133</v>
      </c>
      <c r="J36">
        <f t="shared" si="5"/>
        <v>0.19395649007107352</v>
      </c>
      <c r="O36" s="4" t="s">
        <v>24</v>
      </c>
      <c r="P36" s="4">
        <v>0.89750554408477645</v>
      </c>
      <c r="Q36" s="4">
        <v>0.23727404420568882</v>
      </c>
      <c r="R36" s="4">
        <v>0.20766692421041455</v>
      </c>
      <c r="S36" s="4">
        <v>-0.16665719297709389</v>
      </c>
      <c r="T36" s="4">
        <v>0.22194554948352208</v>
      </c>
      <c r="U36" s="4">
        <v>0.35215661497876438</v>
      </c>
      <c r="V36" s="4">
        <v>9.6708211905102433E-16</v>
      </c>
      <c r="W36" s="4">
        <v>1</v>
      </c>
      <c r="AB36" s="1" t="s">
        <v>33</v>
      </c>
      <c r="AC36" s="1">
        <v>0.16334166574469267</v>
      </c>
      <c r="AD36" s="1">
        <v>4.3002686918914304E-2</v>
      </c>
      <c r="AE36" s="1">
        <v>0.36106942861347652</v>
      </c>
      <c r="AF36" s="1">
        <v>0.43668266691968494</v>
      </c>
      <c r="AG36" s="1">
        <v>0.15525974494897524</v>
      </c>
      <c r="AH36" s="1">
        <v>-9.1596558621767164E-3</v>
      </c>
      <c r="AI36" s="1">
        <v>1</v>
      </c>
      <c r="AJ36" s="1"/>
      <c r="AL36" t="e">
        <f>B36-(#REF!+#REF!*E36+#REF!*G36+#REF!*H36)</f>
        <v>#REF!</v>
      </c>
      <c r="AM36">
        <f t="shared" si="6"/>
        <v>3.1617637040511681E-2</v>
      </c>
      <c r="AN36">
        <f t="shared" si="7"/>
        <v>1.7151777589586743</v>
      </c>
    </row>
    <row r="37" spans="1:40" ht="16.2" thickBot="1" x14ac:dyDescent="0.35">
      <c r="A37">
        <v>36</v>
      </c>
      <c r="B37">
        <v>103</v>
      </c>
      <c r="C37">
        <v>33</v>
      </c>
      <c r="D37">
        <v>0.96599999999999997</v>
      </c>
      <c r="E37">
        <v>60</v>
      </c>
      <c r="F37">
        <v>24</v>
      </c>
      <c r="G37">
        <v>33</v>
      </c>
      <c r="H37">
        <v>192</v>
      </c>
      <c r="I37">
        <f t="shared" si="4"/>
        <v>-28.773084530526233</v>
      </c>
      <c r="J37">
        <f t="shared" si="5"/>
        <v>-24.487896270479297</v>
      </c>
      <c r="O37" s="1"/>
      <c r="P37" s="1"/>
      <c r="Q37" s="1"/>
      <c r="R37" s="1"/>
      <c r="S37" s="1"/>
      <c r="T37" s="1"/>
      <c r="U37" s="1"/>
      <c r="V37" s="1"/>
      <c r="W37" s="1"/>
      <c r="AB37" s="4" t="s">
        <v>24</v>
      </c>
      <c r="AC37" s="4">
        <v>0.91372773211242242</v>
      </c>
      <c r="AD37" s="4">
        <v>9.2600280331968821E-2</v>
      </c>
      <c r="AE37" s="4">
        <v>0.34160286514403232</v>
      </c>
      <c r="AF37" s="4">
        <v>2.0202538246417759E-4</v>
      </c>
      <c r="AG37" s="4">
        <v>4.7238966429718705E-2</v>
      </c>
      <c r="AH37" s="4">
        <v>-8.9758904139625985E-17</v>
      </c>
      <c r="AI37" s="4">
        <v>0.18283726691011543</v>
      </c>
      <c r="AJ37" s="4">
        <v>1</v>
      </c>
      <c r="AL37" t="e">
        <f>B37-(#REF!+#REF!*E37+#REF!*G37+#REF!*H37)</f>
        <v>#REF!</v>
      </c>
      <c r="AM37">
        <f t="shared" si="6"/>
        <v>-29.629544535765717</v>
      </c>
      <c r="AN37">
        <f t="shared" si="7"/>
        <v>-26.223424671829207</v>
      </c>
    </row>
    <row r="38" spans="1:40" x14ac:dyDescent="0.3">
      <c r="A38">
        <v>37</v>
      </c>
      <c r="B38">
        <v>138</v>
      </c>
      <c r="C38">
        <v>0</v>
      </c>
      <c r="D38">
        <v>0.42</v>
      </c>
      <c r="E38">
        <v>76</v>
      </c>
      <c r="F38">
        <v>33.200000000000003</v>
      </c>
      <c r="G38">
        <v>35</v>
      </c>
      <c r="H38">
        <v>0</v>
      </c>
      <c r="I38">
        <f t="shared" si="4"/>
        <v>28.801945047553133</v>
      </c>
      <c r="J38">
        <f t="shared" si="5"/>
        <v>26.41838595259847</v>
      </c>
      <c r="O38" t="s">
        <v>2</v>
      </c>
      <c r="AL38" t="e">
        <f>B38-(#REF!+#REF!*E38+#REF!*G38+#REF!*H38)</f>
        <v>#REF!</v>
      </c>
      <c r="AM38">
        <f t="shared" si="6"/>
        <v>25.900383869197</v>
      </c>
      <c r="AN38">
        <f t="shared" si="7"/>
        <v>25.237740786279048</v>
      </c>
    </row>
    <row r="39" spans="1:40" ht="16.2" thickBot="1" x14ac:dyDescent="0.35">
      <c r="A39">
        <v>38</v>
      </c>
      <c r="B39">
        <v>102</v>
      </c>
      <c r="C39">
        <v>37</v>
      </c>
      <c r="D39">
        <v>0.66500000000000004</v>
      </c>
      <c r="E39">
        <v>76</v>
      </c>
      <c r="F39">
        <v>32.9</v>
      </c>
      <c r="G39">
        <v>46</v>
      </c>
      <c r="H39">
        <v>0</v>
      </c>
      <c r="I39">
        <f t="shared" si="4"/>
        <v>-7.1980549524468671</v>
      </c>
      <c r="J39">
        <f t="shared" si="5"/>
        <v>-20.828486456181665</v>
      </c>
      <c r="AB39" t="s">
        <v>2</v>
      </c>
      <c r="AL39" t="e">
        <f>B39-(#REF!+#REF!*E39+#REF!*G39+#REF!*H39)</f>
        <v>#REF!</v>
      </c>
      <c r="AM39">
        <f t="shared" si="6"/>
        <v>-22.428488242323169</v>
      </c>
      <c r="AN39">
        <f t="shared" si="7"/>
        <v>-22.476664590972035</v>
      </c>
    </row>
    <row r="40" spans="1:40" ht="16.2" thickBot="1" x14ac:dyDescent="0.35">
      <c r="A40">
        <v>39</v>
      </c>
      <c r="B40">
        <v>90</v>
      </c>
      <c r="C40">
        <v>42</v>
      </c>
      <c r="D40">
        <v>0.503</v>
      </c>
      <c r="E40">
        <v>68</v>
      </c>
      <c r="F40">
        <v>38.200000000000003</v>
      </c>
      <c r="G40">
        <v>27</v>
      </c>
      <c r="H40">
        <v>0</v>
      </c>
      <c r="I40">
        <f t="shared" si="4"/>
        <v>-19.198054952446867</v>
      </c>
      <c r="J40">
        <f t="shared" si="5"/>
        <v>-13.40207047737961</v>
      </c>
      <c r="O40" s="5" t="s">
        <v>3</v>
      </c>
      <c r="P40" s="5"/>
      <c r="R40" t="s">
        <v>40</v>
      </c>
      <c r="AL40" t="e">
        <f>B40-(#REF!+#REF!*E40+#REF!*G40+#REF!*H40)</f>
        <v>#REF!</v>
      </c>
      <c r="AM40">
        <f t="shared" si="6"/>
        <v>-15.231332324972158</v>
      </c>
      <c r="AN40">
        <f t="shared" si="7"/>
        <v>-18.01761254506448</v>
      </c>
    </row>
    <row r="41" spans="1:40" x14ac:dyDescent="0.3">
      <c r="A41">
        <v>40</v>
      </c>
      <c r="B41">
        <v>111</v>
      </c>
      <c r="C41">
        <v>47</v>
      </c>
      <c r="D41">
        <v>1.39</v>
      </c>
      <c r="E41">
        <v>72</v>
      </c>
      <c r="F41">
        <v>37.1</v>
      </c>
      <c r="G41">
        <v>56</v>
      </c>
      <c r="H41">
        <v>207</v>
      </c>
      <c r="I41">
        <f t="shared" si="4"/>
        <v>-22.536758716313699</v>
      </c>
      <c r="J41">
        <f t="shared" si="5"/>
        <v>-41.406519043322248</v>
      </c>
      <c r="O41" s="1" t="s">
        <v>4</v>
      </c>
      <c r="P41" s="1">
        <v>0.54951126667768246</v>
      </c>
      <c r="AB41" s="5" t="s">
        <v>3</v>
      </c>
      <c r="AC41" s="5"/>
      <c r="AE41" t="s">
        <v>41</v>
      </c>
      <c r="AL41" t="e">
        <f>B41-(#REF!+#REF!*E41+#REF!*G41+#REF!*H41)</f>
        <v>#REF!</v>
      </c>
      <c r="AM41">
        <f t="shared" si="6"/>
        <v>-49.424884809697375</v>
      </c>
      <c r="AN41">
        <f t="shared" si="7"/>
        <v>-49.14983721620959</v>
      </c>
    </row>
    <row r="42" spans="1:40" x14ac:dyDescent="0.3">
      <c r="A42">
        <v>41</v>
      </c>
      <c r="B42">
        <v>180</v>
      </c>
      <c r="C42">
        <v>25</v>
      </c>
      <c r="D42">
        <v>0.27100000000000002</v>
      </c>
      <c r="E42">
        <v>64</v>
      </c>
      <c r="F42">
        <v>34</v>
      </c>
      <c r="G42">
        <v>26</v>
      </c>
      <c r="H42">
        <v>70</v>
      </c>
      <c r="I42">
        <f t="shared" si="4"/>
        <v>62.571465513878366</v>
      </c>
      <c r="J42">
        <f t="shared" si="5"/>
        <v>71.075675760066744</v>
      </c>
      <c r="O42" s="1" t="s">
        <v>5</v>
      </c>
      <c r="P42" s="1">
        <v>0.30196263220571101</v>
      </c>
      <c r="R42" t="s">
        <v>38</v>
      </c>
      <c r="S42">
        <f>((Q49-Q20)/(P49-P20))/((Q51-Q49)/(P51-P49))</f>
        <v>14.935370749848756</v>
      </c>
      <c r="T42" t="s">
        <v>39</v>
      </c>
      <c r="U42">
        <f>FINV(0.05,1,97)</f>
        <v>3.9391261251015028</v>
      </c>
      <c r="AB42" s="1" t="s">
        <v>4</v>
      </c>
      <c r="AC42" s="1">
        <v>0.51706099428185193</v>
      </c>
      <c r="AL42" t="e">
        <f>B42-(#REF!+#REF!*E42+#REF!*G42+#REF!*H42)</f>
        <v>#REF!</v>
      </c>
      <c r="AM42">
        <f t="shared" si="6"/>
        <v>72.615354198136529</v>
      </c>
      <c r="AN42">
        <f t="shared" si="7"/>
        <v>70.871849107567058</v>
      </c>
    </row>
    <row r="43" spans="1:40" x14ac:dyDescent="0.3">
      <c r="A43">
        <v>42</v>
      </c>
      <c r="B43">
        <v>133</v>
      </c>
      <c r="C43">
        <v>0</v>
      </c>
      <c r="D43">
        <v>0.69599999999999995</v>
      </c>
      <c r="E43">
        <v>84</v>
      </c>
      <c r="F43">
        <v>40.200000000000003</v>
      </c>
      <c r="G43">
        <v>37</v>
      </c>
      <c r="H43">
        <v>0</v>
      </c>
      <c r="I43">
        <f t="shared" si="4"/>
        <v>23.801945047553133</v>
      </c>
      <c r="J43">
        <f t="shared" si="5"/>
        <v>19.373500060092994</v>
      </c>
      <c r="O43" s="1" t="s">
        <v>6</v>
      </c>
      <c r="P43" s="1">
        <v>0.28757010915840608</v>
      </c>
      <c r="AB43" s="1" t="s">
        <v>5</v>
      </c>
      <c r="AC43" s="1">
        <v>0.26735207180773735</v>
      </c>
      <c r="AE43" t="s">
        <v>38</v>
      </c>
      <c r="AF43">
        <f>(AD50/AC50)/((AD52-AD50)/(AC52-AC50))</f>
        <v>17.698235378442991</v>
      </c>
      <c r="AG43" t="s">
        <v>39</v>
      </c>
      <c r="AH43">
        <f>FINV(0.05,1,97)</f>
        <v>3.9391261251015028</v>
      </c>
      <c r="AL43" t="e">
        <f>B43-(#REF!+#REF!*E43+#REF!*G43+#REF!*H43)</f>
        <v>#REF!</v>
      </c>
      <c r="AM43">
        <f t="shared" si="6"/>
        <v>14.622630161841073</v>
      </c>
      <c r="AN43">
        <f t="shared" si="7"/>
        <v>12.431647877763979</v>
      </c>
    </row>
    <row r="44" spans="1:40" x14ac:dyDescent="0.3">
      <c r="A44">
        <v>43</v>
      </c>
      <c r="B44">
        <v>106</v>
      </c>
      <c r="C44">
        <v>18</v>
      </c>
      <c r="D44">
        <v>0.23499999999999999</v>
      </c>
      <c r="E44">
        <v>92</v>
      </c>
      <c r="F44">
        <v>22.7</v>
      </c>
      <c r="G44">
        <v>48</v>
      </c>
      <c r="H44">
        <v>0</v>
      </c>
      <c r="I44">
        <f t="shared" si="4"/>
        <v>-3.1980549524468671</v>
      </c>
      <c r="J44">
        <f t="shared" si="5"/>
        <v>-18.873372348687141</v>
      </c>
      <c r="O44" s="1" t="s">
        <v>7</v>
      </c>
      <c r="P44" s="1">
        <v>28.455339805811125</v>
      </c>
      <c r="S44" t="s">
        <v>139</v>
      </c>
      <c r="X44" t="s">
        <v>138</v>
      </c>
      <c r="AB44" s="1" t="s">
        <v>6</v>
      </c>
      <c r="AC44" s="1">
        <v>0.25224592895841236</v>
      </c>
      <c r="AL44" t="e">
        <f>B44-(#REF!+#REF!*E44+#REF!*G44+#REF!*H44)</f>
        <v>#REF!</v>
      </c>
      <c r="AM44">
        <f t="shared" si="6"/>
        <v>-17.069196195570711</v>
      </c>
      <c r="AN44">
        <f t="shared" si="7"/>
        <v>-13.346725898316762</v>
      </c>
    </row>
    <row r="45" spans="1:40" ht="16.2" thickBot="1" x14ac:dyDescent="0.35">
      <c r="A45">
        <v>44</v>
      </c>
      <c r="B45">
        <v>171</v>
      </c>
      <c r="C45">
        <v>24</v>
      </c>
      <c r="D45">
        <v>0.72099999999999997</v>
      </c>
      <c r="E45">
        <v>110</v>
      </c>
      <c r="F45">
        <v>45.4</v>
      </c>
      <c r="G45">
        <v>54</v>
      </c>
      <c r="H45">
        <v>240</v>
      </c>
      <c r="I45">
        <f t="shared" si="4"/>
        <v>33.583158074953928</v>
      </c>
      <c r="J45">
        <f t="shared" si="5"/>
        <v>17.553009829317375</v>
      </c>
      <c r="O45" s="2" t="s">
        <v>8</v>
      </c>
      <c r="P45" s="2">
        <v>100</v>
      </c>
      <c r="S45" t="s">
        <v>140</v>
      </c>
      <c r="AB45" s="1" t="s">
        <v>7</v>
      </c>
      <c r="AC45" s="1">
        <v>19.032050475646113</v>
      </c>
      <c r="AE45" t="s">
        <v>25</v>
      </c>
      <c r="AL45" t="e">
        <f>B45-(#REF!+#REF!*E45+#REF!*G45+#REF!*H45)</f>
        <v>#REF!</v>
      </c>
      <c r="AM45">
        <f t="shared" si="6"/>
        <v>12.063923467469948</v>
      </c>
      <c r="AN45">
        <f t="shared" si="7"/>
        <v>10.28668514083256</v>
      </c>
    </row>
    <row r="46" spans="1:40" ht="16.2" thickBot="1" x14ac:dyDescent="0.35">
      <c r="A46">
        <v>45</v>
      </c>
      <c r="B46">
        <v>159</v>
      </c>
      <c r="C46">
        <v>0</v>
      </c>
      <c r="D46">
        <v>0.29399999999999998</v>
      </c>
      <c r="E46">
        <v>64</v>
      </c>
      <c r="F46">
        <v>27.4</v>
      </c>
      <c r="G46">
        <v>40</v>
      </c>
      <c r="H46">
        <v>0</v>
      </c>
      <c r="I46">
        <f t="shared" si="4"/>
        <v>49.801945047553133</v>
      </c>
      <c r="J46">
        <f t="shared" si="5"/>
        <v>42.306171221334779</v>
      </c>
      <c r="AB46" s="2" t="s">
        <v>8</v>
      </c>
      <c r="AC46" s="2">
        <v>100</v>
      </c>
      <c r="AL46" t="e">
        <f>B46-(#REF!+#REF!*E46+#REF!*G46+#REF!*H46)</f>
        <v>#REF!</v>
      </c>
      <c r="AM46">
        <f t="shared" si="6"/>
        <v>45.983105710165361</v>
      </c>
      <c r="AN46">
        <f t="shared" si="7"/>
        <v>46.494132904247493</v>
      </c>
    </row>
    <row r="47" spans="1:40" ht="16.2" thickBot="1" x14ac:dyDescent="0.35">
      <c r="A47">
        <v>46</v>
      </c>
      <c r="B47">
        <v>180</v>
      </c>
      <c r="C47">
        <v>39</v>
      </c>
      <c r="D47">
        <v>1.893</v>
      </c>
      <c r="E47">
        <v>66</v>
      </c>
      <c r="F47">
        <v>42</v>
      </c>
      <c r="G47">
        <v>25</v>
      </c>
      <c r="H47">
        <v>0</v>
      </c>
      <c r="I47">
        <f t="shared" si="4"/>
        <v>70.801945047553133</v>
      </c>
      <c r="J47">
        <f t="shared" si="5"/>
        <v>78.642815415125867</v>
      </c>
      <c r="O47" t="s">
        <v>9</v>
      </c>
      <c r="AL47" t="e">
        <f>B47-(#REF!+#REF!*E47+#REF!*G47+#REF!*H47)</f>
        <v>#REF!</v>
      </c>
      <c r="AM47">
        <f t="shared" si="6"/>
        <v>59.435834193658508</v>
      </c>
      <c r="AN47">
        <f t="shared" si="7"/>
        <v>57.90076534815951</v>
      </c>
    </row>
    <row r="48" spans="1:40" ht="16.2" thickBot="1" x14ac:dyDescent="0.35">
      <c r="A48">
        <v>47</v>
      </c>
      <c r="B48">
        <v>146</v>
      </c>
      <c r="C48">
        <v>0</v>
      </c>
      <c r="D48">
        <v>0.56399999999999995</v>
      </c>
      <c r="E48">
        <v>56</v>
      </c>
      <c r="F48">
        <v>29.7</v>
      </c>
      <c r="G48">
        <v>29</v>
      </c>
      <c r="H48">
        <v>0</v>
      </c>
      <c r="I48">
        <f t="shared" si="4"/>
        <v>36.801945047553133</v>
      </c>
      <c r="J48">
        <f t="shared" si="5"/>
        <v>40.553043630114914</v>
      </c>
      <c r="O48" s="3"/>
      <c r="P48" s="3" t="s">
        <v>14</v>
      </c>
      <c r="Q48" s="3" t="s">
        <v>15</v>
      </c>
      <c r="R48" s="3" t="s">
        <v>16</v>
      </c>
      <c r="S48" s="3" t="s">
        <v>17</v>
      </c>
      <c r="T48" s="3" t="s">
        <v>18</v>
      </c>
      <c r="AB48" t="s">
        <v>9</v>
      </c>
      <c r="AL48" t="e">
        <f>B48-(#REF!+#REF!*E48+#REF!*G48+#REF!*H48)</f>
        <v>#REF!</v>
      </c>
      <c r="AM48">
        <f t="shared" si="6"/>
        <v>40.053264546430512</v>
      </c>
      <c r="AN48">
        <f t="shared" si="7"/>
        <v>39.78315244710403</v>
      </c>
    </row>
    <row r="49" spans="1:40" x14ac:dyDescent="0.3">
      <c r="A49">
        <v>48</v>
      </c>
      <c r="B49">
        <v>71</v>
      </c>
      <c r="C49">
        <v>27</v>
      </c>
      <c r="D49">
        <v>0.58599999999999997</v>
      </c>
      <c r="E49">
        <v>70</v>
      </c>
      <c r="F49">
        <v>28</v>
      </c>
      <c r="G49">
        <v>22</v>
      </c>
      <c r="H49">
        <v>0</v>
      </c>
      <c r="I49">
        <f t="shared" si="4"/>
        <v>-38.198054952446867</v>
      </c>
      <c r="J49">
        <f t="shared" si="5"/>
        <v>-27.289855746115904</v>
      </c>
      <c r="O49" s="1" t="s">
        <v>10</v>
      </c>
      <c r="P49" s="1">
        <v>2</v>
      </c>
      <c r="Q49" s="1">
        <v>33976.122743974585</v>
      </c>
      <c r="R49" s="1">
        <v>16988.061371987293</v>
      </c>
      <c r="S49" s="1">
        <v>20.980521011724562</v>
      </c>
      <c r="T49" s="1">
        <v>2.6798815629224617E-8</v>
      </c>
      <c r="AB49" s="3"/>
      <c r="AC49" s="3" t="s">
        <v>14</v>
      </c>
      <c r="AD49" s="3" t="s">
        <v>15</v>
      </c>
      <c r="AE49" s="3" t="s">
        <v>16</v>
      </c>
      <c r="AF49" s="3" t="s">
        <v>17</v>
      </c>
      <c r="AG49" s="3" t="s">
        <v>18</v>
      </c>
      <c r="AL49" t="e">
        <f>B49-(#REF!+#REF!*E49+#REF!*G49+#REF!*H49)</f>
        <v>#REF!</v>
      </c>
      <c r="AM49">
        <f t="shared" si="6"/>
        <v>-31.336033038268241</v>
      </c>
      <c r="AN49">
        <f t="shared" si="7"/>
        <v>-30.155697658860618</v>
      </c>
    </row>
    <row r="50" spans="1:40" x14ac:dyDescent="0.3">
      <c r="A50">
        <v>49</v>
      </c>
      <c r="B50">
        <v>103</v>
      </c>
      <c r="C50">
        <v>32</v>
      </c>
      <c r="D50">
        <v>0.34399999999999997</v>
      </c>
      <c r="E50">
        <v>66</v>
      </c>
      <c r="F50">
        <v>39.1</v>
      </c>
      <c r="G50">
        <v>31</v>
      </c>
      <c r="H50">
        <v>0</v>
      </c>
      <c r="I50">
        <f t="shared" si="4"/>
        <v>-6.1980549524468671</v>
      </c>
      <c r="J50">
        <f t="shared" si="5"/>
        <v>-4.4918422623905769</v>
      </c>
      <c r="O50" s="1" t="s">
        <v>11</v>
      </c>
      <c r="P50" s="1">
        <v>97</v>
      </c>
      <c r="Q50" s="1">
        <v>78541.51725602537</v>
      </c>
      <c r="R50" s="1">
        <v>809.70636346417905</v>
      </c>
      <c r="S50" s="1"/>
      <c r="T50" s="1"/>
      <c r="AB50" s="1" t="s">
        <v>10</v>
      </c>
      <c r="AC50" s="1">
        <v>2</v>
      </c>
      <c r="AD50" s="1">
        <v>12821.272305168473</v>
      </c>
      <c r="AE50" s="1">
        <v>6410.6361525842367</v>
      </c>
      <c r="AF50" s="1">
        <v>17.698235378442991</v>
      </c>
      <c r="AG50" s="1">
        <v>2.8017107915425719E-7</v>
      </c>
      <c r="AL50" t="e">
        <f>B50-(#REF!+#REF!*E50+#REF!*G50+#REF!*H50)</f>
        <v>#REF!</v>
      </c>
      <c r="AM50">
        <f t="shared" si="6"/>
        <v>-3.3368129213844497</v>
      </c>
      <c r="AN50">
        <f t="shared" si="7"/>
        <v>-6.8707256420101857</v>
      </c>
    </row>
    <row r="51" spans="1:40" ht="16.2" thickBot="1" x14ac:dyDescent="0.35">
      <c r="A51">
        <v>50</v>
      </c>
      <c r="B51">
        <v>105</v>
      </c>
      <c r="C51">
        <v>0</v>
      </c>
      <c r="D51">
        <v>0.30499999999999999</v>
      </c>
      <c r="E51">
        <v>0</v>
      </c>
      <c r="F51">
        <v>0</v>
      </c>
      <c r="G51">
        <v>24</v>
      </c>
      <c r="H51">
        <v>0</v>
      </c>
      <c r="I51">
        <f t="shared" si="4"/>
        <v>-4.1980549524468671</v>
      </c>
      <c r="J51">
        <f t="shared" si="5"/>
        <v>4.6652583613786192</v>
      </c>
      <c r="O51" s="2" t="s">
        <v>12</v>
      </c>
      <c r="P51" s="2">
        <v>99</v>
      </c>
      <c r="Q51" s="2">
        <v>112517.63999999996</v>
      </c>
      <c r="R51" s="2"/>
      <c r="S51" s="2"/>
      <c r="T51" s="2"/>
      <c r="AB51" s="1" t="s">
        <v>11</v>
      </c>
      <c r="AC51" s="1">
        <v>97</v>
      </c>
      <c r="AD51" s="1">
        <v>35135.237694831521</v>
      </c>
      <c r="AE51" s="1">
        <v>362.21894530754145</v>
      </c>
      <c r="AF51" s="1"/>
      <c r="AG51" s="1"/>
      <c r="AL51" t="e">
        <f>B51-(#REF!+#REF!*E51+#REF!*G51+#REF!*H51)</f>
        <v>#REF!</v>
      </c>
      <c r="AM51">
        <f t="shared" si="6"/>
        <v>14.574141805789736</v>
      </c>
      <c r="AN51">
        <f t="shared" si="7"/>
        <v>21.33076554047642</v>
      </c>
    </row>
    <row r="52" spans="1:40" ht="16.2" thickBot="1" x14ac:dyDescent="0.35">
      <c r="A52">
        <v>51</v>
      </c>
      <c r="B52">
        <v>103</v>
      </c>
      <c r="C52">
        <v>11</v>
      </c>
      <c r="D52">
        <v>0.49099999999999999</v>
      </c>
      <c r="E52">
        <v>80</v>
      </c>
      <c r="F52">
        <v>19.399999999999999</v>
      </c>
      <c r="G52">
        <v>22</v>
      </c>
      <c r="H52">
        <v>82</v>
      </c>
      <c r="I52">
        <f t="shared" si="4"/>
        <v>-15.839473834751601</v>
      </c>
      <c r="J52">
        <f t="shared" si="5"/>
        <v>-2.9565004621462521</v>
      </c>
      <c r="AB52" s="2" t="s">
        <v>12</v>
      </c>
      <c r="AC52" s="2">
        <v>99</v>
      </c>
      <c r="AD52" s="2">
        <v>47956.509999999995</v>
      </c>
      <c r="AE52" s="2"/>
      <c r="AF52" s="2"/>
      <c r="AG52" s="2"/>
      <c r="AL52" t="e">
        <f>B52-(#REF!+#REF!*E52+#REF!*G52+#REF!*H52)</f>
        <v>#REF!</v>
      </c>
      <c r="AM52">
        <f t="shared" si="6"/>
        <v>-7.1662441404097734</v>
      </c>
      <c r="AN52">
        <f t="shared" si="7"/>
        <v>-2.2349392871601168</v>
      </c>
    </row>
    <row r="53" spans="1:40" ht="16.2" thickBot="1" x14ac:dyDescent="0.35">
      <c r="A53">
        <v>52</v>
      </c>
      <c r="B53">
        <v>101</v>
      </c>
      <c r="C53">
        <v>15</v>
      </c>
      <c r="D53">
        <v>0.52600000000000002</v>
      </c>
      <c r="E53">
        <v>50</v>
      </c>
      <c r="F53">
        <v>24.2</v>
      </c>
      <c r="G53">
        <v>26</v>
      </c>
      <c r="H53">
        <v>36</v>
      </c>
      <c r="I53">
        <f t="shared" si="4"/>
        <v>-12.430872998336753</v>
      </c>
      <c r="J53">
        <f t="shared" si="5"/>
        <v>-4.7454715527987332</v>
      </c>
      <c r="O53" s="3"/>
      <c r="P53" s="3" t="s">
        <v>19</v>
      </c>
      <c r="Q53" s="3" t="s">
        <v>7</v>
      </c>
      <c r="R53" s="3" t="s">
        <v>20</v>
      </c>
      <c r="S53" s="3" t="s">
        <v>21</v>
      </c>
      <c r="T53" s="3" t="s">
        <v>22</v>
      </c>
      <c r="U53" s="3" t="s">
        <v>23</v>
      </c>
      <c r="V53" s="3" t="s">
        <v>34</v>
      </c>
      <c r="W53" s="3" t="s">
        <v>35</v>
      </c>
      <c r="AL53" t="e">
        <f>B53-(#REF!+#REF!*E53+#REF!*G53+#REF!*H53)</f>
        <v>#REF!</v>
      </c>
      <c r="AM53">
        <f t="shared" si="6"/>
        <v>-4.4012721097556664</v>
      </c>
      <c r="AN53">
        <f t="shared" si="7"/>
        <v>-2.9950444739229312</v>
      </c>
    </row>
    <row r="54" spans="1:40" x14ac:dyDescent="0.3">
      <c r="A54">
        <v>53</v>
      </c>
      <c r="B54">
        <v>88</v>
      </c>
      <c r="C54">
        <v>21</v>
      </c>
      <c r="D54">
        <v>0.34200000000000003</v>
      </c>
      <c r="E54">
        <v>66</v>
      </c>
      <c r="F54">
        <v>24.4</v>
      </c>
      <c r="G54">
        <v>30</v>
      </c>
      <c r="H54">
        <v>23</v>
      </c>
      <c r="I54">
        <f t="shared" si="4"/>
        <v>-23.902355370654291</v>
      </c>
      <c r="J54">
        <f t="shared" si="5"/>
        <v>-20.619799663317067</v>
      </c>
      <c r="O54" s="1" t="s">
        <v>13</v>
      </c>
      <c r="P54" s="1">
        <v>75.796110928555635</v>
      </c>
      <c r="Q54" s="1">
        <v>9.2534311403586358</v>
      </c>
      <c r="R54" s="1">
        <v>8.1911357829176001</v>
      </c>
      <c r="S54" s="1">
        <v>1.0515993599492273E-12</v>
      </c>
      <c r="T54" s="1">
        <v>57.430611594102032</v>
      </c>
      <c r="U54" s="1">
        <v>94.161610263009237</v>
      </c>
      <c r="V54" s="1">
        <v>57.430611594102032</v>
      </c>
      <c r="W54" s="1">
        <v>94.161610263009237</v>
      </c>
      <c r="AB54" s="3"/>
      <c r="AC54" s="3" t="s">
        <v>19</v>
      </c>
      <c r="AD54" s="3" t="s">
        <v>7</v>
      </c>
      <c r="AE54" s="3" t="s">
        <v>20</v>
      </c>
      <c r="AF54" s="3" t="s">
        <v>21</v>
      </c>
      <c r="AG54" s="3" t="s">
        <v>22</v>
      </c>
      <c r="AH54" s="3" t="s">
        <v>23</v>
      </c>
      <c r="AI54" s="3" t="s">
        <v>34</v>
      </c>
      <c r="AJ54" s="3" t="s">
        <v>35</v>
      </c>
      <c r="AL54" t="e">
        <f>B54-(#REF!+#REF!*E54+#REF!*G54+#REF!*H54)</f>
        <v>#REF!</v>
      </c>
      <c r="AM54">
        <f t="shared" si="6"/>
        <v>-19.591893945523069</v>
      </c>
      <c r="AN54">
        <f t="shared" si="7"/>
        <v>-17.733891486413413</v>
      </c>
    </row>
    <row r="55" spans="1:40" x14ac:dyDescent="0.3">
      <c r="A55">
        <v>54</v>
      </c>
      <c r="B55">
        <v>176</v>
      </c>
      <c r="C55">
        <v>34</v>
      </c>
      <c r="D55">
        <v>0.46700000000000003</v>
      </c>
      <c r="E55">
        <v>90</v>
      </c>
      <c r="F55">
        <v>33.700000000000003</v>
      </c>
      <c r="G55">
        <v>58</v>
      </c>
      <c r="H55">
        <v>300</v>
      </c>
      <c r="I55">
        <f t="shared" si="4"/>
        <v>31.528461331804124</v>
      </c>
      <c r="J55">
        <f t="shared" si="5"/>
        <v>12.853498008186648</v>
      </c>
      <c r="O55" s="1" t="s">
        <v>1</v>
      </c>
      <c r="P55" s="1">
        <v>1.0224429462527398</v>
      </c>
      <c r="Q55" s="1">
        <v>0.26456420167123557</v>
      </c>
      <c r="R55" s="1">
        <v>3.8646307391326244</v>
      </c>
      <c r="S55" s="1">
        <v>2.0109007113208827E-4</v>
      </c>
      <c r="T55" s="1">
        <v>0.49735624100655895</v>
      </c>
      <c r="U55" s="1">
        <v>1.5475296514989205</v>
      </c>
      <c r="V55" s="1">
        <v>0.49735624100655895</v>
      </c>
      <c r="W55" s="1">
        <v>1.5475296514989205</v>
      </c>
      <c r="AB55" s="1" t="s">
        <v>13</v>
      </c>
      <c r="AC55" s="1">
        <v>22.173728615964933</v>
      </c>
      <c r="AD55" s="1">
        <v>7.9515790308818373</v>
      </c>
      <c r="AE55" s="1">
        <v>2.7885943823041957</v>
      </c>
      <c r="AF55" s="1">
        <v>6.3716788740641565E-3</v>
      </c>
      <c r="AG55" s="1">
        <v>6.3920453479511465</v>
      </c>
      <c r="AH55" s="1">
        <v>37.955411883978719</v>
      </c>
      <c r="AI55" s="1">
        <v>6.3920453479511465</v>
      </c>
      <c r="AJ55" s="1">
        <v>37.955411883978719</v>
      </c>
      <c r="AL55" t="e">
        <f>B55-(#REF!+#REF!*E55+#REF!*G55+#REF!*H55)</f>
        <v>#REF!</v>
      </c>
      <c r="AM55">
        <f t="shared" si="6"/>
        <v>14.198597373933609</v>
      </c>
      <c r="AN55">
        <f t="shared" si="7"/>
        <v>15.199686635383586</v>
      </c>
    </row>
    <row r="56" spans="1:40" ht="16.2" thickBot="1" x14ac:dyDescent="0.35">
      <c r="A56">
        <v>55</v>
      </c>
      <c r="B56">
        <v>150</v>
      </c>
      <c r="C56">
        <v>42</v>
      </c>
      <c r="D56">
        <v>0.71799999999999997</v>
      </c>
      <c r="E56">
        <v>66</v>
      </c>
      <c r="F56">
        <v>34.700000000000003</v>
      </c>
      <c r="G56">
        <v>42</v>
      </c>
      <c r="H56">
        <v>342</v>
      </c>
      <c r="I56">
        <f t="shared" si="4"/>
        <v>0.59017361159925485</v>
      </c>
      <c r="J56">
        <f t="shared" si="5"/>
        <v>-0.71423287705334815</v>
      </c>
      <c r="O56" s="2" t="s">
        <v>31</v>
      </c>
      <c r="P56" s="2">
        <v>9.3495667268662722E-2</v>
      </c>
      <c r="Q56" s="2">
        <v>2.345996374083471E-2</v>
      </c>
      <c r="R56" s="2">
        <v>3.9853287200918808</v>
      </c>
      <c r="S56" s="2">
        <v>1.3051255434053504E-4</v>
      </c>
      <c r="T56" s="2">
        <v>4.6934133289180717E-2</v>
      </c>
      <c r="U56" s="2">
        <v>0.14005720124814472</v>
      </c>
      <c r="V56" s="2">
        <v>4.6934133289180717E-2</v>
      </c>
      <c r="W56" s="2">
        <v>0.14005720124814472</v>
      </c>
      <c r="AB56" s="1" t="s">
        <v>30</v>
      </c>
      <c r="AC56" s="1">
        <v>0.75012096133637485</v>
      </c>
      <c r="AD56" s="1">
        <v>0.20387337105058495</v>
      </c>
      <c r="AE56" s="1">
        <v>3.679347417815813</v>
      </c>
      <c r="AF56" s="1">
        <v>3.8407935443292876E-4</v>
      </c>
      <c r="AG56" s="1">
        <v>0.34548875480144681</v>
      </c>
      <c r="AH56" s="1">
        <v>1.154753167871303</v>
      </c>
      <c r="AI56" s="1">
        <v>0.34548875480144681</v>
      </c>
      <c r="AJ56" s="1">
        <v>1.154753167871303</v>
      </c>
      <c r="AL56" t="e">
        <f>B56-(#REF!+#REF!*E56+#REF!*G56+#REF!*H56)</f>
        <v>#REF!</v>
      </c>
      <c r="AM56">
        <f t="shared" si="6"/>
        <v>-1.8467943513541059</v>
      </c>
      <c r="AN56">
        <f t="shared" si="7"/>
        <v>-1.9958068133529991</v>
      </c>
    </row>
    <row r="57" spans="1:40" ht="16.2" thickBot="1" x14ac:dyDescent="0.35">
      <c r="A57">
        <v>56</v>
      </c>
      <c r="B57">
        <v>73</v>
      </c>
      <c r="C57">
        <v>10</v>
      </c>
      <c r="D57">
        <v>0.248</v>
      </c>
      <c r="E57">
        <v>50</v>
      </c>
      <c r="F57">
        <v>23</v>
      </c>
      <c r="G57">
        <v>21</v>
      </c>
      <c r="H57">
        <v>0</v>
      </c>
      <c r="I57">
        <f t="shared" si="4"/>
        <v>-36.198054952446867</v>
      </c>
      <c r="J57">
        <f t="shared" si="5"/>
        <v>-24.267412799863166</v>
      </c>
      <c r="AB57" s="2" t="s">
        <v>1</v>
      </c>
      <c r="AC57" s="2">
        <v>0.65791754986789031</v>
      </c>
      <c r="AD57" s="2">
        <v>0.17476669930974614</v>
      </c>
      <c r="AE57" s="2">
        <v>3.7645475509143549</v>
      </c>
      <c r="AF57" s="2">
        <v>2.8594855276703864E-4</v>
      </c>
      <c r="AG57" s="2">
        <v>0.31105402960470302</v>
      </c>
      <c r="AH57" s="2">
        <v>1.0047810701310775</v>
      </c>
      <c r="AI57" s="2">
        <v>0.31105402960470302</v>
      </c>
      <c r="AJ57" s="2">
        <v>1.0047810701310775</v>
      </c>
      <c r="AL57" t="e">
        <f>B57-(#REF!+#REF!*E57+#REF!*G57+#REF!*H57)</f>
        <v>#REF!</v>
      </c>
      <c r="AM57">
        <f t="shared" si="6"/>
        <v>-21.398619651385005</v>
      </c>
      <c r="AN57">
        <f t="shared" si="7"/>
        <v>-20.224992888745504</v>
      </c>
    </row>
    <row r="58" spans="1:40" ht="16.2" thickBot="1" x14ac:dyDescent="0.35">
      <c r="A58">
        <v>57</v>
      </c>
      <c r="B58">
        <v>187</v>
      </c>
      <c r="C58">
        <v>39</v>
      </c>
      <c r="D58">
        <v>0.254</v>
      </c>
      <c r="E58">
        <v>68</v>
      </c>
      <c r="F58">
        <v>37.700000000000003</v>
      </c>
      <c r="G58">
        <v>41</v>
      </c>
      <c r="H58">
        <v>304</v>
      </c>
      <c r="I58">
        <f t="shared" si="4"/>
        <v>42.058148215594144</v>
      </c>
      <c r="J58">
        <f t="shared" si="5"/>
        <v>40.861045425408577</v>
      </c>
      <c r="AL58" t="e">
        <f>B58-(#REF!+#REF!*E58+#REF!*G58+#REF!*H58)</f>
        <v>#REF!</v>
      </c>
      <c r="AM58">
        <f t="shared" si="6"/>
        <v>44.99419552938383</v>
      </c>
      <c r="AN58">
        <f t="shared" si="7"/>
        <v>42.839168781201863</v>
      </c>
    </row>
    <row r="59" spans="1:40" x14ac:dyDescent="0.3">
      <c r="A59">
        <v>58</v>
      </c>
      <c r="B59">
        <v>100</v>
      </c>
      <c r="C59">
        <v>60</v>
      </c>
      <c r="D59">
        <v>0.96199999999999997</v>
      </c>
      <c r="E59">
        <v>88</v>
      </c>
      <c r="F59">
        <v>46.8</v>
      </c>
      <c r="G59">
        <v>31</v>
      </c>
      <c r="H59">
        <v>110</v>
      </c>
      <c r="I59">
        <f t="shared" si="4"/>
        <v>-22.131665648221514</v>
      </c>
      <c r="J59">
        <f t="shared" si="5"/>
        <v>-17.776365661943473</v>
      </c>
      <c r="AB59" s="3"/>
      <c r="AC59" s="3" t="s">
        <v>28</v>
      </c>
      <c r="AD59" s="3" t="s">
        <v>29</v>
      </c>
      <c r="AE59" s="3" t="s">
        <v>31</v>
      </c>
      <c r="AF59" s="3" t="s">
        <v>32</v>
      </c>
      <c r="AG59" s="3" t="s">
        <v>30</v>
      </c>
      <c r="AH59" s="3" t="s">
        <v>1</v>
      </c>
      <c r="AI59" s="3" t="s">
        <v>33</v>
      </c>
      <c r="AJ59" s="3" t="s">
        <v>24</v>
      </c>
      <c r="AK59" s="3" t="s">
        <v>26</v>
      </c>
      <c r="AL59" t="e">
        <f>B59-(#REF!+#REF!*E59+#REF!*G59+#REF!*H59)</f>
        <v>#REF!</v>
      </c>
      <c r="AM59">
        <f t="shared" si="6"/>
        <v>-27.361475261413304</v>
      </c>
      <c r="AN59">
        <f t="shared" si="7"/>
        <v>-30.869947428015251</v>
      </c>
    </row>
    <row r="60" spans="1:40" ht="16.2" thickBot="1" x14ac:dyDescent="0.35">
      <c r="A60">
        <v>59</v>
      </c>
      <c r="B60">
        <v>146</v>
      </c>
      <c r="C60">
        <v>0</v>
      </c>
      <c r="D60">
        <v>1.7809999999999999</v>
      </c>
      <c r="E60">
        <v>82</v>
      </c>
      <c r="F60">
        <v>40.5</v>
      </c>
      <c r="G60">
        <v>44</v>
      </c>
      <c r="H60">
        <v>0</v>
      </c>
      <c r="I60">
        <f t="shared" si="4"/>
        <v>36.801945047553133</v>
      </c>
      <c r="J60">
        <f t="shared" si="5"/>
        <v>25.216399436323812</v>
      </c>
      <c r="AB60" s="1" t="s">
        <v>28</v>
      </c>
      <c r="AC60" s="1">
        <v>1</v>
      </c>
      <c r="AD60" s="1"/>
      <c r="AE60" s="1"/>
      <c r="AF60" s="1"/>
      <c r="AG60" s="1"/>
      <c r="AH60" s="1"/>
      <c r="AI60" s="1"/>
      <c r="AJ60" s="1"/>
      <c r="AK60" s="1"/>
      <c r="AL60" t="e">
        <f>B60-(#REF!+#REF!*E60+#REF!*G60+#REF!*H60)</f>
        <v>#REF!</v>
      </c>
      <c r="AM60">
        <f t="shared" si="6"/>
        <v>8.4964589473548813</v>
      </c>
      <c r="AN60">
        <f t="shared" si="7"/>
        <v>8.2400879485768428</v>
      </c>
    </row>
    <row r="61" spans="1:40" x14ac:dyDescent="0.3">
      <c r="A61">
        <v>60</v>
      </c>
      <c r="B61">
        <v>105</v>
      </c>
      <c r="C61">
        <v>41</v>
      </c>
      <c r="D61">
        <v>0.17299999999999999</v>
      </c>
      <c r="E61">
        <v>64</v>
      </c>
      <c r="F61">
        <v>41.5</v>
      </c>
      <c r="G61">
        <v>22</v>
      </c>
      <c r="H61">
        <v>142</v>
      </c>
      <c r="I61">
        <f t="shared" si="4"/>
        <v>-20.894170577901406</v>
      </c>
      <c r="J61">
        <f t="shared" si="5"/>
        <v>-6.5662404982660121</v>
      </c>
      <c r="O61" s="3"/>
      <c r="P61" s="3" t="s">
        <v>29</v>
      </c>
      <c r="Q61" s="3" t="s">
        <v>33</v>
      </c>
      <c r="R61" s="3" t="s">
        <v>30</v>
      </c>
      <c r="S61" s="3" t="s">
        <v>32</v>
      </c>
      <c r="T61" s="3" t="s">
        <v>28</v>
      </c>
      <c r="U61" s="3" t="s">
        <v>1</v>
      </c>
      <c r="V61" s="3" t="s">
        <v>31</v>
      </c>
      <c r="W61" s="3" t="s">
        <v>24</v>
      </c>
      <c r="X61" s="3" t="s">
        <v>26</v>
      </c>
      <c r="AB61" s="1" t="s">
        <v>29</v>
      </c>
      <c r="AC61" s="1">
        <v>0.26063384185713562</v>
      </c>
      <c r="AD61" s="1">
        <v>1</v>
      </c>
      <c r="AE61" s="1"/>
      <c r="AF61" s="1"/>
      <c r="AG61" s="1"/>
      <c r="AH61" s="1"/>
      <c r="AI61" s="1"/>
      <c r="AJ61" s="1"/>
      <c r="AK61" s="1"/>
      <c r="AL61" t="e">
        <f>B61-(#REF!+#REF!*E61+#REF!*G61+#REF!*H61)</f>
        <v>#REF!</v>
      </c>
      <c r="AM61">
        <f t="shared" si="6"/>
        <v>-4.4378100824272479</v>
      </c>
      <c r="AN61">
        <f t="shared" si="7"/>
        <v>-8.8848140081618681</v>
      </c>
    </row>
    <row r="62" spans="1:40" x14ac:dyDescent="0.3">
      <c r="A62">
        <v>61</v>
      </c>
      <c r="B62">
        <v>84</v>
      </c>
      <c r="C62">
        <v>0</v>
      </c>
      <c r="D62">
        <v>0.30399999999999999</v>
      </c>
      <c r="E62">
        <v>0</v>
      </c>
      <c r="F62">
        <v>0</v>
      </c>
      <c r="G62">
        <v>21</v>
      </c>
      <c r="H62">
        <v>0</v>
      </c>
      <c r="I62">
        <f t="shared" si="4"/>
        <v>-25.198054952446867</v>
      </c>
      <c r="J62">
        <f t="shared" si="5"/>
        <v>-13.267412799863166</v>
      </c>
      <c r="O62" s="1" t="s">
        <v>29</v>
      </c>
      <c r="P62" s="1">
        <v>1</v>
      </c>
      <c r="Q62" s="1"/>
      <c r="R62" s="1"/>
      <c r="S62" s="1"/>
      <c r="T62" s="1"/>
      <c r="U62" s="1"/>
      <c r="V62" s="1"/>
      <c r="W62" s="1"/>
      <c r="X62" s="1"/>
      <c r="AB62" s="1" t="s">
        <v>31</v>
      </c>
      <c r="AC62" s="1">
        <v>0.10811503106091899</v>
      </c>
      <c r="AD62" s="1">
        <v>0.44100317270637585</v>
      </c>
      <c r="AE62" s="1">
        <v>1</v>
      </c>
      <c r="AF62" s="1"/>
      <c r="AG62" s="1"/>
      <c r="AH62" s="1"/>
      <c r="AI62" s="1"/>
      <c r="AJ62" s="1"/>
      <c r="AK62" s="1"/>
      <c r="AL62" t="e">
        <f>B62-(#REF!+#REF!*E62+#REF!*G62+#REF!*H62)</f>
        <v>#REF!</v>
      </c>
      <c r="AM62">
        <f t="shared" si="6"/>
        <v>-3.8830066924438427</v>
      </c>
      <c r="AN62">
        <f t="shared" si="7"/>
        <v>2.8657901702459014</v>
      </c>
    </row>
    <row r="63" spans="1:40" x14ac:dyDescent="0.3">
      <c r="A63">
        <v>62</v>
      </c>
      <c r="B63">
        <v>133</v>
      </c>
      <c r="C63">
        <v>0</v>
      </c>
      <c r="D63">
        <v>0.27</v>
      </c>
      <c r="E63">
        <v>72</v>
      </c>
      <c r="F63">
        <v>32.9</v>
      </c>
      <c r="G63">
        <v>39</v>
      </c>
      <c r="H63">
        <v>0</v>
      </c>
      <c r="I63">
        <f t="shared" si="4"/>
        <v>23.801945047553133</v>
      </c>
      <c r="J63">
        <f t="shared" si="5"/>
        <v>17.328614167587517</v>
      </c>
      <c r="O63" s="1" t="s">
        <v>33</v>
      </c>
      <c r="P63" s="1">
        <v>4.3002686918914304E-2</v>
      </c>
      <c r="Q63" s="1">
        <v>1</v>
      </c>
      <c r="R63" s="1"/>
      <c r="S63" s="1"/>
      <c r="T63" s="1"/>
      <c r="U63" s="1"/>
      <c r="V63" s="1"/>
      <c r="W63" s="1"/>
      <c r="X63" s="1"/>
      <c r="AB63" s="1" t="s">
        <v>32</v>
      </c>
      <c r="AC63" s="1">
        <v>0.10963023307558296</v>
      </c>
      <c r="AD63" s="1">
        <v>0.21862746073436631</v>
      </c>
      <c r="AE63" s="1">
        <v>7.3117943198915403E-2</v>
      </c>
      <c r="AF63" s="1">
        <v>1</v>
      </c>
      <c r="AG63" s="1"/>
      <c r="AH63" s="1"/>
      <c r="AI63" s="1"/>
      <c r="AJ63" s="1"/>
      <c r="AK63" s="1"/>
      <c r="AL63" t="e">
        <f>B63-(#REF!+#REF!*E63+#REF!*G63+#REF!*H63)</f>
        <v>#REF!</v>
      </c>
      <c r="AM63">
        <f t="shared" si="6"/>
        <v>19.971352254194457</v>
      </c>
      <c r="AN63">
        <f t="shared" si="7"/>
        <v>18.898942491238756</v>
      </c>
    </row>
    <row r="64" spans="1:40" x14ac:dyDescent="0.3">
      <c r="A64">
        <v>63</v>
      </c>
      <c r="B64">
        <v>44</v>
      </c>
      <c r="C64">
        <v>0</v>
      </c>
      <c r="D64">
        <v>0.58699999999999997</v>
      </c>
      <c r="E64">
        <v>62</v>
      </c>
      <c r="F64">
        <v>25</v>
      </c>
      <c r="G64">
        <v>36</v>
      </c>
      <c r="H64">
        <v>0</v>
      </c>
      <c r="I64">
        <f t="shared" si="4"/>
        <v>-65.198054952446867</v>
      </c>
      <c r="J64">
        <f t="shared" si="5"/>
        <v>-68.604056993654268</v>
      </c>
      <c r="O64" s="1" t="s">
        <v>30</v>
      </c>
      <c r="P64" s="1">
        <v>0.27219358975670677</v>
      </c>
      <c r="Q64" s="1">
        <v>0.36106942861347652</v>
      </c>
      <c r="R64" s="1">
        <v>1</v>
      </c>
      <c r="S64" s="1"/>
      <c r="T64" s="1"/>
      <c r="U64" s="1"/>
      <c r="V64" s="1"/>
      <c r="W64" s="1"/>
      <c r="X64" s="1"/>
      <c r="AB64" s="1" t="s">
        <v>30</v>
      </c>
      <c r="AC64" s="1">
        <v>0.40038895620289372</v>
      </c>
      <c r="AD64" s="1">
        <v>0.27219358975670677</v>
      </c>
      <c r="AE64" s="1">
        <v>0.16552313708388039</v>
      </c>
      <c r="AF64" s="1">
        <v>0.25937207114845717</v>
      </c>
      <c r="AG64" s="1">
        <v>1</v>
      </c>
      <c r="AH64" s="1"/>
      <c r="AI64" s="1"/>
      <c r="AJ64" s="1"/>
      <c r="AK64" s="1"/>
      <c r="AL64" t="e">
        <f>B64-(#REF!+#REF!*E64+#REF!*G64+#REF!*H64)</f>
        <v>#REF!</v>
      </c>
      <c r="AM64">
        <f t="shared" si="6"/>
        <v>-69.002948021424771</v>
      </c>
      <c r="AN64">
        <f t="shared" si="7"/>
        <v>-67.165511065772392</v>
      </c>
    </row>
    <row r="65" spans="1:40" x14ac:dyDescent="0.3">
      <c r="A65">
        <v>64</v>
      </c>
      <c r="B65">
        <v>141</v>
      </c>
      <c r="C65">
        <v>34</v>
      </c>
      <c r="D65">
        <v>0.69899999999999995</v>
      </c>
      <c r="E65">
        <v>58</v>
      </c>
      <c r="F65">
        <v>25.4</v>
      </c>
      <c r="G65">
        <v>24</v>
      </c>
      <c r="H65">
        <v>128</v>
      </c>
      <c r="I65">
        <f t="shared" si="4"/>
        <v>16.751925328833551</v>
      </c>
      <c r="J65">
        <f t="shared" si="5"/>
        <v>28.697812950989785</v>
      </c>
      <c r="O65" s="1" t="s">
        <v>32</v>
      </c>
      <c r="P65" s="1">
        <v>0.21862746073436631</v>
      </c>
      <c r="Q65" s="1">
        <v>0.15525974494897524</v>
      </c>
      <c r="R65" s="1">
        <v>0.25937207114845717</v>
      </c>
      <c r="S65" s="1">
        <v>1</v>
      </c>
      <c r="T65" s="1"/>
      <c r="U65" s="1"/>
      <c r="V65" s="1"/>
      <c r="W65" s="1"/>
      <c r="X65" s="1"/>
      <c r="AB65" s="1" t="s">
        <v>1</v>
      </c>
      <c r="AC65" s="1">
        <v>0.40632700078716077</v>
      </c>
      <c r="AD65" s="1">
        <v>0.43320379245147428</v>
      </c>
      <c r="AE65" s="1">
        <v>0.26562457000711659</v>
      </c>
      <c r="AF65" s="1">
        <v>0.16357928290184498</v>
      </c>
      <c r="AG65" s="1">
        <v>0.21720669505288756</v>
      </c>
      <c r="AH65" s="1">
        <v>1</v>
      </c>
      <c r="AI65" s="1"/>
      <c r="AJ65" s="1"/>
      <c r="AK65" s="1"/>
      <c r="AL65" t="e">
        <f>B65-(#REF!+#REF!*E65+#REF!*G65+#REF!*H65)</f>
        <v>#REF!</v>
      </c>
      <c r="AM65">
        <f t="shared" si="6"/>
        <v>25.483590324507091</v>
      </c>
      <c r="AN65">
        <f t="shared" si="7"/>
        <v>27.529401171498563</v>
      </c>
    </row>
    <row r="66" spans="1:40" x14ac:dyDescent="0.3">
      <c r="A66">
        <v>65</v>
      </c>
      <c r="B66">
        <v>114</v>
      </c>
      <c r="C66">
        <v>0</v>
      </c>
      <c r="D66">
        <v>0.25800000000000001</v>
      </c>
      <c r="E66">
        <v>66</v>
      </c>
      <c r="F66">
        <v>32.799999999999997</v>
      </c>
      <c r="G66">
        <v>42</v>
      </c>
      <c r="H66">
        <v>0</v>
      </c>
      <c r="I66">
        <f t="shared" ref="I66:I97" si="8">B66-($P$25+$P$26*H66)</f>
        <v>4.8019450475531329</v>
      </c>
      <c r="J66">
        <f t="shared" ref="J66:J101" si="9">B66-($P$54+$P$55*G66+$P$56*H66)</f>
        <v>-4.7387146711706976</v>
      </c>
      <c r="O66" s="1" t="s">
        <v>28</v>
      </c>
      <c r="P66" s="1">
        <v>0.26063384185713562</v>
      </c>
      <c r="Q66" s="1">
        <v>0.16334166574469267</v>
      </c>
      <c r="R66" s="1">
        <v>0.40038895620289372</v>
      </c>
      <c r="S66" s="1">
        <v>0.10963023307558296</v>
      </c>
      <c r="T66" s="1">
        <v>1</v>
      </c>
      <c r="U66" s="1"/>
      <c r="V66" s="1"/>
      <c r="W66" s="1"/>
      <c r="X66" s="1"/>
      <c r="AB66" s="1" t="s">
        <v>33</v>
      </c>
      <c r="AC66" s="1">
        <v>0.16334166574469267</v>
      </c>
      <c r="AD66" s="1">
        <v>4.3002686918914304E-2</v>
      </c>
      <c r="AE66" s="1">
        <v>0.43668266691968494</v>
      </c>
      <c r="AF66" s="1">
        <v>0.15525974494897524</v>
      </c>
      <c r="AG66" s="1">
        <v>0.36106942861347652</v>
      </c>
      <c r="AH66" s="1">
        <v>-9.1596558621767164E-3</v>
      </c>
      <c r="AI66" s="1">
        <v>1</v>
      </c>
      <c r="AJ66" s="1"/>
      <c r="AK66" s="1"/>
      <c r="AL66" t="e">
        <f>B66-(#REF!+#REF!*E66+#REF!*G66+#REF!*H66)</f>
        <v>#REF!</v>
      </c>
      <c r="AM66">
        <f t="shared" ref="AM66:AM101" si="10">B66-($P$175+$P$176*D66+$P$177*E66+$P$178*G66+$P$179*H66)</f>
        <v>-0.5440722030592724</v>
      </c>
      <c r="AN66">
        <f t="shared" ref="AN66:AN101" si="11">B66-($P$210+$P$211*F66+$P$212*D66+$P$213*E66+$P$214*G66+$P$215*H66)</f>
        <v>-1.9428363086132805</v>
      </c>
    </row>
    <row r="67" spans="1:40" x14ac:dyDescent="0.3">
      <c r="A67">
        <v>66</v>
      </c>
      <c r="B67">
        <v>99</v>
      </c>
      <c r="C67">
        <v>27</v>
      </c>
      <c r="D67">
        <v>0.20300000000000001</v>
      </c>
      <c r="E67">
        <v>74</v>
      </c>
      <c r="F67">
        <v>29</v>
      </c>
      <c r="G67">
        <v>32</v>
      </c>
      <c r="H67">
        <v>0</v>
      </c>
      <c r="I67">
        <f t="shared" si="8"/>
        <v>-10.198054952446867</v>
      </c>
      <c r="J67">
        <f t="shared" si="9"/>
        <v>-9.5142852086433152</v>
      </c>
      <c r="O67" s="1" t="s">
        <v>1</v>
      </c>
      <c r="P67" s="1">
        <v>0.43320379245147428</v>
      </c>
      <c r="Q67" s="1">
        <v>-9.1596558621767164E-3</v>
      </c>
      <c r="R67" s="1">
        <v>0.21720669505288756</v>
      </c>
      <c r="S67" s="1">
        <v>0.16357928290184498</v>
      </c>
      <c r="T67" s="1">
        <v>0.40632700078716077</v>
      </c>
      <c r="U67" s="1">
        <v>1</v>
      </c>
      <c r="V67" s="1"/>
      <c r="W67" s="1"/>
      <c r="X67" s="1"/>
      <c r="AB67" s="1" t="s">
        <v>24</v>
      </c>
      <c r="AC67" s="1">
        <v>0.91372773211242242</v>
      </c>
      <c r="AD67" s="1">
        <v>9.2600280331968821E-2</v>
      </c>
      <c r="AE67" s="1">
        <v>2.0202538246417759E-4</v>
      </c>
      <c r="AF67" s="1">
        <v>4.7238966429718705E-2</v>
      </c>
      <c r="AG67" s="1">
        <v>0.34160286514403232</v>
      </c>
      <c r="AH67" s="1">
        <v>-8.9758904139625985E-17</v>
      </c>
      <c r="AI67" s="1">
        <v>0.18283726691011543</v>
      </c>
      <c r="AJ67" s="1">
        <v>1</v>
      </c>
      <c r="AK67" s="1"/>
      <c r="AL67" t="e">
        <f>B67-(#REF!+#REF!*E67+#REF!*G67+#REF!*H67)</f>
        <v>#REF!</v>
      </c>
      <c r="AM67">
        <f t="shared" si="10"/>
        <v>-7.5786150835325685</v>
      </c>
      <c r="AN67">
        <f t="shared" si="11"/>
        <v>-7.2684864189048852</v>
      </c>
    </row>
    <row r="68" spans="1:40" ht="16.2" thickBot="1" x14ac:dyDescent="0.35">
      <c r="A68">
        <v>67</v>
      </c>
      <c r="B68">
        <v>109</v>
      </c>
      <c r="C68">
        <v>30</v>
      </c>
      <c r="D68">
        <v>0.85499999999999998</v>
      </c>
      <c r="E68">
        <v>88</v>
      </c>
      <c r="F68">
        <v>32.5</v>
      </c>
      <c r="G68">
        <v>38</v>
      </c>
      <c r="H68">
        <v>0</v>
      </c>
      <c r="I68">
        <f t="shared" si="8"/>
        <v>-0.19805495244686711</v>
      </c>
      <c r="J68">
        <f t="shared" si="9"/>
        <v>-5.6489428861597446</v>
      </c>
      <c r="O68" s="1" t="s">
        <v>31</v>
      </c>
      <c r="P68" s="1">
        <v>0.44100317270637585</v>
      </c>
      <c r="Q68" s="1">
        <v>0.43668266691968494</v>
      </c>
      <c r="R68" s="1">
        <v>0.16552313708388039</v>
      </c>
      <c r="S68" s="1">
        <v>7.3117943198915403E-2</v>
      </c>
      <c r="T68" s="1">
        <v>0.10811503106091899</v>
      </c>
      <c r="U68" s="1">
        <v>0.26562457000711659</v>
      </c>
      <c r="V68" s="1">
        <v>1</v>
      </c>
      <c r="W68" s="1"/>
      <c r="X68" s="1"/>
      <c r="AB68" s="4" t="s">
        <v>26</v>
      </c>
      <c r="AC68" s="4">
        <v>0.8559485546411435</v>
      </c>
      <c r="AD68" s="4">
        <v>3.0689408656129187E-2</v>
      </c>
      <c r="AE68" s="4">
        <v>-4.105197059739258E-2</v>
      </c>
      <c r="AF68" s="4">
        <v>-3.5240513596287062E-2</v>
      </c>
      <c r="AG68" s="4">
        <v>4.2807823962662876E-17</v>
      </c>
      <c r="AH68" s="4">
        <v>-9.3099669537677303E-17</v>
      </c>
      <c r="AI68" s="4">
        <v>5.6230042905619664E-2</v>
      </c>
      <c r="AJ68" s="4">
        <v>0.93676543302707838</v>
      </c>
      <c r="AK68" s="4">
        <v>1</v>
      </c>
      <c r="AL68" t="e">
        <f>B68-(#REF!+#REF!*E68+#REF!*G68+#REF!*H68)</f>
        <v>#REF!</v>
      </c>
      <c r="AM68">
        <f t="shared" si="10"/>
        <v>-12.777738744485674</v>
      </c>
      <c r="AN68">
        <f t="shared" si="11"/>
        <v>-11.631495859375278</v>
      </c>
    </row>
    <row r="69" spans="1:40" x14ac:dyDescent="0.3">
      <c r="A69">
        <v>68</v>
      </c>
      <c r="B69">
        <v>109</v>
      </c>
      <c r="C69">
        <v>0</v>
      </c>
      <c r="D69">
        <v>0.84499999999999997</v>
      </c>
      <c r="E69">
        <v>92</v>
      </c>
      <c r="F69">
        <v>42.7</v>
      </c>
      <c r="G69">
        <v>54</v>
      </c>
      <c r="H69">
        <v>0</v>
      </c>
      <c r="I69">
        <f t="shared" si="8"/>
        <v>-0.19805495244686711</v>
      </c>
      <c r="J69">
        <f t="shared" si="9"/>
        <v>-22.008030026203585</v>
      </c>
      <c r="O69" s="1" t="s">
        <v>24</v>
      </c>
      <c r="P69" s="1">
        <v>0.89750554408477645</v>
      </c>
      <c r="Q69" s="1">
        <v>-0.16665719297709389</v>
      </c>
      <c r="R69" s="1">
        <v>0.22194554948352208</v>
      </c>
      <c r="S69" s="1">
        <v>0.20766692421041455</v>
      </c>
      <c r="T69" s="1">
        <v>0.23727404420568882</v>
      </c>
      <c r="U69" s="1">
        <v>0.35215661497876438</v>
      </c>
      <c r="V69" s="1">
        <v>9.6708211905102433E-16</v>
      </c>
      <c r="W69" s="1">
        <v>1</v>
      </c>
      <c r="X69" s="1"/>
      <c r="AL69" t="e">
        <f>B69-(#REF!+#REF!*E69+#REF!*G69+#REF!*H69)</f>
        <v>#REF!</v>
      </c>
      <c r="AM69">
        <f t="shared" si="10"/>
        <v>-26.725716723411608</v>
      </c>
      <c r="AN69">
        <f t="shared" si="11"/>
        <v>-29.035611825751062</v>
      </c>
    </row>
    <row r="70" spans="1:40" ht="16.2" thickBot="1" x14ac:dyDescent="0.35">
      <c r="A70">
        <v>69</v>
      </c>
      <c r="B70">
        <v>95</v>
      </c>
      <c r="C70">
        <v>13</v>
      </c>
      <c r="D70">
        <v>0.33400000000000002</v>
      </c>
      <c r="E70">
        <v>66</v>
      </c>
      <c r="F70">
        <v>19.600000000000001</v>
      </c>
      <c r="G70">
        <v>25</v>
      </c>
      <c r="H70">
        <v>38</v>
      </c>
      <c r="I70">
        <f t="shared" si="8"/>
        <v>-18.666029556441742</v>
      </c>
      <c r="J70">
        <f t="shared" si="9"/>
        <v>-9.9100199410833198</v>
      </c>
      <c r="O70" s="39" t="s">
        <v>26</v>
      </c>
      <c r="P70" s="39">
        <v>0.83548630616802444</v>
      </c>
      <c r="Q70" s="39">
        <v>-0.12808907877133144</v>
      </c>
      <c r="R70" s="39">
        <v>0.16790967432967033</v>
      </c>
      <c r="S70" s="39">
        <v>0.16440807504195404</v>
      </c>
      <c r="T70" s="39">
        <v>0.10119460971780188</v>
      </c>
      <c r="U70" s="39">
        <v>5.1428509194110242E-16</v>
      </c>
      <c r="V70" s="39">
        <v>9.3021093121836906E-16</v>
      </c>
      <c r="W70" s="39">
        <v>0.93089821191021638</v>
      </c>
      <c r="X70" s="39">
        <v>1</v>
      </c>
      <c r="AB70" t="s">
        <v>2</v>
      </c>
      <c r="AL70" t="e">
        <f>B70-(#REF!+#REF!*E70+#REF!*G70+#REF!*H70)</f>
        <v>#REF!</v>
      </c>
      <c r="AM70">
        <f t="shared" si="10"/>
        <v>-9.6598051194655596</v>
      </c>
      <c r="AN70">
        <f t="shared" si="11"/>
        <v>-6.0422725795935293</v>
      </c>
    </row>
    <row r="71" spans="1:40" ht="16.2" thickBot="1" x14ac:dyDescent="0.35">
      <c r="A71">
        <v>70</v>
      </c>
      <c r="B71">
        <v>146</v>
      </c>
      <c r="C71">
        <v>27</v>
      </c>
      <c r="D71">
        <v>0.189</v>
      </c>
      <c r="E71">
        <v>85</v>
      </c>
      <c r="F71">
        <v>28.9</v>
      </c>
      <c r="G71">
        <v>27</v>
      </c>
      <c r="H71">
        <v>100</v>
      </c>
      <c r="I71">
        <f t="shared" si="8"/>
        <v>25.044117142303463</v>
      </c>
      <c r="J71">
        <f t="shared" si="9"/>
        <v>33.248362795754119</v>
      </c>
      <c r="AL71" t="e">
        <f>B71-(#REF!+#REF!*E71+#REF!*G71+#REF!*H71)</f>
        <v>#REF!</v>
      </c>
      <c r="AM71">
        <f t="shared" si="10"/>
        <v>32.993803976713082</v>
      </c>
      <c r="AN71">
        <f t="shared" si="11"/>
        <v>34.235719777685233</v>
      </c>
    </row>
    <row r="72" spans="1:40" x14ac:dyDescent="0.3">
      <c r="A72">
        <v>71</v>
      </c>
      <c r="B72">
        <v>100</v>
      </c>
      <c r="C72">
        <v>20</v>
      </c>
      <c r="D72">
        <v>0.86699999999999999</v>
      </c>
      <c r="E72">
        <v>66</v>
      </c>
      <c r="F72">
        <v>32.9</v>
      </c>
      <c r="G72">
        <v>28</v>
      </c>
      <c r="H72">
        <v>90</v>
      </c>
      <c r="I72">
        <f t="shared" si="8"/>
        <v>-19.780100067171574</v>
      </c>
      <c r="J72">
        <f t="shared" si="9"/>
        <v>-12.839123477811995</v>
      </c>
      <c r="O72" t="s">
        <v>2</v>
      </c>
      <c r="AB72" s="5" t="s">
        <v>3</v>
      </c>
      <c r="AC72" s="5"/>
      <c r="AL72" t="e">
        <f>B72-(#REF!+#REF!*E72+#REF!*G72+#REF!*H72)</f>
        <v>#REF!</v>
      </c>
      <c r="AM72">
        <f t="shared" si="10"/>
        <v>-18.627968889919188</v>
      </c>
      <c r="AN72">
        <f t="shared" si="11"/>
        <v>-18.615675901763922</v>
      </c>
    </row>
    <row r="73" spans="1:40" ht="16.2" thickBot="1" x14ac:dyDescent="0.35">
      <c r="A73">
        <v>72</v>
      </c>
      <c r="B73">
        <v>139</v>
      </c>
      <c r="C73">
        <v>35</v>
      </c>
      <c r="D73">
        <v>0.41099999999999998</v>
      </c>
      <c r="E73">
        <v>64</v>
      </c>
      <c r="F73">
        <v>28.6</v>
      </c>
      <c r="G73">
        <v>26</v>
      </c>
      <c r="H73">
        <v>140</v>
      </c>
      <c r="I73">
        <f t="shared" si="8"/>
        <v>13.340985980203584</v>
      </c>
      <c r="J73">
        <f t="shared" si="9"/>
        <v>23.530979051260346</v>
      </c>
      <c r="AB73" s="1" t="s">
        <v>4</v>
      </c>
      <c r="AC73" s="1">
        <v>0.51965444597656751</v>
      </c>
      <c r="AE73" t="s">
        <v>42</v>
      </c>
      <c r="AL73" t="e">
        <f>B73-(#REF!+#REF!*E73+#REF!*G73+#REF!*H73)</f>
        <v>#REF!</v>
      </c>
      <c r="AM73">
        <f t="shared" si="10"/>
        <v>23.409395280909223</v>
      </c>
      <c r="AN73">
        <f t="shared" si="11"/>
        <v>24.110724021617159</v>
      </c>
    </row>
    <row r="74" spans="1:40" x14ac:dyDescent="0.3">
      <c r="A74">
        <v>73</v>
      </c>
      <c r="B74">
        <v>126</v>
      </c>
      <c r="C74">
        <v>0</v>
      </c>
      <c r="D74">
        <v>0.58299999999999996</v>
      </c>
      <c r="E74">
        <v>90</v>
      </c>
      <c r="F74">
        <v>43.4</v>
      </c>
      <c r="G74">
        <v>42</v>
      </c>
      <c r="H74">
        <v>0</v>
      </c>
      <c r="I74">
        <f t="shared" si="8"/>
        <v>16.801945047553133</v>
      </c>
      <c r="J74">
        <f t="shared" si="9"/>
        <v>7.2612853288293024</v>
      </c>
      <c r="O74" s="5" t="s">
        <v>3</v>
      </c>
      <c r="P74" s="5"/>
      <c r="R74" t="s">
        <v>40</v>
      </c>
      <c r="AB74" s="1" t="s">
        <v>5</v>
      </c>
      <c r="AC74" s="1">
        <v>0.27004074322321331</v>
      </c>
      <c r="AE74" t="s">
        <v>38</v>
      </c>
      <c r="AF74">
        <f>(AD81/AC81)/((AD83-AD81)/(AC83-AC81))</f>
        <v>11.838063156153986</v>
      </c>
      <c r="AG74" t="s">
        <v>39</v>
      </c>
      <c r="AH74">
        <f>FINV(0.05,1,96)</f>
        <v>3.9401627169902849</v>
      </c>
      <c r="AL74" t="e">
        <f>B74-(#REF!+#REF!*E74+#REF!*G74+#REF!*H74)</f>
        <v>#REF!</v>
      </c>
      <c r="AM74">
        <f t="shared" si="10"/>
        <v>3.9468229344556676</v>
      </c>
      <c r="AN74">
        <f t="shared" si="11"/>
        <v>0.72700132100398207</v>
      </c>
    </row>
    <row r="75" spans="1:40" x14ac:dyDescent="0.3">
      <c r="A75">
        <v>74</v>
      </c>
      <c r="B75">
        <v>129</v>
      </c>
      <c r="C75">
        <v>20</v>
      </c>
      <c r="D75">
        <v>0.23100000000000001</v>
      </c>
      <c r="E75">
        <v>86</v>
      </c>
      <c r="F75">
        <v>35.1</v>
      </c>
      <c r="G75">
        <v>23</v>
      </c>
      <c r="H75">
        <v>270</v>
      </c>
      <c r="I75">
        <f t="shared" si="8"/>
        <v>-11.944190296620974</v>
      </c>
      <c r="J75">
        <f t="shared" si="9"/>
        <v>4.4438711450924302</v>
      </c>
      <c r="O75" s="1" t="s">
        <v>4</v>
      </c>
      <c r="P75" s="1">
        <v>0.56823595585004916</v>
      </c>
      <c r="AB75" s="1" t="s">
        <v>6</v>
      </c>
      <c r="AC75" s="1">
        <v>0.24722951644893873</v>
      </c>
      <c r="AL75" t="e">
        <f>B75-(#REF!+#REF!*E75+#REF!*G75+#REF!*H75)</f>
        <v>#REF!</v>
      </c>
      <c r="AM75">
        <f t="shared" si="10"/>
        <v>3.0053508504411042</v>
      </c>
      <c r="AN75">
        <f t="shared" si="11"/>
        <v>2.6441145914178037</v>
      </c>
    </row>
    <row r="76" spans="1:40" x14ac:dyDescent="0.3">
      <c r="A76">
        <v>75</v>
      </c>
      <c r="B76">
        <v>79</v>
      </c>
      <c r="C76">
        <v>30</v>
      </c>
      <c r="D76">
        <v>0.39600000000000002</v>
      </c>
      <c r="E76">
        <v>75</v>
      </c>
      <c r="F76">
        <v>32</v>
      </c>
      <c r="G76">
        <v>22</v>
      </c>
      <c r="H76">
        <v>0</v>
      </c>
      <c r="I76">
        <f t="shared" si="8"/>
        <v>-30.198054952446867</v>
      </c>
      <c r="J76">
        <f t="shared" si="9"/>
        <v>-19.289855746115904</v>
      </c>
      <c r="O76" s="1" t="s">
        <v>5</v>
      </c>
      <c r="P76" s="1">
        <v>0.32289210152081904</v>
      </c>
      <c r="R76" t="s">
        <v>38</v>
      </c>
      <c r="S76">
        <f>((Q83-Q54)/(P83-P54))/((Q85-Q83)/(P85-P83))</f>
        <v>-0.62871231724789245</v>
      </c>
      <c r="T76" t="s">
        <v>39</v>
      </c>
      <c r="U76">
        <f>FINV(0.05,1,96)</f>
        <v>3.9401627169902849</v>
      </c>
      <c r="AB76" s="1" t="s">
        <v>7</v>
      </c>
      <c r="AC76" s="1">
        <v>19.095783347053057</v>
      </c>
      <c r="AE76" t="s">
        <v>25</v>
      </c>
      <c r="AL76" t="e">
        <f>B76-(#REF!+#REF!*E76+#REF!*G76+#REF!*H76)</f>
        <v>#REF!</v>
      </c>
      <c r="AM76">
        <f t="shared" si="10"/>
        <v>-21.691445071855767</v>
      </c>
      <c r="AN76">
        <f t="shared" si="11"/>
        <v>-22.049345808833948</v>
      </c>
    </row>
    <row r="77" spans="1:40" ht="16.2" thickBot="1" x14ac:dyDescent="0.35">
      <c r="A77">
        <v>76</v>
      </c>
      <c r="B77">
        <v>0</v>
      </c>
      <c r="C77">
        <v>20</v>
      </c>
      <c r="D77">
        <v>0.14000000000000001</v>
      </c>
      <c r="E77">
        <v>48</v>
      </c>
      <c r="F77">
        <v>24.7</v>
      </c>
      <c r="G77">
        <v>22</v>
      </c>
      <c r="H77">
        <v>0</v>
      </c>
      <c r="I77">
        <f t="shared" si="8"/>
        <v>-109.19805495244687</v>
      </c>
      <c r="J77">
        <f t="shared" si="9"/>
        <v>-98.289855746115904</v>
      </c>
      <c r="O77" s="1" t="s">
        <v>6</v>
      </c>
      <c r="P77" s="1">
        <v>0.30173247969334466</v>
      </c>
      <c r="AB77" s="2" t="s">
        <v>8</v>
      </c>
      <c r="AC77" s="2">
        <v>100</v>
      </c>
      <c r="AL77" t="e">
        <f>B77-(#REF!+#REF!*E77+#REF!*G77+#REF!*H77)</f>
        <v>#REF!</v>
      </c>
      <c r="AM77">
        <f t="shared" si="10"/>
        <v>-93.608752876399336</v>
      </c>
      <c r="AN77">
        <f t="shared" si="11"/>
        <v>-93.377793758711135</v>
      </c>
    </row>
    <row r="78" spans="1:40" x14ac:dyDescent="0.3">
      <c r="A78">
        <v>77</v>
      </c>
      <c r="B78">
        <v>62</v>
      </c>
      <c r="C78">
        <v>0</v>
      </c>
      <c r="D78">
        <v>0.39100000000000001</v>
      </c>
      <c r="E78">
        <v>78</v>
      </c>
      <c r="F78">
        <v>32.6</v>
      </c>
      <c r="G78">
        <v>41</v>
      </c>
      <c r="H78">
        <v>0</v>
      </c>
      <c r="I78">
        <f t="shared" si="8"/>
        <v>-47.198054952446867</v>
      </c>
      <c r="J78">
        <f t="shared" si="9"/>
        <v>-55.716271724917959</v>
      </c>
      <c r="O78" s="1" t="s">
        <v>7</v>
      </c>
      <c r="P78" s="1">
        <v>28.171088674501654</v>
      </c>
      <c r="S78" t="s">
        <v>46</v>
      </c>
      <c r="AL78" t="e">
        <f>B78-(#REF!+#REF!*E78+#REF!*G78+#REF!*H78)</f>
        <v>#REF!</v>
      </c>
      <c r="AM78">
        <f t="shared" si="10"/>
        <v>-55.087824060589696</v>
      </c>
      <c r="AN78">
        <f t="shared" si="11"/>
        <v>-55.463682902378764</v>
      </c>
    </row>
    <row r="79" spans="1:40" ht="16.2" thickBot="1" x14ac:dyDescent="0.35">
      <c r="A79">
        <v>78</v>
      </c>
      <c r="B79">
        <v>95</v>
      </c>
      <c r="C79">
        <v>33</v>
      </c>
      <c r="D79">
        <v>0.37</v>
      </c>
      <c r="E79">
        <v>72</v>
      </c>
      <c r="F79">
        <v>37.700000000000003</v>
      </c>
      <c r="G79">
        <v>27</v>
      </c>
      <c r="H79">
        <v>0</v>
      </c>
      <c r="I79">
        <f t="shared" si="8"/>
        <v>-14.198054952446867</v>
      </c>
      <c r="J79">
        <f t="shared" si="9"/>
        <v>-8.4020704773796098</v>
      </c>
      <c r="O79" s="2" t="s">
        <v>8</v>
      </c>
      <c r="P79" s="2">
        <v>100</v>
      </c>
      <c r="AB79" t="s">
        <v>9</v>
      </c>
      <c r="AL79" t="e">
        <f>B79-(#REF!+#REF!*E79+#REF!*G79+#REF!*H79)</f>
        <v>#REF!</v>
      </c>
      <c r="AM79">
        <f t="shared" si="10"/>
        <v>-9.1522499994767941</v>
      </c>
      <c r="AN79">
        <f t="shared" si="11"/>
        <v>-11.790351227832005</v>
      </c>
    </row>
    <row r="80" spans="1:40" x14ac:dyDescent="0.3">
      <c r="A80">
        <v>79</v>
      </c>
      <c r="B80">
        <v>131</v>
      </c>
      <c r="C80">
        <v>0</v>
      </c>
      <c r="D80">
        <v>0.27</v>
      </c>
      <c r="E80">
        <v>0</v>
      </c>
      <c r="F80">
        <v>43.2</v>
      </c>
      <c r="G80">
        <v>26</v>
      </c>
      <c r="H80">
        <v>0</v>
      </c>
      <c r="I80">
        <f t="shared" si="8"/>
        <v>21.801945047553133</v>
      </c>
      <c r="J80">
        <f t="shared" si="9"/>
        <v>28.620372468873128</v>
      </c>
      <c r="AB80" s="3"/>
      <c r="AC80" s="3" t="s">
        <v>14</v>
      </c>
      <c r="AD80" s="3" t="s">
        <v>15</v>
      </c>
      <c r="AE80" s="3" t="s">
        <v>16</v>
      </c>
      <c r="AF80" s="3" t="s">
        <v>17</v>
      </c>
      <c r="AG80" s="3" t="s">
        <v>18</v>
      </c>
      <c r="AL80" t="e">
        <f>B80-(#REF!+#REF!*E80+#REF!*G80+#REF!*H80)</f>
        <v>#REF!</v>
      </c>
      <c r="AM80">
        <f t="shared" si="10"/>
        <v>39.323028894031523</v>
      </c>
      <c r="AN80">
        <f t="shared" si="11"/>
        <v>30.354811205789474</v>
      </c>
    </row>
    <row r="81" spans="1:40" ht="16.2" thickBot="1" x14ac:dyDescent="0.35">
      <c r="A81">
        <v>80</v>
      </c>
      <c r="B81">
        <v>112</v>
      </c>
      <c r="C81">
        <v>22</v>
      </c>
      <c r="D81">
        <v>0.307</v>
      </c>
      <c r="E81">
        <v>66</v>
      </c>
      <c r="F81">
        <v>25</v>
      </c>
      <c r="G81">
        <v>24</v>
      </c>
      <c r="H81">
        <v>0</v>
      </c>
      <c r="I81">
        <f t="shared" si="8"/>
        <v>2.8019450475531329</v>
      </c>
      <c r="J81">
        <f t="shared" si="9"/>
        <v>11.665258361378619</v>
      </c>
      <c r="O81" t="s">
        <v>9</v>
      </c>
      <c r="AB81" s="1" t="s">
        <v>10</v>
      </c>
      <c r="AC81" s="1">
        <v>3</v>
      </c>
      <c r="AD81" s="1">
        <v>12950.21160279146</v>
      </c>
      <c r="AE81" s="1">
        <v>4316.7372009304863</v>
      </c>
      <c r="AF81" s="1">
        <v>11.838063156153986</v>
      </c>
      <c r="AG81" s="1">
        <v>1.1535001587553425E-6</v>
      </c>
      <c r="AL81" t="e">
        <f>B81-(#REF!+#REF!*E81+#REF!*G81+#REF!*H81)</f>
        <v>#REF!</v>
      </c>
      <c r="AM81">
        <f t="shared" si="10"/>
        <v>12.028176669649469</v>
      </c>
      <c r="AN81">
        <f t="shared" si="11"/>
        <v>13.518585356977979</v>
      </c>
    </row>
    <row r="82" spans="1:40" x14ac:dyDescent="0.3">
      <c r="A82">
        <v>81</v>
      </c>
      <c r="B82">
        <v>113</v>
      </c>
      <c r="C82">
        <v>13</v>
      </c>
      <c r="D82">
        <v>0.14000000000000001</v>
      </c>
      <c r="E82">
        <v>44</v>
      </c>
      <c r="F82">
        <v>22.4</v>
      </c>
      <c r="G82">
        <v>22</v>
      </c>
      <c r="H82">
        <v>0</v>
      </c>
      <c r="I82">
        <f t="shared" si="8"/>
        <v>3.8019450475531329</v>
      </c>
      <c r="J82">
        <f t="shared" si="9"/>
        <v>14.710144253884096</v>
      </c>
      <c r="O82" s="3"/>
      <c r="P82" s="3" t="s">
        <v>14</v>
      </c>
      <c r="Q82" s="3" t="s">
        <v>15</v>
      </c>
      <c r="R82" s="3" t="s">
        <v>16</v>
      </c>
      <c r="S82" s="3" t="s">
        <v>17</v>
      </c>
      <c r="T82" s="3" t="s">
        <v>18</v>
      </c>
      <c r="AB82" s="1" t="s">
        <v>11</v>
      </c>
      <c r="AC82" s="1">
        <v>96</v>
      </c>
      <c r="AD82" s="1">
        <v>35006.298397208535</v>
      </c>
      <c r="AE82" s="1">
        <v>364.6489416375889</v>
      </c>
      <c r="AF82" s="1"/>
      <c r="AG82" s="1"/>
      <c r="AL82" t="e">
        <f>B82-(#REF!+#REF!*E82+#REF!*G82+#REF!*H82)</f>
        <v>#REF!</v>
      </c>
      <c r="AM82">
        <f t="shared" si="10"/>
        <v>19.968281131547698</v>
      </c>
      <c r="AN82">
        <f t="shared" si="11"/>
        <v>20.803143974440474</v>
      </c>
    </row>
    <row r="83" spans="1:40" ht="16.2" thickBot="1" x14ac:dyDescent="0.35">
      <c r="A83">
        <v>82</v>
      </c>
      <c r="B83">
        <v>74</v>
      </c>
      <c r="C83">
        <v>0</v>
      </c>
      <c r="D83">
        <v>0.10199999999999999</v>
      </c>
      <c r="E83">
        <v>0</v>
      </c>
      <c r="F83">
        <v>0</v>
      </c>
      <c r="G83">
        <v>22</v>
      </c>
      <c r="H83">
        <v>0</v>
      </c>
      <c r="I83">
        <f t="shared" si="8"/>
        <v>-35.198054952446867</v>
      </c>
      <c r="J83">
        <f t="shared" si="9"/>
        <v>-24.289855746115904</v>
      </c>
      <c r="O83" s="1" t="s">
        <v>10</v>
      </c>
      <c r="P83" s="1">
        <v>3</v>
      </c>
      <c r="Q83" s="1">
        <v>36331.057237762958</v>
      </c>
      <c r="R83" s="1">
        <v>12110.352412587652</v>
      </c>
      <c r="S83" s="1">
        <v>15.259823835866692</v>
      </c>
      <c r="T83" s="1">
        <v>3.4006903449059606E-8</v>
      </c>
      <c r="AB83" s="2" t="s">
        <v>12</v>
      </c>
      <c r="AC83" s="2">
        <v>99</v>
      </c>
      <c r="AD83" s="2">
        <v>47956.509999999995</v>
      </c>
      <c r="AE83" s="2"/>
      <c r="AF83" s="2"/>
      <c r="AG83" s="2"/>
      <c r="AL83" t="e">
        <f>B83-(#REF!+#REF!*E83+#REF!*G83+#REF!*H83)</f>
        <v>#REF!</v>
      </c>
      <c r="AM83">
        <f t="shared" si="10"/>
        <v>-12.211168685765657</v>
      </c>
      <c r="AN83">
        <f t="shared" si="11"/>
        <v>-5.8596964332627124</v>
      </c>
    </row>
    <row r="84" spans="1:40" ht="16.2" thickBot="1" x14ac:dyDescent="0.35">
      <c r="A84">
        <v>83</v>
      </c>
      <c r="B84">
        <v>83</v>
      </c>
      <c r="C84">
        <v>26</v>
      </c>
      <c r="D84">
        <v>0.76700000000000002</v>
      </c>
      <c r="E84">
        <v>78</v>
      </c>
      <c r="F84">
        <v>29.3</v>
      </c>
      <c r="G84">
        <v>36</v>
      </c>
      <c r="H84">
        <v>71</v>
      </c>
      <c r="I84">
        <f t="shared" si="8"/>
        <v>-34.546112765174129</v>
      </c>
      <c r="J84">
        <f t="shared" si="9"/>
        <v>-36.242249369729322</v>
      </c>
      <c r="O84" s="1" t="s">
        <v>11</v>
      </c>
      <c r="P84" s="1">
        <v>96</v>
      </c>
      <c r="Q84" s="1">
        <v>76186.582762236998</v>
      </c>
      <c r="R84" s="1">
        <v>793.6102371066354</v>
      </c>
      <c r="S84" s="1"/>
      <c r="T84" s="1"/>
      <c r="AL84" t="e">
        <f>B84-(#REF!+#REF!*E84+#REF!*G84+#REF!*H84)</f>
        <v>#REF!</v>
      </c>
      <c r="AM84">
        <f t="shared" si="10"/>
        <v>-41.107447050241319</v>
      </c>
      <c r="AN84">
        <f t="shared" si="11"/>
        <v>-39.339962296612271</v>
      </c>
    </row>
    <row r="85" spans="1:40" ht="16.2" thickBot="1" x14ac:dyDescent="0.35">
      <c r="A85">
        <v>84</v>
      </c>
      <c r="B85">
        <v>101</v>
      </c>
      <c r="C85">
        <v>28</v>
      </c>
      <c r="D85">
        <v>0.23699999999999999</v>
      </c>
      <c r="E85">
        <v>65</v>
      </c>
      <c r="F85">
        <v>24.6</v>
      </c>
      <c r="G85">
        <v>22</v>
      </c>
      <c r="H85">
        <v>0</v>
      </c>
      <c r="I85">
        <f t="shared" si="8"/>
        <v>-8.1980549524468671</v>
      </c>
      <c r="J85">
        <f t="shared" si="9"/>
        <v>2.7101442538840956</v>
      </c>
      <c r="O85" s="2" t="s">
        <v>12</v>
      </c>
      <c r="P85" s="2">
        <v>99</v>
      </c>
      <c r="Q85" s="2">
        <v>112517.63999999996</v>
      </c>
      <c r="R85" s="2"/>
      <c r="S85" s="2"/>
      <c r="T85" s="2"/>
      <c r="AB85" s="3"/>
      <c r="AC85" s="3" t="s">
        <v>19</v>
      </c>
      <c r="AD85" s="3" t="s">
        <v>7</v>
      </c>
      <c r="AE85" s="3" t="s">
        <v>20</v>
      </c>
      <c r="AF85" s="3" t="s">
        <v>21</v>
      </c>
      <c r="AG85" s="3" t="s">
        <v>22</v>
      </c>
      <c r="AH85" s="3" t="s">
        <v>23</v>
      </c>
      <c r="AI85" s="3" t="s">
        <v>34</v>
      </c>
      <c r="AJ85" s="3" t="s">
        <v>35</v>
      </c>
      <c r="AL85" t="e">
        <f>B85-(#REF!+#REF!*E85+#REF!*G85+#REF!*H85)</f>
        <v>#REF!</v>
      </c>
      <c r="AM85">
        <f t="shared" si="10"/>
        <v>3.7310083466384469</v>
      </c>
      <c r="AN85">
        <f t="shared" si="11"/>
        <v>5.1666945506727302</v>
      </c>
    </row>
    <row r="86" spans="1:40" ht="16.2" thickBot="1" x14ac:dyDescent="0.35">
      <c r="A86">
        <v>85</v>
      </c>
      <c r="B86">
        <v>137</v>
      </c>
      <c r="C86">
        <v>0</v>
      </c>
      <c r="D86">
        <v>0.22700000000000001</v>
      </c>
      <c r="E86">
        <v>108</v>
      </c>
      <c r="F86">
        <v>48.8</v>
      </c>
      <c r="G86">
        <v>37</v>
      </c>
      <c r="H86">
        <v>0</v>
      </c>
      <c r="I86">
        <f t="shared" si="8"/>
        <v>27.801945047553133</v>
      </c>
      <c r="J86">
        <f t="shared" si="9"/>
        <v>23.373500060092994</v>
      </c>
      <c r="AB86" s="1" t="s">
        <v>13</v>
      </c>
      <c r="AC86" s="1">
        <v>21.837125811570036</v>
      </c>
      <c r="AD86" s="1">
        <v>7.9982625850806857</v>
      </c>
      <c r="AE86" s="1">
        <v>2.7302336700351963</v>
      </c>
      <c r="AF86" s="1">
        <v>7.5304337420269065E-3</v>
      </c>
      <c r="AG86" s="1">
        <v>5.9607000607478309</v>
      </c>
      <c r="AH86" s="1">
        <v>37.71355156239224</v>
      </c>
      <c r="AI86" s="1">
        <v>5.9607000607478309</v>
      </c>
      <c r="AJ86" s="1">
        <v>37.71355156239224</v>
      </c>
      <c r="AL86" t="e">
        <f>B86-(#REF!+#REF!*E86+#REF!*G86+#REF!*H86)</f>
        <v>#REF!</v>
      </c>
      <c r="AM86">
        <f t="shared" si="10"/>
        <v>21.000415289982044</v>
      </c>
      <c r="AN86">
        <f t="shared" si="11"/>
        <v>16.143928853692088</v>
      </c>
    </row>
    <row r="87" spans="1:40" x14ac:dyDescent="0.3">
      <c r="A87">
        <v>86</v>
      </c>
      <c r="B87">
        <v>110</v>
      </c>
      <c r="C87">
        <v>29</v>
      </c>
      <c r="D87">
        <v>0.69799999999999995</v>
      </c>
      <c r="E87">
        <v>74</v>
      </c>
      <c r="F87">
        <v>32.4</v>
      </c>
      <c r="G87">
        <v>27</v>
      </c>
      <c r="H87">
        <v>125</v>
      </c>
      <c r="I87">
        <f t="shared" si="8"/>
        <v>-13.895339834008951</v>
      </c>
      <c r="J87">
        <f t="shared" si="9"/>
        <v>-5.0890288859624491</v>
      </c>
      <c r="O87" s="3"/>
      <c r="P87" s="3" t="s">
        <v>19</v>
      </c>
      <c r="Q87" s="3" t="s">
        <v>7</v>
      </c>
      <c r="R87" s="3" t="s">
        <v>20</v>
      </c>
      <c r="S87" s="3" t="s">
        <v>21</v>
      </c>
      <c r="T87" s="3" t="s">
        <v>22</v>
      </c>
      <c r="U87" s="3" t="s">
        <v>23</v>
      </c>
      <c r="V87" s="3" t="s">
        <v>34</v>
      </c>
      <c r="W87" s="3" t="s">
        <v>35</v>
      </c>
      <c r="AB87" s="1" t="s">
        <v>30</v>
      </c>
      <c r="AC87" s="1">
        <v>0.70138025587020403</v>
      </c>
      <c r="AD87" s="1">
        <v>0.22036720827918402</v>
      </c>
      <c r="AE87" s="1">
        <v>3.1827796038584055</v>
      </c>
      <c r="AF87" s="1">
        <v>1.9661628593033512E-3</v>
      </c>
      <c r="AG87" s="1">
        <v>0.26395480466202226</v>
      </c>
      <c r="AH87" s="1">
        <v>1.1388057070783857</v>
      </c>
      <c r="AI87" s="1">
        <v>0.26395480466202226</v>
      </c>
      <c r="AJ87" s="1">
        <v>1.1388057070783857</v>
      </c>
      <c r="AL87" t="e">
        <f>B87-(#REF!+#REF!*E87+#REF!*G87+#REF!*H87)</f>
        <v>#REF!</v>
      </c>
      <c r="AM87">
        <f t="shared" si="10"/>
        <v>-10.065521265480342</v>
      </c>
      <c r="AN87">
        <f t="shared" si="11"/>
        <v>-9.6430024986966743</v>
      </c>
    </row>
    <row r="88" spans="1:40" x14ac:dyDescent="0.3">
      <c r="A88">
        <v>87</v>
      </c>
      <c r="B88">
        <v>106</v>
      </c>
      <c r="C88">
        <v>54</v>
      </c>
      <c r="D88">
        <v>0.17799999999999999</v>
      </c>
      <c r="E88">
        <v>72</v>
      </c>
      <c r="F88">
        <v>36.6</v>
      </c>
      <c r="G88">
        <v>45</v>
      </c>
      <c r="H88">
        <v>0</v>
      </c>
      <c r="I88">
        <f t="shared" si="8"/>
        <v>-3.1980549524468671</v>
      </c>
      <c r="J88">
        <f t="shared" si="9"/>
        <v>-15.806043509928926</v>
      </c>
      <c r="O88" s="1" t="s">
        <v>13</v>
      </c>
      <c r="P88" s="1">
        <v>62.797467654003157</v>
      </c>
      <c r="Q88" s="1">
        <v>11.868645745532742</v>
      </c>
      <c r="R88" s="1">
        <v>5.2910390115603203</v>
      </c>
      <c r="S88" s="1">
        <v>7.6623790788896641E-7</v>
      </c>
      <c r="T88" s="1">
        <v>39.238392050102917</v>
      </c>
      <c r="U88" s="1">
        <v>86.356543257903397</v>
      </c>
      <c r="V88" s="1">
        <v>39.238392050102917</v>
      </c>
      <c r="W88" s="1">
        <v>86.356543257903397</v>
      </c>
      <c r="AB88" s="1" t="s">
        <v>1</v>
      </c>
      <c r="AC88" s="1">
        <v>0.6679972884041977</v>
      </c>
      <c r="AD88" s="1">
        <v>0.1761693464197025</v>
      </c>
      <c r="AE88" s="1">
        <v>3.7917906944649364</v>
      </c>
      <c r="AF88" s="1">
        <v>2.6134023258895839E-4</v>
      </c>
      <c r="AG88" s="1">
        <v>0.31830389958992344</v>
      </c>
      <c r="AH88" s="1">
        <v>1.017690677218472</v>
      </c>
      <c r="AI88" s="1">
        <v>0.31830389958992344</v>
      </c>
      <c r="AJ88" s="1">
        <v>1.017690677218472</v>
      </c>
      <c r="AL88" t="e">
        <f>B88-(#REF!+#REF!*E88+#REF!*G88+#REF!*H88)</f>
        <v>#REF!</v>
      </c>
      <c r="AM88">
        <f t="shared" si="10"/>
        <v>-10.943862513672315</v>
      </c>
      <c r="AN88">
        <f t="shared" si="11"/>
        <v>-13.527631973809065</v>
      </c>
    </row>
    <row r="89" spans="1:40" ht="16.2" thickBot="1" x14ac:dyDescent="0.35">
      <c r="A89">
        <v>88</v>
      </c>
      <c r="B89">
        <v>100</v>
      </c>
      <c r="C89">
        <v>25</v>
      </c>
      <c r="D89">
        <v>0.32400000000000001</v>
      </c>
      <c r="E89">
        <v>68</v>
      </c>
      <c r="F89">
        <v>38.5</v>
      </c>
      <c r="G89">
        <v>26</v>
      </c>
      <c r="H89">
        <v>71</v>
      </c>
      <c r="I89">
        <f t="shared" si="8"/>
        <v>-17.546112765174129</v>
      </c>
      <c r="J89">
        <f t="shared" si="9"/>
        <v>-9.0178199072019254</v>
      </c>
      <c r="O89" s="1" t="s">
        <v>30</v>
      </c>
      <c r="P89" s="1">
        <v>0.52327996750327033</v>
      </c>
      <c r="Q89" s="1">
        <v>0.30377240831172436</v>
      </c>
      <c r="R89" s="1">
        <v>1.7226053228846654</v>
      </c>
      <c r="S89" s="1">
        <v>8.8179965728975032E-2</v>
      </c>
      <c r="T89" s="1">
        <v>-7.9703497268896251E-2</v>
      </c>
      <c r="U89" s="1">
        <v>1.126263432275437</v>
      </c>
      <c r="V89" s="1">
        <v>-7.9703497268896251E-2</v>
      </c>
      <c r="W89" s="1">
        <v>1.126263432275437</v>
      </c>
      <c r="AB89" s="2" t="s">
        <v>33</v>
      </c>
      <c r="AC89" s="2">
        <v>7.5398246764051796E-2</v>
      </c>
      <c r="AD89" s="2">
        <v>0.12679615263047891</v>
      </c>
      <c r="AE89" s="2">
        <v>0.59464143982179296</v>
      </c>
      <c r="AF89" s="2">
        <v>0.55348210852222723</v>
      </c>
      <c r="AG89" s="2">
        <v>-0.17629012696885568</v>
      </c>
      <c r="AH89" s="2">
        <v>0.32708662049695925</v>
      </c>
      <c r="AI89" s="2">
        <v>-0.17629012696885568</v>
      </c>
      <c r="AJ89" s="2">
        <v>0.32708662049695925</v>
      </c>
      <c r="AL89" t="e">
        <f>B89-(#REF!+#REF!*E89+#REF!*G89+#REF!*H89)</f>
        <v>#REF!</v>
      </c>
      <c r="AM89">
        <f t="shared" si="10"/>
        <v>-8.713959922203685</v>
      </c>
      <c r="AN89">
        <f t="shared" si="11"/>
        <v>-11.751076672582656</v>
      </c>
    </row>
    <row r="90" spans="1:40" ht="16.2" thickBot="1" x14ac:dyDescent="0.35">
      <c r="A90">
        <v>89</v>
      </c>
      <c r="B90">
        <v>136</v>
      </c>
      <c r="C90">
        <v>32</v>
      </c>
      <c r="D90">
        <v>0.153</v>
      </c>
      <c r="E90">
        <v>70</v>
      </c>
      <c r="F90">
        <v>37.1</v>
      </c>
      <c r="G90">
        <v>43</v>
      </c>
      <c r="H90">
        <v>110</v>
      </c>
      <c r="I90">
        <f t="shared" si="8"/>
        <v>13.868334351778486</v>
      </c>
      <c r="J90">
        <f t="shared" si="9"/>
        <v>5.9543189830236543</v>
      </c>
      <c r="O90" s="1" t="s">
        <v>1</v>
      </c>
      <c r="P90" s="1">
        <v>0.93883325227707737</v>
      </c>
      <c r="Q90" s="1">
        <v>0.26638059586028462</v>
      </c>
      <c r="R90" s="1">
        <v>3.5244055568127455</v>
      </c>
      <c r="S90" s="1">
        <v>6.5211748751083153E-4</v>
      </c>
      <c r="T90" s="1">
        <v>0.41007194860040863</v>
      </c>
      <c r="U90" s="1">
        <v>1.4675945559537462</v>
      </c>
      <c r="V90" s="1">
        <v>0.41007194860040863</v>
      </c>
      <c r="W90" s="1">
        <v>1.4675945559537462</v>
      </c>
      <c r="AL90" t="e">
        <f>B90-(#REF!+#REF!*E90+#REF!*G90+#REF!*H90)</f>
        <v>#REF!</v>
      </c>
      <c r="AM90">
        <f t="shared" si="10"/>
        <v>11.187249805543345</v>
      </c>
      <c r="AN90">
        <f t="shared" si="11"/>
        <v>8.5850516750006989</v>
      </c>
    </row>
    <row r="91" spans="1:40" ht="16.2" thickBot="1" x14ac:dyDescent="0.35">
      <c r="A91">
        <v>90</v>
      </c>
      <c r="B91">
        <v>107</v>
      </c>
      <c r="C91">
        <v>19</v>
      </c>
      <c r="D91">
        <v>0.16500000000000001</v>
      </c>
      <c r="E91">
        <v>68</v>
      </c>
      <c r="F91">
        <v>26.5</v>
      </c>
      <c r="G91">
        <v>24</v>
      </c>
      <c r="H91">
        <v>0</v>
      </c>
      <c r="I91">
        <f t="shared" si="8"/>
        <v>-2.1980549524468671</v>
      </c>
      <c r="J91">
        <f t="shared" si="9"/>
        <v>6.6652583613786192</v>
      </c>
      <c r="O91" s="2" t="s">
        <v>31</v>
      </c>
      <c r="P91" s="2">
        <v>8.8881048149138844E-2</v>
      </c>
      <c r="Q91" s="2">
        <v>2.3379593801404565E-2</v>
      </c>
      <c r="R91" s="2">
        <v>3.8016506575832461</v>
      </c>
      <c r="S91" s="2">
        <v>2.5246909861226957E-4</v>
      </c>
      <c r="T91" s="2">
        <v>4.2472921243583123E-2</v>
      </c>
      <c r="U91" s="2">
        <v>0.13528917505469457</v>
      </c>
      <c r="V91" s="2">
        <v>4.2472921243583123E-2</v>
      </c>
      <c r="W91" s="2">
        <v>0.13528917505469457</v>
      </c>
      <c r="AB91" s="3"/>
      <c r="AC91" s="3" t="s">
        <v>28</v>
      </c>
      <c r="AD91" s="3" t="s">
        <v>29</v>
      </c>
      <c r="AE91" s="3" t="s">
        <v>31</v>
      </c>
      <c r="AF91" s="3" t="s">
        <v>32</v>
      </c>
      <c r="AG91" s="3" t="s">
        <v>30</v>
      </c>
      <c r="AH91" s="3" t="s">
        <v>1</v>
      </c>
      <c r="AI91" s="3" t="s">
        <v>33</v>
      </c>
      <c r="AJ91" s="3" t="s">
        <v>24</v>
      </c>
      <c r="AK91" s="3" t="s">
        <v>26</v>
      </c>
      <c r="AL91" t="e">
        <f>B91-(#REF!+#REF!*E91+#REF!*G91+#REF!*H91)</f>
        <v>#REF!</v>
      </c>
      <c r="AM91">
        <f t="shared" si="10"/>
        <v>8.5078440216821321</v>
      </c>
      <c r="AN91">
        <f t="shared" si="11"/>
        <v>9.2887511551544435</v>
      </c>
    </row>
    <row r="92" spans="1:40" x14ac:dyDescent="0.3">
      <c r="A92">
        <v>91</v>
      </c>
      <c r="B92">
        <v>80</v>
      </c>
      <c r="C92">
        <v>0</v>
      </c>
      <c r="D92">
        <v>0.25800000000000001</v>
      </c>
      <c r="E92">
        <v>55</v>
      </c>
      <c r="F92">
        <v>19.100000000000001</v>
      </c>
      <c r="G92">
        <v>21</v>
      </c>
      <c r="H92">
        <v>0</v>
      </c>
      <c r="I92">
        <f t="shared" si="8"/>
        <v>-29.198054952446867</v>
      </c>
      <c r="J92">
        <f t="shared" si="9"/>
        <v>-17.267412799863166</v>
      </c>
      <c r="AB92" s="1" t="s">
        <v>28</v>
      </c>
      <c r="AC92" s="1">
        <v>1</v>
      </c>
      <c r="AD92" s="1"/>
      <c r="AE92" s="1"/>
      <c r="AF92" s="1"/>
      <c r="AG92" s="1"/>
      <c r="AH92" s="1"/>
      <c r="AI92" s="1"/>
      <c r="AJ92" s="1"/>
      <c r="AK92" s="1"/>
      <c r="AL92" t="e">
        <f>B92-(#REF!+#REF!*E92+#REF!*G92+#REF!*H92)</f>
        <v>#REF!</v>
      </c>
      <c r="AM92">
        <f t="shared" si="10"/>
        <v>-15.244432186389645</v>
      </c>
      <c r="AN92">
        <f t="shared" si="11"/>
        <v>-12.350050457434406</v>
      </c>
    </row>
    <row r="93" spans="1:40" x14ac:dyDescent="0.3">
      <c r="A93">
        <v>92</v>
      </c>
      <c r="B93">
        <v>123</v>
      </c>
      <c r="C93">
        <v>15</v>
      </c>
      <c r="D93">
        <v>0.443</v>
      </c>
      <c r="E93">
        <v>80</v>
      </c>
      <c r="F93">
        <v>32</v>
      </c>
      <c r="G93">
        <v>34</v>
      </c>
      <c r="H93">
        <v>176</v>
      </c>
      <c r="I93">
        <f t="shared" si="8"/>
        <v>-6.8918320656862875</v>
      </c>
      <c r="J93">
        <f t="shared" si="9"/>
        <v>-4.0144085404334362</v>
      </c>
      <c r="AB93" s="1" t="s">
        <v>29</v>
      </c>
      <c r="AC93" s="1">
        <v>0.26063384185713562</v>
      </c>
      <c r="AD93" s="1">
        <v>1</v>
      </c>
      <c r="AE93" s="1"/>
      <c r="AF93" s="1"/>
      <c r="AG93" s="1"/>
      <c r="AH93" s="1"/>
      <c r="AI93" s="1"/>
      <c r="AJ93" s="1"/>
      <c r="AK93" s="1"/>
      <c r="AL93" t="e">
        <f>B93-(#REF!+#REF!*E93+#REF!*G93+#REF!*H93)</f>
        <v>#REF!</v>
      </c>
      <c r="AM93">
        <f t="shared" si="10"/>
        <v>-5.3686000917658419</v>
      </c>
      <c r="AN93">
        <f t="shared" si="11"/>
        <v>-4.7932517801165631</v>
      </c>
    </row>
    <row r="94" spans="1:40" x14ac:dyDescent="0.3">
      <c r="A94">
        <v>93</v>
      </c>
      <c r="B94">
        <v>81</v>
      </c>
      <c r="C94">
        <v>40</v>
      </c>
      <c r="D94">
        <v>0.26100000000000001</v>
      </c>
      <c r="E94">
        <v>78</v>
      </c>
      <c r="F94">
        <v>46.7</v>
      </c>
      <c r="G94">
        <v>42</v>
      </c>
      <c r="H94">
        <v>48</v>
      </c>
      <c r="I94">
        <f t="shared" si="8"/>
        <v>-33.841812346966705</v>
      </c>
      <c r="J94">
        <f t="shared" si="9"/>
        <v>-42.226506700066508</v>
      </c>
      <c r="AB94" s="1" t="s">
        <v>31</v>
      </c>
      <c r="AC94" s="1">
        <v>0.10811503106091899</v>
      </c>
      <c r="AD94" s="1">
        <v>0.44100317270637585</v>
      </c>
      <c r="AE94" s="1">
        <v>1</v>
      </c>
      <c r="AF94" s="1"/>
      <c r="AG94" s="1"/>
      <c r="AH94" s="1"/>
      <c r="AI94" s="1"/>
      <c r="AJ94" s="1"/>
      <c r="AK94" s="1"/>
      <c r="AL94" t="e">
        <f>B94-(#REF!+#REF!*E94+#REF!*G94+#REF!*H94)</f>
        <v>#REF!</v>
      </c>
      <c r="AM94">
        <f t="shared" si="10"/>
        <v>-39.744081251268753</v>
      </c>
      <c r="AN94">
        <f t="shared" si="11"/>
        <v>-45.341600325843544</v>
      </c>
    </row>
    <row r="95" spans="1:40" x14ac:dyDescent="0.3">
      <c r="A95">
        <v>94</v>
      </c>
      <c r="B95">
        <v>134</v>
      </c>
      <c r="C95">
        <v>0</v>
      </c>
      <c r="D95">
        <v>0.27700000000000002</v>
      </c>
      <c r="E95">
        <v>72</v>
      </c>
      <c r="F95">
        <v>23.8</v>
      </c>
      <c r="G95">
        <v>60</v>
      </c>
      <c r="H95">
        <v>0</v>
      </c>
      <c r="I95">
        <f t="shared" si="8"/>
        <v>24.801945047553133</v>
      </c>
      <c r="J95">
        <f t="shared" si="9"/>
        <v>-3.1426877037200143</v>
      </c>
      <c r="AB95" s="1" t="s">
        <v>32</v>
      </c>
      <c r="AC95" s="1">
        <v>0.10963023307558296</v>
      </c>
      <c r="AD95" s="1">
        <v>0.21862746073436631</v>
      </c>
      <c r="AE95" s="1">
        <v>7.3117943198915403E-2</v>
      </c>
      <c r="AF95" s="1">
        <v>1</v>
      </c>
      <c r="AG95" s="1"/>
      <c r="AH95" s="1"/>
      <c r="AI95" s="1"/>
      <c r="AJ95" s="1"/>
      <c r="AK95" s="1"/>
      <c r="AL95" t="e">
        <f>B95-(#REF!+#REF!*E95+#REF!*G95+#REF!*H95)</f>
        <v>#REF!</v>
      </c>
      <c r="AM95">
        <f t="shared" si="10"/>
        <v>3.1713917418295807</v>
      </c>
      <c r="AN95">
        <f t="shared" si="11"/>
        <v>5.4524274692231813</v>
      </c>
    </row>
    <row r="96" spans="1:40" x14ac:dyDescent="0.3">
      <c r="A96">
        <v>95</v>
      </c>
      <c r="B96">
        <v>142</v>
      </c>
      <c r="C96">
        <v>18</v>
      </c>
      <c r="D96">
        <v>0.76100000000000001</v>
      </c>
      <c r="E96">
        <v>82</v>
      </c>
      <c r="F96">
        <v>24.7</v>
      </c>
      <c r="G96">
        <v>21</v>
      </c>
      <c r="H96">
        <v>64</v>
      </c>
      <c r="I96">
        <f t="shared" si="8"/>
        <v>25.276935188193349</v>
      </c>
      <c r="J96">
        <f t="shared" si="9"/>
        <v>38.748864494942424</v>
      </c>
      <c r="AB96" s="1" t="s">
        <v>30</v>
      </c>
      <c r="AC96" s="1">
        <v>0.40038895620289372</v>
      </c>
      <c r="AD96" s="1">
        <v>0.27219358975670677</v>
      </c>
      <c r="AE96" s="1">
        <v>0.16552313708388039</v>
      </c>
      <c r="AF96" s="1">
        <v>0.25937207114845717</v>
      </c>
      <c r="AG96" s="1">
        <v>1</v>
      </c>
      <c r="AH96" s="1"/>
      <c r="AI96" s="1"/>
      <c r="AJ96" s="1"/>
      <c r="AK96" s="1"/>
      <c r="AL96" t="e">
        <f>B96-(#REF!+#REF!*E96+#REF!*G96+#REF!*H96)</f>
        <v>#REF!</v>
      </c>
      <c r="AM96">
        <f t="shared" si="10"/>
        <v>30.688496309774337</v>
      </c>
      <c r="AN96">
        <f t="shared" si="11"/>
        <v>34.291079772242028</v>
      </c>
    </row>
    <row r="97" spans="1:40" x14ac:dyDescent="0.3">
      <c r="A97">
        <v>96</v>
      </c>
      <c r="B97">
        <v>144</v>
      </c>
      <c r="C97">
        <v>27</v>
      </c>
      <c r="D97">
        <v>0.255</v>
      </c>
      <c r="E97">
        <v>72</v>
      </c>
      <c r="F97">
        <v>33.9</v>
      </c>
      <c r="G97">
        <v>40</v>
      </c>
      <c r="H97">
        <v>228</v>
      </c>
      <c r="I97">
        <f t="shared" si="8"/>
        <v>7.9940974235838667</v>
      </c>
      <c r="J97">
        <f t="shared" si="9"/>
        <v>5.989159084079688</v>
      </c>
      <c r="AB97" s="1" t="s">
        <v>1</v>
      </c>
      <c r="AC97" s="1">
        <v>0.40632700078716077</v>
      </c>
      <c r="AD97" s="1">
        <v>0.43320379245147428</v>
      </c>
      <c r="AE97" s="1">
        <v>0.26562457000711659</v>
      </c>
      <c r="AF97" s="1">
        <v>0.16357928290184498</v>
      </c>
      <c r="AG97" s="1">
        <v>0.21720669505288756</v>
      </c>
      <c r="AH97" s="1">
        <v>1</v>
      </c>
      <c r="AI97" s="1"/>
      <c r="AJ97" s="1"/>
      <c r="AK97" s="1"/>
      <c r="AL97" t="e">
        <f>B97-(#REF!+#REF!*E97+#REF!*G97+#REF!*H97)</f>
        <v>#REF!</v>
      </c>
      <c r="AM97">
        <f t="shared" si="10"/>
        <v>9.2647984620240038</v>
      </c>
      <c r="AN97">
        <f t="shared" si="11"/>
        <v>8.4883617829783304</v>
      </c>
    </row>
    <row r="98" spans="1:40" x14ac:dyDescent="0.3">
      <c r="A98">
        <v>97</v>
      </c>
      <c r="B98">
        <v>92</v>
      </c>
      <c r="C98">
        <v>28</v>
      </c>
      <c r="D98">
        <v>0.13</v>
      </c>
      <c r="E98">
        <v>62</v>
      </c>
      <c r="F98">
        <v>31.6</v>
      </c>
      <c r="G98">
        <v>24</v>
      </c>
      <c r="H98">
        <v>0</v>
      </c>
      <c r="I98">
        <f t="shared" ref="I98:I101" si="12">B98-($P$25+$P$26*H98)</f>
        <v>-17.198054952446867</v>
      </c>
      <c r="J98">
        <f t="shared" si="9"/>
        <v>-8.3347416386213808</v>
      </c>
      <c r="AB98" s="1" t="s">
        <v>33</v>
      </c>
      <c r="AC98" s="1">
        <v>0.16334166574469267</v>
      </c>
      <c r="AD98" s="1">
        <v>4.3002686918914304E-2</v>
      </c>
      <c r="AE98" s="1">
        <v>0.43668266691968494</v>
      </c>
      <c r="AF98" s="1">
        <v>0.15525974494897524</v>
      </c>
      <c r="AG98" s="1">
        <v>0.36106942861347652</v>
      </c>
      <c r="AH98" s="1">
        <v>-9.1596558621767164E-3</v>
      </c>
      <c r="AI98" s="1">
        <v>1</v>
      </c>
      <c r="AJ98" s="1"/>
      <c r="AK98" s="1"/>
      <c r="AL98" t="e">
        <f>B98-(#REF!+#REF!*E98+#REF!*G98+#REF!*H98)</f>
        <v>#REF!</v>
      </c>
      <c r="AM98">
        <f t="shared" si="10"/>
        <v>-5.1907848786493105</v>
      </c>
      <c r="AN98">
        <f t="shared" si="11"/>
        <v>-6.6724914008883331</v>
      </c>
    </row>
    <row r="99" spans="1:40" x14ac:dyDescent="0.3">
      <c r="A99">
        <v>98</v>
      </c>
      <c r="B99">
        <v>71</v>
      </c>
      <c r="C99">
        <v>18</v>
      </c>
      <c r="D99">
        <v>0.32300000000000001</v>
      </c>
      <c r="E99">
        <v>48</v>
      </c>
      <c r="F99">
        <v>20.399999999999999</v>
      </c>
      <c r="G99">
        <v>22</v>
      </c>
      <c r="H99">
        <v>76</v>
      </c>
      <c r="I99">
        <f t="shared" si="12"/>
        <v>-47.134004160436618</v>
      </c>
      <c r="J99">
        <f t="shared" si="9"/>
        <v>-34.395526458534277</v>
      </c>
      <c r="AB99" s="1" t="s">
        <v>24</v>
      </c>
      <c r="AC99" s="1">
        <v>0.91372773211242242</v>
      </c>
      <c r="AD99" s="1">
        <v>9.2600280331968821E-2</v>
      </c>
      <c r="AE99" s="1">
        <v>2.0202538246417759E-4</v>
      </c>
      <c r="AF99" s="1">
        <v>4.7238966429718705E-2</v>
      </c>
      <c r="AG99" s="1">
        <v>0.34160286514403232</v>
      </c>
      <c r="AH99" s="1">
        <v>-8.9758904139625985E-17</v>
      </c>
      <c r="AI99" s="1">
        <v>0.18283726691011543</v>
      </c>
      <c r="AJ99" s="1">
        <v>1</v>
      </c>
      <c r="AK99" s="1"/>
      <c r="AL99" t="e">
        <f>B99-(#REF!+#REF!*E99+#REF!*G99+#REF!*H99)</f>
        <v>#REF!</v>
      </c>
      <c r="AM99">
        <f t="shared" si="10"/>
        <v>-31.904091778537222</v>
      </c>
      <c r="AN99">
        <f t="shared" si="11"/>
        <v>-29.523986622669653</v>
      </c>
    </row>
    <row r="100" spans="1:40" x14ac:dyDescent="0.3">
      <c r="A100">
        <v>99</v>
      </c>
      <c r="B100">
        <v>93</v>
      </c>
      <c r="C100">
        <v>30</v>
      </c>
      <c r="D100">
        <v>0.35599999999999998</v>
      </c>
      <c r="E100">
        <v>50</v>
      </c>
      <c r="F100">
        <v>28.7</v>
      </c>
      <c r="G100">
        <v>23</v>
      </c>
      <c r="H100">
        <v>64</v>
      </c>
      <c r="I100">
        <f t="shared" si="12"/>
        <v>-23.723064811806651</v>
      </c>
      <c r="J100">
        <f t="shared" si="9"/>
        <v>-12.296021397563052</v>
      </c>
      <c r="AB100" s="1" t="s">
        <v>26</v>
      </c>
      <c r="AC100" s="1">
        <v>0.8559485546411435</v>
      </c>
      <c r="AD100" s="1">
        <v>3.0689408656129187E-2</v>
      </c>
      <c r="AE100" s="1">
        <v>-4.105197059739258E-2</v>
      </c>
      <c r="AF100" s="1">
        <v>-3.5240513596287062E-2</v>
      </c>
      <c r="AG100" s="1">
        <v>4.2807823962662876E-17</v>
      </c>
      <c r="AH100" s="1">
        <v>-9.3099669537677303E-17</v>
      </c>
      <c r="AI100" s="1">
        <v>5.6230042905619664E-2</v>
      </c>
      <c r="AJ100" s="1">
        <v>0.93676543302707838</v>
      </c>
      <c r="AK100" s="1">
        <v>1</v>
      </c>
      <c r="AL100" t="e">
        <f>B100-(#REF!+#REF!*E100+#REF!*G100+#REF!*H100)</f>
        <v>#REF!</v>
      </c>
      <c r="AM100">
        <f t="shared" si="10"/>
        <v>-10.339103610785898</v>
      </c>
      <c r="AN100">
        <f t="shared" si="11"/>
        <v>-10.821688202462866</v>
      </c>
    </row>
    <row r="101" spans="1:40" ht="16.2" thickBot="1" x14ac:dyDescent="0.35">
      <c r="A101">
        <v>100</v>
      </c>
      <c r="B101">
        <v>122</v>
      </c>
      <c r="C101">
        <v>51</v>
      </c>
      <c r="D101">
        <v>0.32500000000000001</v>
      </c>
      <c r="E101">
        <v>90</v>
      </c>
      <c r="F101">
        <v>49.7</v>
      </c>
      <c r="G101">
        <v>31</v>
      </c>
      <c r="H101">
        <v>220</v>
      </c>
      <c r="I101">
        <f t="shared" si="12"/>
        <v>-13.065276343996146</v>
      </c>
      <c r="J101">
        <f t="shared" si="9"/>
        <v>-6.0608890614963684</v>
      </c>
      <c r="AB101" s="4" t="s">
        <v>27</v>
      </c>
      <c r="AC101" s="4">
        <v>0.85437653103112909</v>
      </c>
      <c r="AD101" s="4">
        <v>3.2111837947945109E-2</v>
      </c>
      <c r="AE101" s="4">
        <v>-6.7152316064392703E-2</v>
      </c>
      <c r="AF101" s="4">
        <v>-3.9978125742213058E-2</v>
      </c>
      <c r="AG101" s="4">
        <v>1.3660172759262053E-16</v>
      </c>
      <c r="AH101" s="4">
        <v>-9.3611374746066903E-18</v>
      </c>
      <c r="AI101" s="4">
        <v>-1.6665291414881859E-16</v>
      </c>
      <c r="AJ101" s="4">
        <v>0.93504498222454024</v>
      </c>
      <c r="AK101" s="4">
        <v>0.99816341344174275</v>
      </c>
      <c r="AL101" t="e">
        <f>B101-(#REF!+#REF!*E101+#REF!*G101+#REF!*H101)</f>
        <v>#REF!</v>
      </c>
      <c r="AM101">
        <f t="shared" si="10"/>
        <v>-7.873704415314478</v>
      </c>
      <c r="AN101">
        <f t="shared" si="11"/>
        <v>-13.246541523054532</v>
      </c>
    </row>
    <row r="103" spans="1:40" x14ac:dyDescent="0.3">
      <c r="AB103" t="s">
        <v>2</v>
      </c>
    </row>
    <row r="104" spans="1:40" ht="16.2" thickBot="1" x14ac:dyDescent="0.35"/>
    <row r="105" spans="1:40" x14ac:dyDescent="0.3">
      <c r="AB105" s="5" t="s">
        <v>3</v>
      </c>
      <c r="AC105" s="5"/>
    </row>
    <row r="106" spans="1:40" x14ac:dyDescent="0.3">
      <c r="AB106" s="1" t="s">
        <v>4</v>
      </c>
      <c r="AC106" s="1">
        <v>0.52058387494156622</v>
      </c>
      <c r="AD106" t="s">
        <v>43</v>
      </c>
    </row>
    <row r="107" spans="1:40" x14ac:dyDescent="0.3">
      <c r="AB107" s="1" t="s">
        <v>5</v>
      </c>
      <c r="AC107" s="1">
        <v>0.27100757084917626</v>
      </c>
      <c r="AE107" t="s">
        <v>38</v>
      </c>
      <c r="AF107">
        <f>(AD114/AC114)/((AD116-AD114)/(AC116-AC114))</f>
        <v>8.8292135148310056</v>
      </c>
      <c r="AG107" t="s">
        <v>39</v>
      </c>
      <c r="AH107">
        <f>FINV(0.05,1,95)</f>
        <v>3.9412215469195835</v>
      </c>
    </row>
    <row r="108" spans="1:40" x14ac:dyDescent="0.3">
      <c r="AB108" s="1" t="s">
        <v>6</v>
      </c>
      <c r="AC108" s="1">
        <v>0.24031315277966789</v>
      </c>
    </row>
    <row r="109" spans="1:40" x14ac:dyDescent="0.3">
      <c r="AB109" s="1" t="s">
        <v>7</v>
      </c>
      <c r="AC109" s="1">
        <v>19.18330763381643</v>
      </c>
      <c r="AE109" t="s">
        <v>25</v>
      </c>
    </row>
    <row r="110" spans="1:40" ht="16.2" thickBot="1" x14ac:dyDescent="0.35">
      <c r="AB110" s="2" t="s">
        <v>8</v>
      </c>
      <c r="AC110" s="2">
        <v>100</v>
      </c>
    </row>
    <row r="112" spans="1:40" ht="16.2" thickBot="1" x14ac:dyDescent="0.35">
      <c r="AB112" t="s">
        <v>9</v>
      </c>
    </row>
    <row r="113" spans="28:37" x14ac:dyDescent="0.3">
      <c r="AB113" s="3"/>
      <c r="AC113" s="3" t="s">
        <v>14</v>
      </c>
      <c r="AD113" s="3" t="s">
        <v>15</v>
      </c>
      <c r="AE113" s="3" t="s">
        <v>16</v>
      </c>
      <c r="AF113" s="3" t="s">
        <v>17</v>
      </c>
      <c r="AG113" s="3" t="s">
        <v>18</v>
      </c>
    </row>
    <row r="114" spans="28:37" x14ac:dyDescent="0.3">
      <c r="AB114" s="1" t="s">
        <v>10</v>
      </c>
      <c r="AC114" s="1">
        <v>4</v>
      </c>
      <c r="AD114" s="1">
        <v>12996.577281504229</v>
      </c>
      <c r="AE114" s="1">
        <v>3249.1443203760573</v>
      </c>
      <c r="AF114" s="1">
        <v>8.8292135148310056</v>
      </c>
      <c r="AG114" s="1">
        <v>4.1832069296660924E-6</v>
      </c>
    </row>
    <row r="115" spans="28:37" x14ac:dyDescent="0.3">
      <c r="AB115" s="1" t="s">
        <v>11</v>
      </c>
      <c r="AC115" s="1">
        <v>95</v>
      </c>
      <c r="AD115" s="1">
        <v>34959.932718495766</v>
      </c>
      <c r="AE115" s="1">
        <v>367.99929177363964</v>
      </c>
      <c r="AF115" s="1"/>
      <c r="AG115" s="1"/>
    </row>
    <row r="116" spans="28:37" ht="16.2" thickBot="1" x14ac:dyDescent="0.35">
      <c r="AB116" s="2" t="s">
        <v>12</v>
      </c>
      <c r="AC116" s="2">
        <v>99</v>
      </c>
      <c r="AD116" s="2">
        <v>47956.509999999995</v>
      </c>
      <c r="AE116" s="2"/>
      <c r="AF116" s="2"/>
      <c r="AG116" s="2"/>
    </row>
    <row r="117" spans="28:37" ht="16.2" thickBot="1" x14ac:dyDescent="0.35"/>
    <row r="118" spans="28:37" x14ac:dyDescent="0.3">
      <c r="AB118" s="3"/>
      <c r="AC118" s="3" t="s">
        <v>19</v>
      </c>
      <c r="AD118" s="3" t="s">
        <v>7</v>
      </c>
      <c r="AE118" s="3" t="s">
        <v>20</v>
      </c>
      <c r="AF118" s="3" t="s">
        <v>21</v>
      </c>
      <c r="AG118" s="3" t="s">
        <v>22</v>
      </c>
      <c r="AH118" s="3" t="s">
        <v>23</v>
      </c>
      <c r="AI118" s="3" t="s">
        <v>34</v>
      </c>
      <c r="AJ118" s="3" t="s">
        <v>35</v>
      </c>
    </row>
    <row r="119" spans="28:37" x14ac:dyDescent="0.3">
      <c r="AB119" s="1" t="s">
        <v>13</v>
      </c>
      <c r="AC119" s="1">
        <v>20.520885606349378</v>
      </c>
      <c r="AD119" s="1">
        <v>8.8493243868989033</v>
      </c>
      <c r="AE119" s="1">
        <v>2.3189211638269005</v>
      </c>
      <c r="AF119" s="1">
        <v>2.2542976515684727E-2</v>
      </c>
      <c r="AG119" s="1">
        <v>2.9527554869126611</v>
      </c>
      <c r="AH119" s="1">
        <v>38.089015725786098</v>
      </c>
      <c r="AI119" s="1">
        <v>2.9527554869126611</v>
      </c>
      <c r="AJ119" s="1">
        <v>38.089015725786098</v>
      </c>
    </row>
    <row r="120" spans="28:37" x14ac:dyDescent="0.3">
      <c r="AB120" s="1" t="s">
        <v>29</v>
      </c>
      <c r="AC120" s="1">
        <v>2.3006367641559743E-2</v>
      </c>
      <c r="AD120" s="1">
        <v>6.4814658364399716E-2</v>
      </c>
      <c r="AE120" s="1">
        <v>0.35495624326543218</v>
      </c>
      <c r="AF120" s="1">
        <v>0.72340918068214899</v>
      </c>
      <c r="AG120" s="1">
        <v>-0.10566699791823075</v>
      </c>
      <c r="AH120" s="1">
        <v>0.15167973320135025</v>
      </c>
      <c r="AI120" s="1">
        <v>-0.10566699791823075</v>
      </c>
      <c r="AJ120" s="1">
        <v>0.15167973320135025</v>
      </c>
    </row>
    <row r="121" spans="28:37" x14ac:dyDescent="0.3">
      <c r="AB121" s="1" t="s">
        <v>30</v>
      </c>
      <c r="AC121" s="1">
        <v>0.68555167525917104</v>
      </c>
      <c r="AD121" s="1">
        <v>0.22582388142765608</v>
      </c>
      <c r="AE121" s="1">
        <v>3.0357802324763923</v>
      </c>
      <c r="AF121" s="1">
        <v>3.0958776086745642E-3</v>
      </c>
      <c r="AG121" s="1">
        <v>0.23723458803941039</v>
      </c>
      <c r="AH121" s="1">
        <v>1.1338687624789316</v>
      </c>
      <c r="AI121" s="1">
        <v>0.23723458803941039</v>
      </c>
      <c r="AJ121" s="1">
        <v>1.1338687624789316</v>
      </c>
    </row>
    <row r="122" spans="28:37" x14ac:dyDescent="0.3">
      <c r="AB122" s="1" t="s">
        <v>1</v>
      </c>
      <c r="AC122" s="1">
        <v>0.64099383186443659</v>
      </c>
      <c r="AD122" s="1">
        <v>0.19263505559207067</v>
      </c>
      <c r="AE122" s="1">
        <v>3.3275035527376851</v>
      </c>
      <c r="AF122" s="1">
        <v>1.2474591181471006E-3</v>
      </c>
      <c r="AG122" s="1">
        <v>0.25856489443994102</v>
      </c>
      <c r="AH122" s="1">
        <v>1.0234227692889322</v>
      </c>
      <c r="AI122" s="1">
        <v>0.25856489443994102</v>
      </c>
      <c r="AJ122" s="1">
        <v>1.0234227692889322</v>
      </c>
    </row>
    <row r="123" spans="28:37" ht="16.2" thickBot="1" x14ac:dyDescent="0.35">
      <c r="AB123" s="2" t="s">
        <v>33</v>
      </c>
      <c r="AC123" s="2">
        <v>7.6551556527531539E-2</v>
      </c>
      <c r="AD123" s="2">
        <v>0.12741874789352506</v>
      </c>
      <c r="AE123" s="2">
        <v>0.6007872294546508</v>
      </c>
      <c r="AF123" s="2">
        <v>0.54941242565284443</v>
      </c>
      <c r="AG123" s="2">
        <v>-0.17640664059350308</v>
      </c>
      <c r="AH123" s="2">
        <v>0.32950975364856616</v>
      </c>
      <c r="AI123" s="2">
        <v>-0.17640664059350308</v>
      </c>
      <c r="AJ123" s="2">
        <v>0.32950975364856616</v>
      </c>
    </row>
    <row r="124" spans="28:37" ht="16.2" thickBot="1" x14ac:dyDescent="0.35"/>
    <row r="125" spans="28:37" x14ac:dyDescent="0.3">
      <c r="AB125" s="3"/>
      <c r="AC125" s="3" t="s">
        <v>28</v>
      </c>
      <c r="AD125" s="3" t="s">
        <v>31</v>
      </c>
      <c r="AE125" s="3" t="s">
        <v>32</v>
      </c>
      <c r="AF125" s="3" t="s">
        <v>29</v>
      </c>
      <c r="AG125" s="3" t="s">
        <v>30</v>
      </c>
      <c r="AH125" s="3" t="s">
        <v>1</v>
      </c>
      <c r="AI125" s="3" t="s">
        <v>33</v>
      </c>
      <c r="AJ125" s="3" t="s">
        <v>24</v>
      </c>
      <c r="AK125" s="3" t="s">
        <v>26</v>
      </c>
    </row>
    <row r="126" spans="28:37" x14ac:dyDescent="0.3">
      <c r="AB126" s="1" t="s">
        <v>28</v>
      </c>
      <c r="AC126" s="1">
        <v>1</v>
      </c>
      <c r="AD126" s="1"/>
      <c r="AE126" s="1"/>
      <c r="AF126" s="1"/>
      <c r="AG126" s="1"/>
      <c r="AH126" s="1"/>
      <c r="AI126" s="1"/>
      <c r="AJ126" s="1"/>
      <c r="AK126" s="1"/>
    </row>
    <row r="127" spans="28:37" x14ac:dyDescent="0.3">
      <c r="AB127" s="1" t="s">
        <v>31</v>
      </c>
      <c r="AC127" s="1">
        <v>0.10811503106091899</v>
      </c>
      <c r="AD127" s="1">
        <v>1</v>
      </c>
      <c r="AE127" s="1"/>
      <c r="AF127" s="1"/>
      <c r="AG127" s="1"/>
      <c r="AH127" s="1"/>
      <c r="AI127" s="1"/>
      <c r="AJ127" s="1"/>
      <c r="AK127" s="1"/>
    </row>
    <row r="128" spans="28:37" x14ac:dyDescent="0.3">
      <c r="AB128" s="1" t="s">
        <v>32</v>
      </c>
      <c r="AC128" s="1">
        <v>0.10963023307558296</v>
      </c>
      <c r="AD128" s="1">
        <v>7.3117943198915403E-2</v>
      </c>
      <c r="AE128" s="1">
        <v>1</v>
      </c>
      <c r="AF128" s="1"/>
      <c r="AG128" s="1"/>
      <c r="AH128" s="1"/>
      <c r="AI128" s="1"/>
      <c r="AJ128" s="1"/>
      <c r="AK128" s="1"/>
    </row>
    <row r="129" spans="28:37" x14ac:dyDescent="0.3">
      <c r="AB129" s="1" t="s">
        <v>29</v>
      </c>
      <c r="AC129" s="1">
        <v>0.26063384185713562</v>
      </c>
      <c r="AD129" s="1">
        <v>0.44100317270637585</v>
      </c>
      <c r="AE129" s="1">
        <v>0.21862746073436631</v>
      </c>
      <c r="AF129" s="1">
        <v>1</v>
      </c>
      <c r="AG129" s="1"/>
      <c r="AH129" s="1"/>
      <c r="AI129" s="1"/>
      <c r="AJ129" s="1"/>
      <c r="AK129" s="1"/>
    </row>
    <row r="130" spans="28:37" x14ac:dyDescent="0.3">
      <c r="AB130" s="1" t="s">
        <v>30</v>
      </c>
      <c r="AC130" s="1">
        <v>0.40038895620289372</v>
      </c>
      <c r="AD130" s="1">
        <v>0.16552313708388039</v>
      </c>
      <c r="AE130" s="1">
        <v>0.25937207114845717</v>
      </c>
      <c r="AF130" s="1">
        <v>0.27219358975670677</v>
      </c>
      <c r="AG130" s="1">
        <v>1</v>
      </c>
      <c r="AH130" s="1"/>
      <c r="AI130" s="1"/>
      <c r="AJ130" s="1"/>
      <c r="AK130" s="1"/>
    </row>
    <row r="131" spans="28:37" x14ac:dyDescent="0.3">
      <c r="AB131" s="1" t="s">
        <v>1</v>
      </c>
      <c r="AC131" s="1">
        <v>0.40632700078716077</v>
      </c>
      <c r="AD131" s="1">
        <v>0.26562457000711659</v>
      </c>
      <c r="AE131" s="1">
        <v>0.16357928290184498</v>
      </c>
      <c r="AF131" s="1">
        <v>0.43320379245147428</v>
      </c>
      <c r="AG131" s="1">
        <v>0.21720669505288756</v>
      </c>
      <c r="AH131" s="1">
        <v>1</v>
      </c>
      <c r="AI131" s="1"/>
      <c r="AJ131" s="1"/>
      <c r="AK131" s="1"/>
    </row>
    <row r="132" spans="28:37" x14ac:dyDescent="0.3">
      <c r="AB132" s="1" t="s">
        <v>33</v>
      </c>
      <c r="AC132" s="1">
        <v>0.16334166574469267</v>
      </c>
      <c r="AD132" s="1">
        <v>0.43668266691968494</v>
      </c>
      <c r="AE132" s="1">
        <v>0.15525974494897524</v>
      </c>
      <c r="AF132" s="1">
        <v>4.3002686918914304E-2</v>
      </c>
      <c r="AG132" s="1">
        <v>0.36106942861347652</v>
      </c>
      <c r="AH132" s="1">
        <v>-9.1596558621767164E-3</v>
      </c>
      <c r="AI132" s="1">
        <v>1</v>
      </c>
      <c r="AJ132" s="1"/>
      <c r="AK132" s="1"/>
    </row>
    <row r="133" spans="28:37" x14ac:dyDescent="0.3">
      <c r="AB133" s="1" t="s">
        <v>24</v>
      </c>
      <c r="AC133" s="1">
        <v>0.91372773211242242</v>
      </c>
      <c r="AD133" s="1">
        <v>2.0202538246417759E-4</v>
      </c>
      <c r="AE133" s="1">
        <v>4.7238966429718705E-2</v>
      </c>
      <c r="AF133" s="1">
        <v>9.2600280331968821E-2</v>
      </c>
      <c r="AG133" s="1">
        <v>0.34160286514403232</v>
      </c>
      <c r="AH133" s="1">
        <v>-8.9758904139625985E-17</v>
      </c>
      <c r="AI133" s="1">
        <v>0.18283726691011543</v>
      </c>
      <c r="AJ133" s="1">
        <v>1</v>
      </c>
      <c r="AK133" s="1"/>
    </row>
    <row r="134" spans="28:37" x14ac:dyDescent="0.3">
      <c r="AB134" s="1" t="s">
        <v>26</v>
      </c>
      <c r="AC134" s="1">
        <v>0.8559485546411435</v>
      </c>
      <c r="AD134" s="1">
        <v>-4.105197059739258E-2</v>
      </c>
      <c r="AE134" s="1">
        <v>-3.5240513596287062E-2</v>
      </c>
      <c r="AF134" s="1">
        <v>3.0689408656129187E-2</v>
      </c>
      <c r="AG134" s="1">
        <v>4.2807823962662876E-17</v>
      </c>
      <c r="AH134" s="1">
        <v>-9.3099669537677303E-17</v>
      </c>
      <c r="AI134" s="1">
        <v>5.6230042905619664E-2</v>
      </c>
      <c r="AJ134" s="1">
        <v>0.93676543302707838</v>
      </c>
      <c r="AK134" s="1">
        <v>1</v>
      </c>
    </row>
    <row r="135" spans="28:37" x14ac:dyDescent="0.3">
      <c r="AB135" s="1" t="s">
        <v>27</v>
      </c>
      <c r="AC135" s="1">
        <v>0.85437653103112909</v>
      </c>
      <c r="AD135" s="1">
        <v>-6.7152316064392703E-2</v>
      </c>
      <c r="AE135" s="1">
        <v>-3.9978125742213058E-2</v>
      </c>
      <c r="AF135" s="1">
        <v>3.2111837947945109E-2</v>
      </c>
      <c r="AG135" s="1">
        <v>1.3660172759262053E-16</v>
      </c>
      <c r="AH135" s="1">
        <v>-9.3611374746066903E-18</v>
      </c>
      <c r="AI135" s="1">
        <v>-1.6665291414881859E-16</v>
      </c>
      <c r="AJ135" s="1">
        <v>0.93504498222454024</v>
      </c>
      <c r="AK135" s="1">
        <v>0.99816341344174275</v>
      </c>
    </row>
    <row r="136" spans="28:37" ht="16.2" thickBot="1" x14ac:dyDescent="0.35">
      <c r="AB136" s="4" t="s">
        <v>36</v>
      </c>
      <c r="AC136" s="4">
        <v>0.85381053469187385</v>
      </c>
      <c r="AD136" s="4">
        <v>-8.0215787407004691E-2</v>
      </c>
      <c r="AE136" s="4">
        <v>-4.4448040236425498E-2</v>
      </c>
      <c r="AF136" s="4">
        <v>-4.6109351237428995E-17</v>
      </c>
      <c r="AG136" s="4">
        <v>-1.9232286150597754E-16</v>
      </c>
      <c r="AH136" s="4">
        <v>-1.3080217178028424E-16</v>
      </c>
      <c r="AI136" s="4">
        <v>8.8066059574530386E-17</v>
      </c>
      <c r="AJ136" s="4">
        <v>0.93442554569069802</v>
      </c>
      <c r="AK136" s="4">
        <v>0.99750216302407857</v>
      </c>
    </row>
    <row r="138" spans="28:37" x14ac:dyDescent="0.3">
      <c r="AB138" t="s">
        <v>2</v>
      </c>
    </row>
    <row r="139" spans="28:37" ht="16.2" thickBot="1" x14ac:dyDescent="0.35"/>
    <row r="140" spans="28:37" x14ac:dyDescent="0.3">
      <c r="AB140" s="5" t="s">
        <v>3</v>
      </c>
      <c r="AC140" s="5"/>
      <c r="AE140" t="s">
        <v>44</v>
      </c>
    </row>
    <row r="141" spans="28:37" x14ac:dyDescent="0.3">
      <c r="AB141" s="1" t="s">
        <v>4</v>
      </c>
      <c r="AC141" s="1">
        <v>0.52211885259558055</v>
      </c>
    </row>
    <row r="142" spans="28:37" x14ac:dyDescent="0.3">
      <c r="AB142" s="1" t="s">
        <v>5</v>
      </c>
      <c r="AC142" s="1">
        <v>0.27260809623572552</v>
      </c>
      <c r="AE142" t="s">
        <v>38</v>
      </c>
      <c r="AF142">
        <f>(AD149/AC149)/((AD151-AD149)/(AC151-AC149))</f>
        <v>7.0457647146049425</v>
      </c>
      <c r="AG142" t="s">
        <v>39</v>
      </c>
      <c r="AH142">
        <f>FINV(0.05,1,94)</f>
        <v>3.9423033382018047</v>
      </c>
    </row>
    <row r="143" spans="28:37" x14ac:dyDescent="0.3">
      <c r="AB143" s="1" t="s">
        <v>6</v>
      </c>
      <c r="AC143" s="1">
        <v>0.23391703752485987</v>
      </c>
    </row>
    <row r="144" spans="28:37" x14ac:dyDescent="0.3">
      <c r="AB144" s="1" t="s">
        <v>7</v>
      </c>
      <c r="AC144" s="1">
        <v>19.263894434813622</v>
      </c>
      <c r="AE144" t="s">
        <v>25</v>
      </c>
    </row>
    <row r="145" spans="15:36" ht="16.2" thickBot="1" x14ac:dyDescent="0.35">
      <c r="AB145" s="2" t="s">
        <v>8</v>
      </c>
      <c r="AC145" s="2">
        <v>100</v>
      </c>
    </row>
    <row r="146" spans="15:36" ht="16.2" thickBot="1" x14ac:dyDescent="0.35"/>
    <row r="147" spans="15:36" ht="16.2" thickBot="1" x14ac:dyDescent="0.35">
      <c r="O147" s="3"/>
      <c r="P147" s="3" t="s">
        <v>29</v>
      </c>
      <c r="Q147" s="3" t="s">
        <v>32</v>
      </c>
      <c r="R147" s="3" t="s">
        <v>33</v>
      </c>
      <c r="S147" s="3" t="s">
        <v>30</v>
      </c>
      <c r="T147" s="3" t="s">
        <v>28</v>
      </c>
      <c r="U147" s="3" t="s">
        <v>1</v>
      </c>
      <c r="V147" s="3" t="s">
        <v>31</v>
      </c>
      <c r="W147" s="3" t="s">
        <v>24</v>
      </c>
      <c r="X147" s="3" t="s">
        <v>26</v>
      </c>
      <c r="AB147" t="s">
        <v>9</v>
      </c>
    </row>
    <row r="148" spans="15:36" x14ac:dyDescent="0.3">
      <c r="O148" s="1" t="s">
        <v>29</v>
      </c>
      <c r="P148" s="1">
        <v>1</v>
      </c>
      <c r="Q148" s="1"/>
      <c r="R148" s="1"/>
      <c r="S148" s="1"/>
      <c r="T148" s="1"/>
      <c r="U148" s="1"/>
      <c r="V148" s="1"/>
      <c r="W148" s="1"/>
      <c r="X148" s="1"/>
      <c r="AB148" s="3"/>
      <c r="AC148" s="3" t="s">
        <v>14</v>
      </c>
      <c r="AD148" s="3" t="s">
        <v>15</v>
      </c>
      <c r="AE148" s="3" t="s">
        <v>16</v>
      </c>
      <c r="AF148" s="3" t="s">
        <v>17</v>
      </c>
      <c r="AG148" s="3" t="s">
        <v>18</v>
      </c>
    </row>
    <row r="149" spans="15:36" x14ac:dyDescent="0.3">
      <c r="O149" s="1" t="s">
        <v>32</v>
      </c>
      <c r="P149" s="1">
        <v>0.21862746073436631</v>
      </c>
      <c r="Q149" s="1">
        <v>1</v>
      </c>
      <c r="R149" s="1"/>
      <c r="S149" s="1"/>
      <c r="T149" s="1"/>
      <c r="U149" s="1"/>
      <c r="V149" s="1"/>
      <c r="W149" s="1"/>
      <c r="X149" s="1"/>
      <c r="AB149" s="1" t="s">
        <v>10</v>
      </c>
      <c r="AC149" s="1">
        <v>5</v>
      </c>
      <c r="AD149" s="1">
        <v>13073.332893209532</v>
      </c>
      <c r="AE149" s="1">
        <v>2614.6665786419062</v>
      </c>
      <c r="AF149" s="1">
        <v>7.0457647146049425</v>
      </c>
      <c r="AG149" s="1">
        <v>1.2407659528904583E-5</v>
      </c>
    </row>
    <row r="150" spans="15:36" x14ac:dyDescent="0.3">
      <c r="O150" s="1" t="s">
        <v>33</v>
      </c>
      <c r="P150" s="1">
        <v>4.3002686918914304E-2</v>
      </c>
      <c r="Q150" s="1">
        <v>0.15525974494897524</v>
      </c>
      <c r="R150" s="1">
        <v>1</v>
      </c>
      <c r="S150" s="1"/>
      <c r="T150" s="1"/>
      <c r="U150" s="1"/>
      <c r="V150" s="1"/>
      <c r="W150" s="1"/>
      <c r="X150" s="1"/>
      <c r="AB150" s="1" t="s">
        <v>11</v>
      </c>
      <c r="AC150" s="1">
        <v>94</v>
      </c>
      <c r="AD150" s="1">
        <v>34883.177106790463</v>
      </c>
      <c r="AE150" s="1">
        <v>371.09762879564323</v>
      </c>
      <c r="AF150" s="1"/>
      <c r="AG150" s="1"/>
    </row>
    <row r="151" spans="15:36" ht="16.2" thickBot="1" x14ac:dyDescent="0.35">
      <c r="O151" s="1" t="s">
        <v>30</v>
      </c>
      <c r="P151" s="1">
        <v>0.27219358975670677</v>
      </c>
      <c r="Q151" s="1">
        <v>0.25937207114845717</v>
      </c>
      <c r="R151" s="1">
        <v>0.36106942861347652</v>
      </c>
      <c r="S151" s="1">
        <v>1</v>
      </c>
      <c r="T151" s="1"/>
      <c r="U151" s="1"/>
      <c r="V151" s="1"/>
      <c r="W151" s="1"/>
      <c r="X151" s="1"/>
      <c r="AB151" s="2" t="s">
        <v>12</v>
      </c>
      <c r="AC151" s="2">
        <v>99</v>
      </c>
      <c r="AD151" s="2">
        <v>47956.509999999995</v>
      </c>
      <c r="AE151" s="2"/>
      <c r="AF151" s="2"/>
      <c r="AG151" s="2"/>
    </row>
    <row r="152" spans="15:36" ht="16.2" thickBot="1" x14ac:dyDescent="0.35">
      <c r="O152" s="1" t="s">
        <v>28</v>
      </c>
      <c r="P152" s="1">
        <v>0.26063384185713562</v>
      </c>
      <c r="Q152" s="1">
        <v>0.10963023307558296</v>
      </c>
      <c r="R152" s="1">
        <v>0.16334166574469267</v>
      </c>
      <c r="S152" s="1">
        <v>0.40038895620289372</v>
      </c>
      <c r="T152" s="1">
        <v>1</v>
      </c>
      <c r="U152" s="1"/>
      <c r="V152" s="1"/>
      <c r="W152" s="1"/>
      <c r="X152" s="1"/>
    </row>
    <row r="153" spans="15:36" x14ac:dyDescent="0.3">
      <c r="O153" s="1" t="s">
        <v>1</v>
      </c>
      <c r="P153" s="1">
        <v>0.43320379245147428</v>
      </c>
      <c r="Q153" s="1">
        <v>0.16357928290184498</v>
      </c>
      <c r="R153" s="1">
        <v>-9.1596558621767164E-3</v>
      </c>
      <c r="S153" s="1">
        <v>0.21720669505288756</v>
      </c>
      <c r="T153" s="1">
        <v>0.40632700078716077</v>
      </c>
      <c r="U153" s="1">
        <v>1</v>
      </c>
      <c r="V153" s="1"/>
      <c r="W153" s="1"/>
      <c r="X153" s="1"/>
      <c r="AB153" s="3"/>
      <c r="AC153" s="3" t="s">
        <v>19</v>
      </c>
      <c r="AD153" s="3" t="s">
        <v>7</v>
      </c>
      <c r="AE153" s="3" t="s">
        <v>20</v>
      </c>
      <c r="AF153" s="3" t="s">
        <v>21</v>
      </c>
      <c r="AG153" s="3" t="s">
        <v>22</v>
      </c>
      <c r="AH153" s="3" t="s">
        <v>23</v>
      </c>
      <c r="AI153" s="3" t="s">
        <v>34</v>
      </c>
      <c r="AJ153" s="3" t="s">
        <v>35</v>
      </c>
    </row>
    <row r="154" spans="15:36" x14ac:dyDescent="0.3">
      <c r="O154" s="1" t="s">
        <v>31</v>
      </c>
      <c r="P154" s="1">
        <v>0.44100317270637585</v>
      </c>
      <c r="Q154" s="1">
        <v>7.3117943198915403E-2</v>
      </c>
      <c r="R154" s="1">
        <v>0.43668266691968494</v>
      </c>
      <c r="S154" s="1">
        <v>0.16552313708388039</v>
      </c>
      <c r="T154" s="1">
        <v>0.10811503106091899</v>
      </c>
      <c r="U154" s="1">
        <v>0.26562457000711659</v>
      </c>
      <c r="V154" s="1">
        <v>1</v>
      </c>
      <c r="W154" s="1"/>
      <c r="X154" s="1"/>
      <c r="AB154" s="1" t="s">
        <v>13</v>
      </c>
      <c r="AC154" s="1">
        <v>20.430759673189094</v>
      </c>
      <c r="AD154" s="1">
        <v>8.8887086912180351</v>
      </c>
      <c r="AE154" s="1">
        <v>2.2985070591158534</v>
      </c>
      <c r="AF154" s="1">
        <v>2.3749073077159007E-2</v>
      </c>
      <c r="AG154" s="1">
        <v>2.7820201988522477</v>
      </c>
      <c r="AH154" s="1">
        <v>38.079499147525937</v>
      </c>
      <c r="AI154" s="1">
        <v>2.7820201988522477</v>
      </c>
      <c r="AJ154" s="1">
        <v>38.079499147525937</v>
      </c>
    </row>
    <row r="155" spans="15:36" x14ac:dyDescent="0.3">
      <c r="O155" s="1" t="s">
        <v>24</v>
      </c>
      <c r="P155" s="1">
        <v>0.89750554408477645</v>
      </c>
      <c r="Q155" s="1">
        <v>0.20766692421041455</v>
      </c>
      <c r="R155" s="1">
        <v>-0.16665719297709389</v>
      </c>
      <c r="S155" s="1">
        <v>0.22194554948352208</v>
      </c>
      <c r="T155" s="1">
        <v>0.23727404420568882</v>
      </c>
      <c r="U155" s="1">
        <v>0.35215661497876438</v>
      </c>
      <c r="V155" s="1">
        <v>9.6708211905102433E-16</v>
      </c>
      <c r="W155" s="1">
        <v>1</v>
      </c>
      <c r="X155" s="1"/>
      <c r="AB155" s="1" t="s">
        <v>32</v>
      </c>
      <c r="AC155" s="1">
        <v>-2.5008147732997053</v>
      </c>
      <c r="AD155" s="1">
        <v>5.4988332152454191</v>
      </c>
      <c r="AE155" s="1">
        <v>-0.45479007553206741</v>
      </c>
      <c r="AF155" s="1">
        <v>0.65030885490163159</v>
      </c>
      <c r="AG155" s="1">
        <v>-13.418877025084205</v>
      </c>
      <c r="AH155" s="1">
        <v>8.4172474784847946</v>
      </c>
      <c r="AI155" s="1">
        <v>-13.418877025084205</v>
      </c>
      <c r="AJ155" s="1">
        <v>8.4172474784847946</v>
      </c>
    </row>
    <row r="156" spans="15:36" x14ac:dyDescent="0.3">
      <c r="O156" s="1" t="s">
        <v>26</v>
      </c>
      <c r="P156" s="1">
        <v>-0.18672978151324995</v>
      </c>
      <c r="Q156" s="1">
        <v>-1.3734248180645938E-2</v>
      </c>
      <c r="R156" s="1">
        <v>-6.1458136435833158E-2</v>
      </c>
      <c r="S156" s="1">
        <v>0.18344139871097659</v>
      </c>
      <c r="T156" s="1">
        <v>0.67542167362363625</v>
      </c>
      <c r="U156" s="1">
        <v>-0.23790794908791926</v>
      </c>
      <c r="V156" s="1">
        <v>-0.52476783721163212</v>
      </c>
      <c r="W156" s="1">
        <v>4.9798577764686394E-2</v>
      </c>
      <c r="X156" s="1">
        <v>1</v>
      </c>
      <c r="AB156" s="1" t="s">
        <v>29</v>
      </c>
      <c r="AC156" s="1">
        <v>2.6813742259833885E-2</v>
      </c>
      <c r="AD156" s="1">
        <v>6.5623128935049971E-2</v>
      </c>
      <c r="AE156" s="1">
        <v>0.40860200808731018</v>
      </c>
      <c r="AF156" s="1">
        <v>0.68376111555959818</v>
      </c>
      <c r="AG156" s="1">
        <v>-0.1034825185693426</v>
      </c>
      <c r="AH156" s="1">
        <v>0.15711000308901035</v>
      </c>
      <c r="AI156" s="1">
        <v>-0.1034825185693426</v>
      </c>
      <c r="AJ156" s="1">
        <v>0.15711000308901035</v>
      </c>
    </row>
    <row r="157" spans="15:36" ht="16.2" thickBot="1" x14ac:dyDescent="0.35">
      <c r="O157" s="4" t="s">
        <v>27</v>
      </c>
      <c r="P157" s="4">
        <v>0.83034671740243293</v>
      </c>
      <c r="Q157" s="4">
        <v>0.16016236850550514</v>
      </c>
      <c r="R157" s="4">
        <v>-0.14924569069798016</v>
      </c>
      <c r="S157" s="4">
        <v>0.13088518147505082</v>
      </c>
      <c r="T157" s="4">
        <v>1.5796334726111534E-16</v>
      </c>
      <c r="U157" s="4">
        <v>3.2927725780248694E-16</v>
      </c>
      <c r="V157" s="4">
        <v>9.5640747861473615E-16</v>
      </c>
      <c r="W157" s="4">
        <v>0.92517168598570776</v>
      </c>
      <c r="X157" s="4">
        <v>-4.8936141055176962E-16</v>
      </c>
      <c r="AB157" s="1" t="s">
        <v>30</v>
      </c>
      <c r="AC157" s="1">
        <v>0.70256714000814768</v>
      </c>
      <c r="AD157" s="1">
        <v>0.22983816966300963</v>
      </c>
      <c r="AE157" s="1">
        <v>3.0567905280409109</v>
      </c>
      <c r="AF157" s="1">
        <v>2.912765499975707E-3</v>
      </c>
      <c r="AG157" s="1">
        <v>0.24621806630652787</v>
      </c>
      <c r="AH157" s="1">
        <v>1.1589162137097675</v>
      </c>
      <c r="AI157" s="1">
        <v>0.24621806630652787</v>
      </c>
      <c r="AJ157" s="1">
        <v>1.1589162137097675</v>
      </c>
    </row>
    <row r="158" spans="15:36" x14ac:dyDescent="0.3">
      <c r="AB158" s="1" t="s">
        <v>1</v>
      </c>
      <c r="AC158" s="1">
        <v>0.64647379843356201</v>
      </c>
      <c r="AD158" s="1">
        <v>0.19381920285887477</v>
      </c>
      <c r="AE158" s="1">
        <v>3.3354476176660257</v>
      </c>
      <c r="AF158" s="1">
        <v>1.2203138756821923E-3</v>
      </c>
      <c r="AG158" s="1">
        <v>0.26164122767336706</v>
      </c>
      <c r="AH158" s="1">
        <v>1.031306369193757</v>
      </c>
      <c r="AI158" s="1">
        <v>0.26164122767336706</v>
      </c>
      <c r="AJ158" s="1">
        <v>1.031306369193757</v>
      </c>
    </row>
    <row r="159" spans="15:36" ht="16.2" thickBot="1" x14ac:dyDescent="0.35">
      <c r="O159" t="s">
        <v>2</v>
      </c>
      <c r="AB159" s="2" t="s">
        <v>33</v>
      </c>
      <c r="AC159" s="2">
        <v>8.1464091585617043E-2</v>
      </c>
      <c r="AD159" s="2">
        <v>0.12840914714211427</v>
      </c>
      <c r="AE159" s="2">
        <v>0.63441034691600495</v>
      </c>
      <c r="AF159" s="2">
        <v>0.52735404413919029</v>
      </c>
      <c r="AG159" s="2">
        <v>-0.17349528021514912</v>
      </c>
      <c r="AH159" s="2">
        <v>0.33642346338638318</v>
      </c>
      <c r="AI159" s="2">
        <v>-0.17349528021514912</v>
      </c>
      <c r="AJ159" s="2">
        <v>0.33642346338638318</v>
      </c>
    </row>
    <row r="160" spans="15:36" ht="16.2" thickBot="1" x14ac:dyDescent="0.35"/>
    <row r="161" spans="15:37" x14ac:dyDescent="0.3">
      <c r="O161" s="5" t="s">
        <v>3</v>
      </c>
      <c r="P161" s="5"/>
      <c r="R161" t="s">
        <v>40</v>
      </c>
      <c r="AB161" s="3"/>
      <c r="AC161" s="3" t="s">
        <v>28</v>
      </c>
      <c r="AD161" s="3" t="s">
        <v>31</v>
      </c>
      <c r="AE161" s="3" t="s">
        <v>32</v>
      </c>
      <c r="AF161" s="3" t="s">
        <v>29</v>
      </c>
      <c r="AG161" s="3" t="s">
        <v>30</v>
      </c>
      <c r="AH161" s="3" t="s">
        <v>1</v>
      </c>
      <c r="AI161" s="3" t="s">
        <v>33</v>
      </c>
      <c r="AJ161" s="3" t="s">
        <v>24</v>
      </c>
      <c r="AK161" s="3" t="s">
        <v>26</v>
      </c>
    </row>
    <row r="162" spans="15:37" x14ac:dyDescent="0.3">
      <c r="O162" s="1" t="s">
        <v>4</v>
      </c>
      <c r="P162" s="1">
        <v>0.57337295775631225</v>
      </c>
      <c r="AB162" s="1" t="s">
        <v>28</v>
      </c>
      <c r="AC162" s="1">
        <v>1</v>
      </c>
      <c r="AD162" s="1"/>
      <c r="AE162" s="1"/>
      <c r="AF162" s="1"/>
      <c r="AG162" s="1"/>
      <c r="AH162" s="1"/>
      <c r="AI162" s="1"/>
      <c r="AJ162" s="1"/>
      <c r="AK162" s="1"/>
    </row>
    <row r="163" spans="15:37" x14ac:dyDescent="0.3">
      <c r="O163" s="1" t="s">
        <v>5</v>
      </c>
      <c r="P163" s="1">
        <v>0.32875654868622184</v>
      </c>
      <c r="R163" t="s">
        <v>38</v>
      </c>
      <c r="S163">
        <f>(Q170/P170)/((Q172-Q170)/(P172-P170))</f>
        <v>11.632095651757608</v>
      </c>
      <c r="T163" t="s">
        <v>39</v>
      </c>
      <c r="U163">
        <f>FINV(0.05,1,94)</f>
        <v>3.9423033382018047</v>
      </c>
      <c r="AB163" s="1" t="s">
        <v>31</v>
      </c>
      <c r="AC163" s="1">
        <v>0.10811503106091899</v>
      </c>
      <c r="AD163" s="1">
        <v>1</v>
      </c>
      <c r="AE163" s="1"/>
      <c r="AF163" s="1"/>
      <c r="AG163" s="1"/>
      <c r="AH163" s="1"/>
      <c r="AI163" s="1"/>
      <c r="AJ163" s="1"/>
      <c r="AK163" s="1"/>
    </row>
    <row r="164" spans="15:37" x14ac:dyDescent="0.3">
      <c r="O164" s="1" t="s">
        <v>6</v>
      </c>
      <c r="P164" s="1">
        <v>0.30049366652564169</v>
      </c>
      <c r="AB164" s="1" t="s">
        <v>32</v>
      </c>
      <c r="AC164" s="1">
        <v>0.10963023307558296</v>
      </c>
      <c r="AD164" s="1">
        <v>7.3117943198915403E-2</v>
      </c>
      <c r="AE164" s="1">
        <v>1</v>
      </c>
      <c r="AF164" s="1"/>
      <c r="AG164" s="1"/>
      <c r="AH164" s="1"/>
      <c r="AI164" s="1"/>
      <c r="AJ164" s="1"/>
      <c r="AK164" s="1"/>
    </row>
    <row r="165" spans="15:37" x14ac:dyDescent="0.3">
      <c r="O165" s="1" t="s">
        <v>7</v>
      </c>
      <c r="P165" s="1">
        <v>28.196067102995837</v>
      </c>
      <c r="S165" t="s">
        <v>25</v>
      </c>
      <c r="AB165" s="1" t="s">
        <v>29</v>
      </c>
      <c r="AC165" s="1">
        <v>0.26063384185713562</v>
      </c>
      <c r="AD165" s="1">
        <v>0.44100317270637585</v>
      </c>
      <c r="AE165" s="1">
        <v>0.21862746073436631</v>
      </c>
      <c r="AF165" s="1">
        <v>1</v>
      </c>
      <c r="AG165" s="1"/>
      <c r="AH165" s="1"/>
      <c r="AI165" s="1"/>
      <c r="AJ165" s="1"/>
      <c r="AK165" s="1"/>
    </row>
    <row r="166" spans="15:37" ht="16.2" thickBot="1" x14ac:dyDescent="0.35">
      <c r="O166" s="2" t="s">
        <v>8</v>
      </c>
      <c r="P166" s="2">
        <v>100</v>
      </c>
      <c r="AB166" s="1" t="s">
        <v>30</v>
      </c>
      <c r="AC166" s="1">
        <v>0.40038895620289372</v>
      </c>
      <c r="AD166" s="1">
        <v>0.16552313708388039</v>
      </c>
      <c r="AE166" s="1">
        <v>0.25937207114845717</v>
      </c>
      <c r="AF166" s="1">
        <v>0.27219358975670677</v>
      </c>
      <c r="AG166" s="1">
        <v>1</v>
      </c>
      <c r="AH166" s="1"/>
      <c r="AI166" s="1"/>
      <c r="AJ166" s="1"/>
      <c r="AK166" s="1"/>
    </row>
    <row r="167" spans="15:37" x14ac:dyDescent="0.3">
      <c r="AB167" s="1" t="s">
        <v>1</v>
      </c>
      <c r="AC167" s="1">
        <v>0.40632700078716077</v>
      </c>
      <c r="AD167" s="1">
        <v>0.26562457000711659</v>
      </c>
      <c r="AE167" s="1">
        <v>0.16357928290184498</v>
      </c>
      <c r="AF167" s="1">
        <v>0.43320379245147428</v>
      </c>
      <c r="AG167" s="1">
        <v>0.21720669505288756</v>
      </c>
      <c r="AH167" s="1">
        <v>1</v>
      </c>
      <c r="AI167" s="1"/>
      <c r="AJ167" s="1"/>
      <c r="AK167" s="1"/>
    </row>
    <row r="168" spans="15:37" ht="16.2" thickBot="1" x14ac:dyDescent="0.35">
      <c r="O168" t="s">
        <v>9</v>
      </c>
      <c r="AB168" s="1" t="s">
        <v>33</v>
      </c>
      <c r="AC168" s="1">
        <v>0.16334166574469267</v>
      </c>
      <c r="AD168" s="1">
        <v>0.43668266691968494</v>
      </c>
      <c r="AE168" s="1">
        <v>0.15525974494897524</v>
      </c>
      <c r="AF168" s="1">
        <v>4.3002686918914304E-2</v>
      </c>
      <c r="AG168" s="1">
        <v>0.36106942861347652</v>
      </c>
      <c r="AH168" s="1">
        <v>-9.1596558621767164E-3</v>
      </c>
      <c r="AI168" s="1">
        <v>1</v>
      </c>
      <c r="AJ168" s="1"/>
      <c r="AK168" s="1"/>
    </row>
    <row r="169" spans="15:37" x14ac:dyDescent="0.3">
      <c r="O169" s="3"/>
      <c r="P169" s="3" t="s">
        <v>14</v>
      </c>
      <c r="Q169" s="3" t="s">
        <v>15</v>
      </c>
      <c r="R169" s="3" t="s">
        <v>16</v>
      </c>
      <c r="S169" s="3" t="s">
        <v>17</v>
      </c>
      <c r="T169" s="3" t="s">
        <v>18</v>
      </c>
      <c r="AB169" s="1" t="s">
        <v>24</v>
      </c>
      <c r="AC169" s="1">
        <v>0.91372773211242242</v>
      </c>
      <c r="AD169" s="1">
        <v>2.0202538246417759E-4</v>
      </c>
      <c r="AE169" s="1">
        <v>4.7238966429718705E-2</v>
      </c>
      <c r="AF169" s="1">
        <v>9.2600280331968821E-2</v>
      </c>
      <c r="AG169" s="1">
        <v>0.34160286514403232</v>
      </c>
      <c r="AH169" s="1">
        <v>-8.9758904139625985E-17</v>
      </c>
      <c r="AI169" s="1">
        <v>0.18283726691011543</v>
      </c>
      <c r="AJ169" s="1">
        <v>1</v>
      </c>
      <c r="AK169" s="1"/>
    </row>
    <row r="170" spans="15:37" x14ac:dyDescent="0.3">
      <c r="O170" s="1" t="s">
        <v>10</v>
      </c>
      <c r="P170" s="1">
        <v>4</v>
      </c>
      <c r="Q170" s="1">
        <v>36990.910992718767</v>
      </c>
      <c r="R170" s="1">
        <v>9247.7277481796918</v>
      </c>
      <c r="S170" s="1">
        <v>11.632095651757608</v>
      </c>
      <c r="T170" s="1">
        <v>9.9386579582952079E-8</v>
      </c>
      <c r="AB170" s="1" t="s">
        <v>26</v>
      </c>
      <c r="AC170" s="1">
        <v>0.8559485546411435</v>
      </c>
      <c r="AD170" s="1">
        <v>-4.105197059739258E-2</v>
      </c>
      <c r="AE170" s="1">
        <v>-3.5240513596287062E-2</v>
      </c>
      <c r="AF170" s="1">
        <v>3.0689408656129187E-2</v>
      </c>
      <c r="AG170" s="1">
        <v>4.2807823962662876E-17</v>
      </c>
      <c r="AH170" s="1">
        <v>-9.3099669537677303E-17</v>
      </c>
      <c r="AI170" s="1">
        <v>5.6230042905619664E-2</v>
      </c>
      <c r="AJ170" s="1">
        <v>0.93676543302707838</v>
      </c>
      <c r="AK170" s="1">
        <v>1</v>
      </c>
    </row>
    <row r="171" spans="15:37" x14ac:dyDescent="0.3">
      <c r="O171" s="1" t="s">
        <v>11</v>
      </c>
      <c r="P171" s="1">
        <v>95</v>
      </c>
      <c r="Q171" s="1">
        <v>75526.729007281188</v>
      </c>
      <c r="R171" s="1">
        <v>795.01820007664412</v>
      </c>
      <c r="S171" s="1"/>
      <c r="T171" s="1"/>
      <c r="AB171" s="1" t="s">
        <v>27</v>
      </c>
      <c r="AC171" s="1">
        <v>0.85437653103112909</v>
      </c>
      <c r="AD171" s="1">
        <v>-6.7152316064392703E-2</v>
      </c>
      <c r="AE171" s="1">
        <v>-3.9978125742213058E-2</v>
      </c>
      <c r="AF171" s="1">
        <v>3.2111837947945109E-2</v>
      </c>
      <c r="AG171" s="1">
        <v>1.3660172759262053E-16</v>
      </c>
      <c r="AH171" s="1">
        <v>-9.3611374746066903E-18</v>
      </c>
      <c r="AI171" s="1">
        <v>-1.6665291414881859E-16</v>
      </c>
      <c r="AJ171" s="1">
        <v>0.93504498222454024</v>
      </c>
      <c r="AK171" s="1">
        <v>0.99816341344174275</v>
      </c>
    </row>
    <row r="172" spans="15:37" ht="16.2" thickBot="1" x14ac:dyDescent="0.35">
      <c r="O172" s="2" t="s">
        <v>12</v>
      </c>
      <c r="P172" s="2">
        <v>99</v>
      </c>
      <c r="Q172" s="2">
        <v>112517.63999999996</v>
      </c>
      <c r="R172" s="2"/>
      <c r="S172" s="2"/>
      <c r="T172" s="2"/>
      <c r="AB172" s="1" t="s">
        <v>36</v>
      </c>
      <c r="AC172" s="1">
        <v>0.85381053469187385</v>
      </c>
      <c r="AD172" s="1">
        <v>-8.0215787407004691E-2</v>
      </c>
      <c r="AE172" s="1">
        <v>-4.4448040236425478E-2</v>
      </c>
      <c r="AF172" s="1">
        <v>-4.6109351237428995E-17</v>
      </c>
      <c r="AG172" s="1">
        <v>-1.9232286150597754E-16</v>
      </c>
      <c r="AH172" s="1">
        <v>-1.3080217178028424E-16</v>
      </c>
      <c r="AI172" s="1">
        <v>8.8066059574530386E-17</v>
      </c>
      <c r="AJ172" s="1">
        <v>0.93442554569069802</v>
      </c>
      <c r="AK172" s="1">
        <v>0.99750216302407857</v>
      </c>
    </row>
    <row r="173" spans="15:37" ht="16.2" thickBot="1" x14ac:dyDescent="0.35">
      <c r="AB173" s="4" t="s">
        <v>37</v>
      </c>
      <c r="AC173" s="4">
        <v>0.85287273597194746</v>
      </c>
      <c r="AD173" s="4">
        <v>-8.387911702916126E-2</v>
      </c>
      <c r="AE173" s="4">
        <v>-2.9004561251172149E-16</v>
      </c>
      <c r="AF173" s="4">
        <v>-1.213544364387277E-17</v>
      </c>
      <c r="AG173" s="4">
        <v>-1.559368995695361E-16</v>
      </c>
      <c r="AH173" s="4">
        <v>-2.1926634688112008E-16</v>
      </c>
      <c r="AI173" s="4">
        <v>7.1280638457246562E-17</v>
      </c>
      <c r="AJ173" s="4">
        <v>0.93339920197038806</v>
      </c>
      <c r="AK173" s="4">
        <v>0.9964065379250675</v>
      </c>
    </row>
    <row r="174" spans="15:37" x14ac:dyDescent="0.3">
      <c r="O174" s="3"/>
      <c r="P174" s="3" t="s">
        <v>19</v>
      </c>
      <c r="Q174" s="3" t="s">
        <v>7</v>
      </c>
      <c r="R174" s="3" t="s">
        <v>20</v>
      </c>
      <c r="S174" s="3" t="s">
        <v>21</v>
      </c>
      <c r="T174" s="3" t="s">
        <v>22</v>
      </c>
      <c r="U174" s="3" t="s">
        <v>23</v>
      </c>
      <c r="V174" s="3" t="s">
        <v>34</v>
      </c>
      <c r="W174" s="3" t="s">
        <v>35</v>
      </c>
    </row>
    <row r="175" spans="15:37" x14ac:dyDescent="0.3">
      <c r="O175" s="1" t="s">
        <v>13</v>
      </c>
      <c r="P175" s="1">
        <v>66.384801435474515</v>
      </c>
      <c r="Q175" s="1">
        <v>10.98100465062595</v>
      </c>
      <c r="R175" s="1">
        <v>6.0454214844258702</v>
      </c>
      <c r="S175" s="1">
        <v>2.9147237428340554E-8</v>
      </c>
      <c r="T175" s="1">
        <v>44.584750933320819</v>
      </c>
      <c r="U175" s="1">
        <v>88.18485193762821</v>
      </c>
      <c r="V175" s="1">
        <v>44.584750933320819</v>
      </c>
      <c r="W175" s="1">
        <v>88.18485193762821</v>
      </c>
    </row>
    <row r="176" spans="15:37" x14ac:dyDescent="0.3">
      <c r="O176" s="1" t="s">
        <v>32</v>
      </c>
      <c r="P176" s="1">
        <v>12.452002507085661</v>
      </c>
      <c r="Q176" s="1">
        <v>7.7517124448305932</v>
      </c>
      <c r="R176" s="1">
        <v>1.6063550596990428</v>
      </c>
      <c r="S176" s="1">
        <v>0.11151490409115751</v>
      </c>
      <c r="T176" s="1">
        <v>-2.9370924029003262</v>
      </c>
      <c r="U176" s="1">
        <v>27.841097417071648</v>
      </c>
      <c r="V176" s="1">
        <v>-2.9370924029003262</v>
      </c>
      <c r="W176" s="1">
        <v>27.841097417071648</v>
      </c>
    </row>
    <row r="177" spans="15:27" x14ac:dyDescent="0.3">
      <c r="O177" s="1" t="s">
        <v>28</v>
      </c>
      <c r="P177" s="1">
        <v>0.14425850198675899</v>
      </c>
      <c r="Q177" s="1">
        <v>0.14107393039428076</v>
      </c>
      <c r="R177" s="1">
        <v>1.0225737780437378</v>
      </c>
      <c r="S177" s="1">
        <v>0.30910633876356475</v>
      </c>
      <c r="T177" s="1">
        <v>-0.13580865989695157</v>
      </c>
      <c r="U177" s="1">
        <v>0.42432566387046955</v>
      </c>
      <c r="V177" s="1">
        <v>-0.13580865989695157</v>
      </c>
      <c r="W177" s="1">
        <v>0.42432566387046955</v>
      </c>
    </row>
    <row r="178" spans="15:27" ht="16.2" thickBot="1" x14ac:dyDescent="0.35">
      <c r="O178" s="1" t="s">
        <v>1</v>
      </c>
      <c r="P178" s="1">
        <v>0.84346649975310906</v>
      </c>
      <c r="Q178" s="1">
        <v>0.28729212398989162</v>
      </c>
      <c r="R178" s="1">
        <v>2.935919328518684</v>
      </c>
      <c r="S178" s="1">
        <v>4.1712128461427762E-3</v>
      </c>
      <c r="T178" s="1">
        <v>0.273119522302951</v>
      </c>
      <c r="U178" s="1">
        <v>1.4138134772032671</v>
      </c>
      <c r="V178" s="1">
        <v>0.273119522302951</v>
      </c>
      <c r="W178" s="1">
        <v>1.4138134772032671</v>
      </c>
    </row>
    <row r="179" spans="15:27" ht="16.2" thickBot="1" x14ac:dyDescent="0.35">
      <c r="O179" s="2" t="s">
        <v>31</v>
      </c>
      <c r="P179" s="2">
        <v>9.2323979517647453E-2</v>
      </c>
      <c r="Q179" s="2">
        <v>2.3257543471496316E-2</v>
      </c>
      <c r="R179" s="2">
        <v>3.9696359003175337</v>
      </c>
      <c r="S179" s="2">
        <v>1.3984905524305828E-4</v>
      </c>
      <c r="T179" s="2">
        <v>4.6151918001786661E-2</v>
      </c>
      <c r="U179" s="2">
        <v>0.13849604103350824</v>
      </c>
      <c r="V179" s="2">
        <v>4.6151918001786661E-2</v>
      </c>
      <c r="W179" s="2">
        <v>0.13849604103350824</v>
      </c>
      <c r="Y179" s="3" t="s">
        <v>27</v>
      </c>
      <c r="Z179" s="11"/>
      <c r="AA179" s="11"/>
    </row>
    <row r="180" spans="15:27" ht="16.2" thickBot="1" x14ac:dyDescent="0.35">
      <c r="Y180" s="1"/>
      <c r="Z180" s="1"/>
      <c r="AA180" s="1"/>
    </row>
    <row r="181" spans="15:27" x14ac:dyDescent="0.3">
      <c r="O181" s="3"/>
      <c r="P181" s="3" t="s">
        <v>29</v>
      </c>
      <c r="Q181" s="3" t="s">
        <v>33</v>
      </c>
      <c r="R181" s="3" t="s">
        <v>30</v>
      </c>
      <c r="S181" s="3" t="s">
        <v>32</v>
      </c>
      <c r="T181" s="3" t="s">
        <v>28</v>
      </c>
      <c r="U181" s="3" t="s">
        <v>1</v>
      </c>
      <c r="V181" s="3" t="s">
        <v>31</v>
      </c>
      <c r="W181" s="3" t="s">
        <v>24</v>
      </c>
      <c r="X181" s="3" t="s">
        <v>26</v>
      </c>
      <c r="Y181" s="1"/>
      <c r="Z181" s="1"/>
      <c r="AA181" s="1"/>
    </row>
    <row r="182" spans="15:27" x14ac:dyDescent="0.3">
      <c r="O182" s="1" t="s">
        <v>29</v>
      </c>
      <c r="P182" s="1">
        <v>1</v>
      </c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5:27" x14ac:dyDescent="0.3">
      <c r="O183" s="1" t="s">
        <v>33</v>
      </c>
      <c r="P183" s="1">
        <v>4.3002686918914304E-2</v>
      </c>
      <c r="Q183" s="1">
        <v>1</v>
      </c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5:27" x14ac:dyDescent="0.3">
      <c r="O184" s="1" t="s">
        <v>30</v>
      </c>
      <c r="P184" s="1">
        <v>0.27219358975670677</v>
      </c>
      <c r="Q184" s="1">
        <v>0.36106942861347652</v>
      </c>
      <c r="R184" s="1">
        <v>1</v>
      </c>
      <c r="S184" s="1"/>
      <c r="T184" s="1"/>
      <c r="U184" s="1"/>
      <c r="V184" s="1"/>
      <c r="W184" s="1"/>
      <c r="X184" s="1"/>
      <c r="Y184" s="1"/>
      <c r="Z184" s="1"/>
      <c r="AA184" s="1"/>
    </row>
    <row r="185" spans="15:27" x14ac:dyDescent="0.3">
      <c r="O185" s="1" t="s">
        <v>32</v>
      </c>
      <c r="P185" s="1">
        <v>0.21862746073436631</v>
      </c>
      <c r="Q185" s="1">
        <v>0.15525974494897524</v>
      </c>
      <c r="R185" s="1">
        <v>0.25937207114845717</v>
      </c>
      <c r="S185" s="1">
        <v>1</v>
      </c>
      <c r="T185" s="1"/>
      <c r="U185" s="1"/>
      <c r="V185" s="1"/>
      <c r="W185" s="1"/>
      <c r="X185" s="1"/>
      <c r="Y185" s="1"/>
      <c r="Z185" s="1"/>
      <c r="AA185" s="1"/>
    </row>
    <row r="186" spans="15:27" x14ac:dyDescent="0.3">
      <c r="O186" s="1" t="s">
        <v>28</v>
      </c>
      <c r="P186" s="1">
        <v>0.26063384185713562</v>
      </c>
      <c r="Q186" s="1">
        <v>0.16334166574469267</v>
      </c>
      <c r="R186" s="1">
        <v>0.40038895620289372</v>
      </c>
      <c r="S186" s="1">
        <v>0.10963023307558296</v>
      </c>
      <c r="T186" s="1">
        <v>1</v>
      </c>
      <c r="U186" s="1"/>
      <c r="V186" s="1"/>
      <c r="W186" s="1"/>
      <c r="X186" s="1"/>
      <c r="Y186" s="1"/>
      <c r="Z186" s="1"/>
      <c r="AA186" s="1"/>
    </row>
    <row r="187" spans="15:27" x14ac:dyDescent="0.3">
      <c r="O187" s="1" t="s">
        <v>1</v>
      </c>
      <c r="P187" s="1">
        <v>0.43320379245147428</v>
      </c>
      <c r="Q187" s="1">
        <v>-9.1596558621767164E-3</v>
      </c>
      <c r="R187" s="1">
        <v>0.21720669505288756</v>
      </c>
      <c r="S187" s="1">
        <v>0.16357928290184498</v>
      </c>
      <c r="T187" s="1">
        <v>0.40632700078716077</v>
      </c>
      <c r="U187" s="1">
        <v>1</v>
      </c>
      <c r="V187" s="1"/>
      <c r="W187" s="1"/>
      <c r="X187" s="1"/>
      <c r="Y187" s="1"/>
      <c r="Z187" s="1"/>
      <c r="AA187" s="1"/>
    </row>
    <row r="188" spans="15:27" x14ac:dyDescent="0.3">
      <c r="O188" s="1" t="s">
        <v>31</v>
      </c>
      <c r="P188" s="1">
        <v>0.44100317270637585</v>
      </c>
      <c r="Q188" s="1">
        <v>0.43668266691968494</v>
      </c>
      <c r="R188" s="1">
        <v>0.16552313708388039</v>
      </c>
      <c r="S188" s="1">
        <v>7.3117943198915403E-2</v>
      </c>
      <c r="T188" s="1">
        <v>0.10811503106091899</v>
      </c>
      <c r="U188" s="1">
        <v>0.26562457000711659</v>
      </c>
      <c r="V188" s="1">
        <v>1</v>
      </c>
      <c r="W188" s="1"/>
      <c r="X188" s="1"/>
      <c r="Y188" s="1"/>
      <c r="Z188" s="1"/>
      <c r="AA188" s="1"/>
    </row>
    <row r="189" spans="15:27" ht="16.2" thickBot="1" x14ac:dyDescent="0.35">
      <c r="O189" s="1" t="s">
        <v>24</v>
      </c>
      <c r="P189" s="1">
        <v>0.89750554408477645</v>
      </c>
      <c r="Q189" s="1">
        <v>-0.16665719297709389</v>
      </c>
      <c r="R189" s="1">
        <v>0.22194554948352208</v>
      </c>
      <c r="S189" s="1">
        <v>0.20766692421041455</v>
      </c>
      <c r="T189" s="1">
        <v>0.23727404420568882</v>
      </c>
      <c r="U189" s="1">
        <v>0.35215661497876438</v>
      </c>
      <c r="V189" s="1">
        <v>9.6708211905102433E-16</v>
      </c>
      <c r="W189" s="1">
        <v>1</v>
      </c>
      <c r="X189" s="1"/>
      <c r="Y189" s="4">
        <v>1</v>
      </c>
      <c r="Z189" s="1"/>
      <c r="AA189" s="1"/>
    </row>
    <row r="190" spans="15:27" x14ac:dyDescent="0.3">
      <c r="O190" s="1" t="s">
        <v>26</v>
      </c>
      <c r="P190" s="1">
        <v>-0.18672978151324995</v>
      </c>
      <c r="Q190" s="1">
        <v>-6.1458136435833158E-2</v>
      </c>
      <c r="R190" s="1">
        <v>0.18344139871097659</v>
      </c>
      <c r="S190" s="1">
        <v>-1.3734248180645938E-2</v>
      </c>
      <c r="T190" s="1">
        <v>0.67542167362363625</v>
      </c>
      <c r="U190" s="1">
        <v>-0.23790794908791926</v>
      </c>
      <c r="V190" s="1">
        <v>-0.52476783721163212</v>
      </c>
      <c r="W190" s="1">
        <v>4.9798577764686394E-2</v>
      </c>
      <c r="X190" s="1">
        <v>1</v>
      </c>
    </row>
    <row r="191" spans="15:27" x14ac:dyDescent="0.3">
      <c r="O191" s="1" t="s">
        <v>27</v>
      </c>
      <c r="P191" s="1">
        <v>0.83034671740243293</v>
      </c>
      <c r="Q191" s="1">
        <v>-0.14924569069798016</v>
      </c>
      <c r="R191" s="1">
        <v>0.13088518147505082</v>
      </c>
      <c r="S191" s="1">
        <v>0.16016236850550514</v>
      </c>
      <c r="T191" s="1">
        <v>1.5796334726111534E-16</v>
      </c>
      <c r="U191" s="1">
        <v>3.2927725780248694E-16</v>
      </c>
      <c r="V191" s="1">
        <v>9.5640747861473615E-16</v>
      </c>
      <c r="W191" s="1">
        <v>0.92517168598570776</v>
      </c>
      <c r="X191" s="1">
        <v>-4.8936141055176962E-16</v>
      </c>
    </row>
    <row r="192" spans="15:27" ht="16.2" thickBot="1" x14ac:dyDescent="0.35">
      <c r="O192" s="4" t="s">
        <v>36</v>
      </c>
      <c r="P192" s="4">
        <v>0.81929448387852577</v>
      </c>
      <c r="Q192" s="4">
        <v>-0.17369999911623038</v>
      </c>
      <c r="R192" s="4">
        <v>9.847051488441394E-2</v>
      </c>
      <c r="S192" s="4">
        <v>1.4329811834995333E-16</v>
      </c>
      <c r="T192" s="4">
        <v>2.0306941959610782E-16</v>
      </c>
      <c r="U192" s="4">
        <v>3.5295439150542704E-16</v>
      </c>
      <c r="V192" s="4">
        <v>8.6738062652705642E-16</v>
      </c>
      <c r="W192" s="4">
        <v>0.9128572957329123</v>
      </c>
      <c r="X192" s="4">
        <v>-4.1712420755107903E-16</v>
      </c>
    </row>
    <row r="194" spans="15:21" x14ac:dyDescent="0.3">
      <c r="O194" t="s">
        <v>2</v>
      </c>
    </row>
    <row r="195" spans="15:21" ht="16.2" thickBot="1" x14ac:dyDescent="0.35"/>
    <row r="196" spans="15:21" x14ac:dyDescent="0.3">
      <c r="O196" s="5" t="s">
        <v>3</v>
      </c>
      <c r="P196" s="5"/>
      <c r="R196" t="s">
        <v>40</v>
      </c>
    </row>
    <row r="197" spans="15:21" x14ac:dyDescent="0.3">
      <c r="O197" s="1" t="s">
        <v>4</v>
      </c>
      <c r="P197" s="1">
        <v>0.58059826187980146</v>
      </c>
    </row>
    <row r="198" spans="15:21" x14ac:dyDescent="0.3">
      <c r="O198" s="1" t="s">
        <v>5</v>
      </c>
      <c r="P198" s="1">
        <v>0.33709434169784647</v>
      </c>
      <c r="R198" t="s">
        <v>38</v>
      </c>
      <c r="S198">
        <f>(Q205/P205)/((Q207-Q205)/(P207-P205))</f>
        <v>9.5599932577901274</v>
      </c>
      <c r="T198" t="s">
        <v>39</v>
      </c>
      <c r="U198">
        <f>FINV(0.05,1,93)</f>
        <v>3.9434088458591683</v>
      </c>
    </row>
    <row r="199" spans="15:21" x14ac:dyDescent="0.3">
      <c r="O199" s="1" t="s">
        <v>6</v>
      </c>
      <c r="P199" s="1">
        <v>0.30183340242645534</v>
      </c>
    </row>
    <row r="200" spans="15:21" x14ac:dyDescent="0.3">
      <c r="O200" s="1" t="s">
        <v>7</v>
      </c>
      <c r="P200" s="1">
        <v>28.169052774277837</v>
      </c>
      <c r="S200" t="s">
        <v>25</v>
      </c>
    </row>
    <row r="201" spans="15:21" ht="16.2" thickBot="1" x14ac:dyDescent="0.35">
      <c r="O201" s="2" t="s">
        <v>8</v>
      </c>
      <c r="P201" s="2">
        <v>100</v>
      </c>
    </row>
    <row r="203" spans="15:21" ht="16.2" thickBot="1" x14ac:dyDescent="0.35">
      <c r="O203" t="s">
        <v>9</v>
      </c>
    </row>
    <row r="204" spans="15:21" x14ac:dyDescent="0.3">
      <c r="O204" s="3"/>
      <c r="P204" s="3" t="s">
        <v>14</v>
      </c>
      <c r="Q204" s="3" t="s">
        <v>15</v>
      </c>
      <c r="R204" s="3" t="s">
        <v>16</v>
      </c>
      <c r="S204" s="3" t="s">
        <v>17</v>
      </c>
      <c r="T204" s="3" t="s">
        <v>18</v>
      </c>
    </row>
    <row r="205" spans="15:21" x14ac:dyDescent="0.3">
      <c r="O205" s="1" t="s">
        <v>10</v>
      </c>
      <c r="P205" s="1">
        <v>5</v>
      </c>
      <c r="Q205" s="1">
        <v>37929.059785195263</v>
      </c>
      <c r="R205" s="1">
        <v>7585.8119570390527</v>
      </c>
      <c r="S205" s="1">
        <v>9.5599932577901274</v>
      </c>
      <c r="T205" s="1">
        <v>2.1274020810000756E-7</v>
      </c>
    </row>
    <row r="206" spans="15:21" x14ac:dyDescent="0.3">
      <c r="O206" s="1" t="s">
        <v>11</v>
      </c>
      <c r="P206" s="1">
        <v>94</v>
      </c>
      <c r="Q206" s="1">
        <v>74588.580214804693</v>
      </c>
      <c r="R206" s="1">
        <v>793.49553420004997</v>
      </c>
      <c r="S206" s="1"/>
      <c r="T206" s="1"/>
    </row>
    <row r="207" spans="15:21" ht="16.2" thickBot="1" x14ac:dyDescent="0.35">
      <c r="O207" s="2" t="s">
        <v>12</v>
      </c>
      <c r="P207" s="2">
        <v>99</v>
      </c>
      <c r="Q207" s="2">
        <v>112517.63999999996</v>
      </c>
      <c r="R207" s="2"/>
      <c r="S207" s="2"/>
      <c r="T207" s="2"/>
    </row>
    <row r="208" spans="15:21" ht="16.2" thickBot="1" x14ac:dyDescent="0.35"/>
    <row r="209" spans="15:27" x14ac:dyDescent="0.3">
      <c r="O209" s="3"/>
      <c r="P209" s="3" t="s">
        <v>19</v>
      </c>
      <c r="Q209" s="3" t="s">
        <v>7</v>
      </c>
      <c r="R209" s="3" t="s">
        <v>20</v>
      </c>
      <c r="S209" s="3" t="s">
        <v>21</v>
      </c>
      <c r="T209" s="3" t="s">
        <v>22</v>
      </c>
      <c r="U209" s="3" t="s">
        <v>23</v>
      </c>
      <c r="V209" s="3" t="s">
        <v>34</v>
      </c>
      <c r="W209" s="3" t="s">
        <v>35</v>
      </c>
    </row>
    <row r="210" spans="15:27" x14ac:dyDescent="0.3">
      <c r="O210" s="1" t="s">
        <v>13</v>
      </c>
      <c r="P210" s="1">
        <v>60.277845079826697</v>
      </c>
      <c r="Q210" s="1">
        <v>12.324606504861666</v>
      </c>
      <c r="R210" s="1">
        <v>4.8908535178018866</v>
      </c>
      <c r="S210" s="1">
        <v>4.1369162451098607E-6</v>
      </c>
      <c r="T210" s="1">
        <v>35.807049952642203</v>
      </c>
      <c r="U210" s="1">
        <v>84.748640207011192</v>
      </c>
      <c r="V210" s="1">
        <v>35.807049952642203</v>
      </c>
      <c r="W210" s="1">
        <v>84.748640207011192</v>
      </c>
    </row>
    <row r="211" spans="15:27" x14ac:dyDescent="0.3">
      <c r="O211" s="1" t="s">
        <v>30</v>
      </c>
      <c r="P211" s="1">
        <v>0.36248982267811475</v>
      </c>
      <c r="Q211" s="1">
        <v>0.33337436329250714</v>
      </c>
      <c r="R211" s="1">
        <v>1.0873356280250659</v>
      </c>
      <c r="S211" s="1">
        <v>0.27966874718210644</v>
      </c>
      <c r="T211" s="1">
        <v>-0.29943279055651234</v>
      </c>
      <c r="U211" s="1">
        <v>1.0244124359127418</v>
      </c>
      <c r="V211" s="1">
        <v>-0.29943279055651234</v>
      </c>
      <c r="W211" s="1">
        <v>1.0244124359127418</v>
      </c>
    </row>
    <row r="212" spans="15:27" ht="16.2" thickBot="1" x14ac:dyDescent="0.35">
      <c r="O212" s="1" t="s">
        <v>32</v>
      </c>
      <c r="P212" s="1">
        <v>10.475395089363474</v>
      </c>
      <c r="Q212" s="1">
        <v>7.9547796607671799</v>
      </c>
      <c r="R212" s="1">
        <v>1.3168680385992235</v>
      </c>
      <c r="S212" s="1">
        <v>0.19108429899180626</v>
      </c>
      <c r="T212" s="1">
        <v>-5.3190064019734482</v>
      </c>
      <c r="U212" s="1">
        <v>26.269796580700394</v>
      </c>
      <c r="V212" s="1">
        <v>-5.3190064019734482</v>
      </c>
      <c r="W212" s="1">
        <v>26.269796580700394</v>
      </c>
    </row>
    <row r="213" spans="15:27" x14ac:dyDescent="0.3">
      <c r="O213" s="1" t="s">
        <v>28</v>
      </c>
      <c r="P213" s="1">
        <v>8.6802785247982517E-2</v>
      </c>
      <c r="Q213" s="1">
        <v>0.1505187360826874</v>
      </c>
      <c r="R213" s="1">
        <v>0.57669089913362981</v>
      </c>
      <c r="S213" s="1">
        <v>0.56552673779150553</v>
      </c>
      <c r="T213" s="1">
        <v>-0.21205569368432625</v>
      </c>
      <c r="U213" s="1">
        <v>0.38566126418029129</v>
      </c>
      <c r="V213" s="1">
        <v>-0.21205569368432625</v>
      </c>
      <c r="W213" s="1">
        <v>0.38566126418029129</v>
      </c>
      <c r="Y213" s="3" t="s">
        <v>27</v>
      </c>
      <c r="Z213" s="3" t="s">
        <v>36</v>
      </c>
      <c r="AA213" s="11"/>
    </row>
    <row r="214" spans="15:27" x14ac:dyDescent="0.3">
      <c r="O214" s="1" t="s">
        <v>1</v>
      </c>
      <c r="P214" s="1">
        <v>0.84151641156004298</v>
      </c>
      <c r="Q214" s="1">
        <v>0.28702247594365315</v>
      </c>
      <c r="R214" s="1">
        <v>2.9318833265351851</v>
      </c>
      <c r="S214" s="1">
        <v>4.2307612337502557E-3</v>
      </c>
      <c r="T214" s="1">
        <v>0.27162655723132567</v>
      </c>
      <c r="U214" s="1">
        <v>1.4114062658887603</v>
      </c>
      <c r="V214" s="1">
        <v>0.27162655723132567</v>
      </c>
      <c r="W214" s="1">
        <v>1.4114062658887603</v>
      </c>
      <c r="Y214" s="1"/>
      <c r="Z214" s="1"/>
      <c r="AA214" s="1"/>
    </row>
    <row r="215" spans="15:27" ht="16.2" thickBot="1" x14ac:dyDescent="0.35">
      <c r="O215" s="2" t="s">
        <v>31</v>
      </c>
      <c r="P215" s="2">
        <v>8.9314497370011944E-2</v>
      </c>
      <c r="Q215" s="2">
        <v>2.3399526166653112E-2</v>
      </c>
      <c r="R215" s="2">
        <v>3.816936152207</v>
      </c>
      <c r="S215" s="2">
        <v>2.4194625698203831E-4</v>
      </c>
      <c r="T215" s="2">
        <v>4.2854189637551152E-2</v>
      </c>
      <c r="U215" s="2">
        <v>0.13577480510247275</v>
      </c>
      <c r="V215" s="2">
        <v>4.2854189637551152E-2</v>
      </c>
      <c r="W215" s="2">
        <v>0.13577480510247275</v>
      </c>
      <c r="Y215" s="1"/>
      <c r="Z215" s="1"/>
      <c r="AA215" s="1"/>
    </row>
    <row r="216" spans="15:27" ht="16.2" thickBot="1" x14ac:dyDescent="0.35">
      <c r="Y216" s="1"/>
      <c r="Z216" s="1"/>
      <c r="AA216" s="1"/>
    </row>
    <row r="217" spans="15:27" x14ac:dyDescent="0.3">
      <c r="O217" s="3"/>
      <c r="P217" s="3" t="s">
        <v>29</v>
      </c>
      <c r="Q217" s="3" t="s">
        <v>33</v>
      </c>
      <c r="R217" s="3" t="s">
        <v>30</v>
      </c>
      <c r="S217" s="3" t="s">
        <v>32</v>
      </c>
      <c r="T217" s="3" t="s">
        <v>28</v>
      </c>
      <c r="U217" s="3" t="s">
        <v>1</v>
      </c>
      <c r="V217" s="3" t="s">
        <v>31</v>
      </c>
      <c r="W217" s="3" t="s">
        <v>24</v>
      </c>
      <c r="X217" s="3" t="s">
        <v>26</v>
      </c>
      <c r="Y217" s="1"/>
      <c r="Z217" s="1"/>
      <c r="AA217" s="1"/>
    </row>
    <row r="218" spans="15:27" x14ac:dyDescent="0.3">
      <c r="O218" s="1" t="s">
        <v>29</v>
      </c>
      <c r="P218" s="1">
        <v>1</v>
      </c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5:27" x14ac:dyDescent="0.3">
      <c r="O219" s="1" t="s">
        <v>33</v>
      </c>
      <c r="P219" s="1">
        <v>4.3002686918914304E-2</v>
      </c>
      <c r="Q219" s="1">
        <v>1</v>
      </c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5:27" x14ac:dyDescent="0.3">
      <c r="O220" s="1" t="s">
        <v>30</v>
      </c>
      <c r="P220" s="1">
        <v>0.27219358975670677</v>
      </c>
      <c r="Q220" s="1">
        <v>0.36106942861347652</v>
      </c>
      <c r="R220" s="1">
        <v>1</v>
      </c>
      <c r="S220" s="1"/>
      <c r="T220" s="1"/>
      <c r="U220" s="1"/>
      <c r="V220" s="1"/>
      <c r="W220" s="1"/>
      <c r="X220" s="1"/>
      <c r="Y220" s="1"/>
      <c r="Z220" s="1"/>
      <c r="AA220" s="1"/>
    </row>
    <row r="221" spans="15:27" x14ac:dyDescent="0.3">
      <c r="O221" s="1" t="s">
        <v>32</v>
      </c>
      <c r="P221" s="1">
        <v>0.21862746073436631</v>
      </c>
      <c r="Q221" s="1">
        <v>0.15525974494897524</v>
      </c>
      <c r="R221" s="1">
        <v>0.25937207114845717</v>
      </c>
      <c r="S221" s="1">
        <v>1</v>
      </c>
      <c r="T221" s="1"/>
      <c r="U221" s="1"/>
      <c r="V221" s="1"/>
      <c r="W221" s="1"/>
      <c r="X221" s="1"/>
      <c r="Y221" s="1"/>
      <c r="Z221" s="1"/>
      <c r="AA221" s="1"/>
    </row>
    <row r="222" spans="15:27" x14ac:dyDescent="0.3">
      <c r="O222" s="1" t="s">
        <v>28</v>
      </c>
      <c r="P222" s="1">
        <v>0.26063384185713562</v>
      </c>
      <c r="Q222" s="1">
        <v>0.16334166574469267</v>
      </c>
      <c r="R222" s="1">
        <v>0.40038895620289372</v>
      </c>
      <c r="S222" s="1">
        <v>0.10963023307558296</v>
      </c>
      <c r="T222" s="1">
        <v>1</v>
      </c>
      <c r="U222" s="1"/>
      <c r="V222" s="1"/>
      <c r="W222" s="1"/>
      <c r="X222" s="1"/>
      <c r="Y222" s="1"/>
      <c r="Z222" s="1"/>
      <c r="AA222" s="1"/>
    </row>
    <row r="223" spans="15:27" x14ac:dyDescent="0.3">
      <c r="O223" s="1" t="s">
        <v>1</v>
      </c>
      <c r="P223" s="1">
        <v>0.43320379245147428</v>
      </c>
      <c r="Q223" s="1">
        <v>-9.1596558621767164E-3</v>
      </c>
      <c r="R223" s="1">
        <v>0.21720669505288756</v>
      </c>
      <c r="S223" s="1">
        <v>0.16357928290184498</v>
      </c>
      <c r="T223" s="1">
        <v>0.40632700078716077</v>
      </c>
      <c r="U223" s="1">
        <v>1</v>
      </c>
      <c r="V223" s="1"/>
      <c r="W223" s="1"/>
      <c r="X223" s="1"/>
      <c r="Y223" s="1">
        <v>1</v>
      </c>
      <c r="Z223" s="1"/>
      <c r="AA223" s="1"/>
    </row>
    <row r="224" spans="15:27" ht="16.2" thickBot="1" x14ac:dyDescent="0.35">
      <c r="O224" s="1" t="s">
        <v>31</v>
      </c>
      <c r="P224" s="1">
        <v>0.44100317270637585</v>
      </c>
      <c r="Q224" s="1">
        <v>0.43668266691968494</v>
      </c>
      <c r="R224" s="1">
        <v>0.16552313708388039</v>
      </c>
      <c r="S224" s="1">
        <v>7.3117943198915403E-2</v>
      </c>
      <c r="T224" s="1">
        <v>0.10811503106091899</v>
      </c>
      <c r="U224" s="1">
        <v>0.26562457000711659</v>
      </c>
      <c r="V224" s="1">
        <v>1</v>
      </c>
      <c r="W224" s="1"/>
      <c r="X224" s="1"/>
      <c r="Y224" s="4">
        <v>0.98668961616602491</v>
      </c>
      <c r="Z224" s="4">
        <v>1</v>
      </c>
      <c r="AA224" s="13"/>
    </row>
    <row r="225" spans="15:24" x14ac:dyDescent="0.3">
      <c r="O225" s="1" t="s">
        <v>24</v>
      </c>
      <c r="P225" s="1">
        <v>0.89750554408477645</v>
      </c>
      <c r="Q225" s="1">
        <v>-0.16665719297709389</v>
      </c>
      <c r="R225" s="1">
        <v>0.22194554948352208</v>
      </c>
      <c r="S225" s="1">
        <v>0.20766692421041455</v>
      </c>
      <c r="T225" s="1">
        <v>0.23727404420568882</v>
      </c>
      <c r="U225" s="1">
        <v>0.35215661497876438</v>
      </c>
      <c r="V225" s="1">
        <v>9.6708211905102433E-16</v>
      </c>
      <c r="W225" s="1">
        <v>1</v>
      </c>
      <c r="X225" s="1"/>
    </row>
    <row r="226" spans="15:24" x14ac:dyDescent="0.3">
      <c r="O226" s="1" t="s">
        <v>26</v>
      </c>
      <c r="P226" s="1">
        <v>-0.18672978151324995</v>
      </c>
      <c r="Q226" s="1">
        <v>-6.1458136435833158E-2</v>
      </c>
      <c r="R226" s="1">
        <v>0.18344139871097659</v>
      </c>
      <c r="S226" s="1">
        <v>-1.3734248180645938E-2</v>
      </c>
      <c r="T226" s="1">
        <v>0.67542167362363625</v>
      </c>
      <c r="U226" s="1">
        <v>-0.23790794908791926</v>
      </c>
      <c r="V226" s="1">
        <v>-0.52476783721163212</v>
      </c>
      <c r="W226" s="1">
        <v>4.9798577764686394E-2</v>
      </c>
      <c r="X226" s="1">
        <v>1</v>
      </c>
    </row>
    <row r="227" spans="15:24" x14ac:dyDescent="0.3">
      <c r="O227" s="1" t="s">
        <v>27</v>
      </c>
      <c r="P227" s="1">
        <v>0.83034671740243293</v>
      </c>
      <c r="Q227" s="1">
        <v>-0.14924569069798016</v>
      </c>
      <c r="R227" s="1">
        <v>0.13088518147505082</v>
      </c>
      <c r="S227" s="1">
        <v>0.16016236850550514</v>
      </c>
      <c r="T227" s="1">
        <v>1.5796334726111534E-16</v>
      </c>
      <c r="U227" s="1">
        <v>3.2927725780248694E-16</v>
      </c>
      <c r="V227" s="1">
        <v>9.5640747861473615E-16</v>
      </c>
      <c r="W227" s="1">
        <v>0.92517168598570776</v>
      </c>
      <c r="X227" s="1">
        <v>-4.8936141055176962E-16</v>
      </c>
    </row>
    <row r="228" spans="15:24" x14ac:dyDescent="0.3">
      <c r="O228" s="1" t="s">
        <v>36</v>
      </c>
      <c r="P228" s="1">
        <v>0.81929448387852577</v>
      </c>
      <c r="Q228" s="1">
        <v>-0.17369999911623038</v>
      </c>
      <c r="R228" s="1">
        <v>9.847051488441394E-2</v>
      </c>
      <c r="S228" s="1">
        <v>1.4329811834995333E-16</v>
      </c>
      <c r="T228" s="1">
        <v>2.0306941959610782E-16</v>
      </c>
      <c r="U228" s="1">
        <v>3.5295439150542704E-16</v>
      </c>
      <c r="V228" s="1">
        <v>8.6738062652705642E-16</v>
      </c>
      <c r="W228" s="1">
        <v>0.9128572957329123</v>
      </c>
      <c r="X228" s="1">
        <v>-4.1712420755107903E-16</v>
      </c>
    </row>
    <row r="229" spans="15:24" ht="16.2" thickBot="1" x14ac:dyDescent="0.35">
      <c r="O229" s="2" t="s">
        <v>37</v>
      </c>
      <c r="P229" s="4">
        <v>0.8141901855845195</v>
      </c>
      <c r="Q229" s="4">
        <v>-0.20289923092960108</v>
      </c>
      <c r="R229" s="4">
        <v>-1.0881647809188312E-18</v>
      </c>
      <c r="S229" s="4">
        <v>-1.9813256642421299E-17</v>
      </c>
      <c r="T229" s="4">
        <v>1.0834904476741407E-16</v>
      </c>
      <c r="U229" s="4">
        <v>3.2391801329162464E-16</v>
      </c>
      <c r="V229" s="4">
        <v>9.4428493947735769E-16</v>
      </c>
      <c r="W229" s="4">
        <v>0.90717009042521612</v>
      </c>
      <c r="X229" s="4">
        <v>-5.0148948953535598E-16</v>
      </c>
    </row>
    <row r="248" spans="25:27" ht="16.2" thickBot="1" x14ac:dyDescent="0.35"/>
    <row r="249" spans="25:27" x14ac:dyDescent="0.3">
      <c r="Y249" s="3" t="s">
        <v>27</v>
      </c>
      <c r="Z249" s="3" t="s">
        <v>36</v>
      </c>
      <c r="AA249" s="3" t="s">
        <v>37</v>
      </c>
    </row>
    <row r="250" spans="25:27" x14ac:dyDescent="0.3">
      <c r="Y250" s="1"/>
      <c r="Z250" s="1"/>
      <c r="AA250" s="1"/>
    </row>
    <row r="251" spans="25:27" x14ac:dyDescent="0.3">
      <c r="Y251" s="1"/>
      <c r="Z251" s="1"/>
      <c r="AA251" s="1"/>
    </row>
    <row r="252" spans="25:27" x14ac:dyDescent="0.3">
      <c r="Y252" s="1"/>
      <c r="Z252" s="1"/>
      <c r="AA252" s="1"/>
    </row>
    <row r="253" spans="25:27" x14ac:dyDescent="0.3">
      <c r="Y253" s="1"/>
      <c r="Z253" s="1"/>
      <c r="AA253" s="1"/>
    </row>
    <row r="254" spans="25:27" x14ac:dyDescent="0.3">
      <c r="Y254" s="1"/>
      <c r="Z254" s="1"/>
      <c r="AA254" s="1"/>
    </row>
    <row r="255" spans="25:27" x14ac:dyDescent="0.3">
      <c r="Y255" s="1"/>
      <c r="Z255" s="1"/>
      <c r="AA255" s="1"/>
    </row>
    <row r="256" spans="25:27" x14ac:dyDescent="0.3">
      <c r="Y256" s="1"/>
      <c r="Z256" s="1"/>
      <c r="AA256" s="1"/>
    </row>
    <row r="257" spans="25:27" x14ac:dyDescent="0.3">
      <c r="Y257" s="1"/>
      <c r="Z257" s="1"/>
      <c r="AA257" s="1"/>
    </row>
    <row r="258" spans="25:27" x14ac:dyDescent="0.3">
      <c r="Y258" s="1"/>
      <c r="Z258" s="1"/>
      <c r="AA258" s="1"/>
    </row>
    <row r="259" spans="25:27" x14ac:dyDescent="0.3">
      <c r="Y259" s="1">
        <v>1</v>
      </c>
      <c r="Z259" s="1"/>
      <c r="AA259" s="1"/>
    </row>
    <row r="260" spans="25:27" x14ac:dyDescent="0.3">
      <c r="Y260" s="1">
        <v>0.98668961616602491</v>
      </c>
      <c r="Z260" s="1">
        <v>1</v>
      </c>
      <c r="AA260" s="1"/>
    </row>
    <row r="261" spans="25:27" ht="16.2" thickBot="1" x14ac:dyDescent="0.35">
      <c r="Y261" s="4">
        <v>0.98054242706172645</v>
      </c>
      <c r="Z261" s="4">
        <v>0.99376988568281088</v>
      </c>
      <c r="AA261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9A8E-4E21-4524-918F-682181193321}">
  <dimension ref="A1:S126"/>
  <sheetViews>
    <sheetView tabSelected="1" topLeftCell="I90" zoomScale="69" workbookViewId="0">
      <selection activeCell="S110" sqref="S110"/>
    </sheetView>
  </sheetViews>
  <sheetFormatPr defaultRowHeight="15.6" x14ac:dyDescent="0.3"/>
  <cols>
    <col min="1" max="2" width="8.8984375" bestFit="1" customWidth="1"/>
    <col min="3" max="3" width="10.09765625" bestFit="1" customWidth="1"/>
    <col min="4" max="4" width="11.796875" customWidth="1"/>
    <col min="5" max="5" width="14" bestFit="1" customWidth="1"/>
    <col min="6" max="6" width="61.5" customWidth="1"/>
    <col min="7" max="7" width="14.5" bestFit="1" customWidth="1"/>
    <col min="8" max="8" width="15.19921875" bestFit="1" customWidth="1"/>
    <col min="9" max="10" width="9" bestFit="1" customWidth="1"/>
    <col min="11" max="11" width="10" bestFit="1" customWidth="1"/>
    <col min="12" max="14" width="9" bestFit="1" customWidth="1"/>
    <col min="15" max="16" width="14" bestFit="1" customWidth="1"/>
  </cols>
  <sheetData>
    <row r="1" spans="1:16" x14ac:dyDescent="0.3">
      <c r="A1" t="s">
        <v>1</v>
      </c>
      <c r="B1" t="s">
        <v>29</v>
      </c>
      <c r="C1" t="s">
        <v>128</v>
      </c>
      <c r="D1" t="s">
        <v>129</v>
      </c>
      <c r="E1" t="s">
        <v>130</v>
      </c>
      <c r="G1" t="s">
        <v>135</v>
      </c>
      <c r="H1" t="s">
        <v>136</v>
      </c>
      <c r="J1" t="s">
        <v>31</v>
      </c>
      <c r="K1" t="s">
        <v>29</v>
      </c>
      <c r="L1" t="s">
        <v>128</v>
      </c>
      <c r="M1" t="s">
        <v>129</v>
      </c>
      <c r="N1" t="s">
        <v>130</v>
      </c>
      <c r="O1" t="s">
        <v>135</v>
      </c>
      <c r="P1" t="s">
        <v>136</v>
      </c>
    </row>
    <row r="2" spans="1:16" x14ac:dyDescent="0.3">
      <c r="A2">
        <v>50</v>
      </c>
      <c r="B2">
        <v>148</v>
      </c>
      <c r="D2">
        <f>(($C$103-($A2*$B2))-(($B$103-$B2)*($A$103-$A2)/(COUNT($A$1:$A$101)-1)))/(($A$105-($A2*$A2))-(($A$103-A2)^2/(COUNT($A$1:$A$101)-1)))</f>
        <v>1.2899133714596034</v>
      </c>
      <c r="E2">
        <f>(($B$103-B2)/(COUNT(B$1:B$101)-1))-D2*(($A$103-$A2)/(COUNT($A$1:$A$101)-1))</f>
        <v>73.440543878879055</v>
      </c>
      <c r="G2">
        <f>E2+D2*A2</f>
        <v>137.93621245185921</v>
      </c>
      <c r="H2">
        <f>B2-G2</f>
        <v>10.063787548140795</v>
      </c>
      <c r="J2">
        <v>0</v>
      </c>
      <c r="K2">
        <v>148</v>
      </c>
      <c r="M2">
        <f>(($L$103-($K2*$J2))-(($K$103-$K2)*($J$103-$J2)/(COUNT($J$1:$J$101)-1)))/(($K$105-($J2*$J2))-(($J$103-J2)^2/(COUNT($J$1:$J$101)-1)))</f>
        <v>-0.28686014452133857</v>
      </c>
      <c r="N2">
        <f>(($K$103-K2)/(COUNT(K$1:K$101)-1))-M2*(($J$103-$J2)/(COUNT($J$1:$J$101)-1))</f>
        <v>139.17985024763792</v>
      </c>
      <c r="O2">
        <f>N2+M2*J2</f>
        <v>139.17985024763792</v>
      </c>
      <c r="P2">
        <f>K2-O2</f>
        <v>8.8201497523620844</v>
      </c>
    </row>
    <row r="3" spans="1:16" x14ac:dyDescent="0.3">
      <c r="A3">
        <v>31</v>
      </c>
      <c r="B3">
        <v>85</v>
      </c>
      <c r="D3">
        <f t="shared" ref="D3:D66" si="0">(($C$103-($A3*$B3))-(($B$103-$B3)*($A$103-$A3)/(COUNT($A$1:$A$101)-1)))/(($A$105-($A3*$A3))-(($A$103-A3)^2/(COUNT($A$1:$A$101)-1)))</f>
        <v>1.2945971633279736</v>
      </c>
      <c r="E3">
        <f t="shared" ref="E3:E66" si="1">(($B$103-B3)/(COUNT(B$1:B$101)-1))-D3*(($A$103-$A3)/(COUNT($A$1:$A$101)-1))</f>
        <v>73.667970463518003</v>
      </c>
      <c r="G3">
        <f t="shared" ref="G3:G66" si="2">E3+D3*A3</f>
        <v>113.80048252668519</v>
      </c>
      <c r="H3">
        <f t="shared" ref="H3:H66" si="3">B3-G3</f>
        <v>-28.800482526685187</v>
      </c>
      <c r="J3">
        <v>0</v>
      </c>
      <c r="K3">
        <v>85</v>
      </c>
      <c r="M3">
        <f t="shared" ref="M3:M6" si="4">(($L$103-($K3*$J3))-(($K$103-$K3)*($J$103-$J3)/(COUNT($J$1:$J$101)-1)))/(($K$105-($J3*$J3))-(($J$103-J3)^2/(COUNT($J$1:$J$101)-1)))</f>
        <v>-0.28985979878349566</v>
      </c>
      <c r="N3">
        <f>(($K$103-K3)/(COUNT(K$1:K$101)-1))-M3*(($J$103-$J3)/(COUNT($J$1:$J$101)-1))</f>
        <v>140.04149094904332</v>
      </c>
      <c r="O3">
        <f t="shared" ref="O3:O66" si="5">N3+M3*J3</f>
        <v>140.04149094904332</v>
      </c>
      <c r="P3">
        <f t="shared" ref="P3:P66" si="6">K3-O3</f>
        <v>-55.041490949043322</v>
      </c>
    </row>
    <row r="4" spans="1:16" x14ac:dyDescent="0.3">
      <c r="A4">
        <v>32</v>
      </c>
      <c r="B4">
        <v>183</v>
      </c>
      <c r="D4">
        <f t="shared" si="0"/>
        <v>1.315914043799794</v>
      </c>
      <c r="E4">
        <f t="shared" si="1"/>
        <v>71.956900107502037</v>
      </c>
      <c r="G4">
        <f t="shared" si="2"/>
        <v>114.06614950909545</v>
      </c>
      <c r="H4">
        <f t="shared" si="3"/>
        <v>68.933850490904547</v>
      </c>
      <c r="J4">
        <v>0</v>
      </c>
      <c r="K4">
        <v>183</v>
      </c>
      <c r="M4">
        <f t="shared" si="4"/>
        <v>-0.28519366993125128</v>
      </c>
      <c r="N4">
        <f>(($K$103-K4)/(COUNT(K$1:K$101)-1))-M4*(($J$103-$J4)/(COUNT($J$1:$J$101)-1))</f>
        <v>138.70116096907933</v>
      </c>
      <c r="O4">
        <f t="shared" si="5"/>
        <v>138.70116096907933</v>
      </c>
      <c r="P4">
        <f t="shared" si="6"/>
        <v>44.298839030920675</v>
      </c>
    </row>
    <row r="5" spans="1:16" x14ac:dyDescent="0.3">
      <c r="A5">
        <v>21</v>
      </c>
      <c r="B5">
        <v>89</v>
      </c>
      <c r="D5">
        <f t="shared" si="0"/>
        <v>1.289844174669327</v>
      </c>
      <c r="E5">
        <f t="shared" si="1"/>
        <v>73.661041196527606</v>
      </c>
      <c r="G5">
        <f t="shared" si="2"/>
        <v>100.74776886458348</v>
      </c>
      <c r="H5">
        <f t="shared" si="3"/>
        <v>-11.747768864583477</v>
      </c>
      <c r="J5">
        <v>94</v>
      </c>
      <c r="K5">
        <v>89</v>
      </c>
      <c r="M5">
        <f>(($L$103-($K5*$J5))-(($K$103-$K5)*($J$103-$J5)/(COUNT($J$1:$J$101)-1)))/(($K$105-($J5*$J5))-(($J$103-J5)^2/(COUNT($J$1:$J$101)-1)))</f>
        <v>-0.28698225849172132</v>
      </c>
      <c r="N5">
        <f t="shared" ref="N5:N68" si="7">(($K$103-K5)/(COUNT(K$1:K$101)-1))-M5*(($J$103-$J5)/(COUNT($J$1:$J$101)-1))</f>
        <v>139.51249252108815</v>
      </c>
      <c r="O5">
        <f t="shared" si="5"/>
        <v>112.53616022286634</v>
      </c>
      <c r="P5">
        <f t="shared" si="6"/>
        <v>-23.536160222866343</v>
      </c>
    </row>
    <row r="6" spans="1:16" x14ac:dyDescent="0.3">
      <c r="A6">
        <v>33</v>
      </c>
      <c r="B6">
        <v>137</v>
      </c>
      <c r="D6">
        <f t="shared" si="0"/>
        <v>1.3049209894901581</v>
      </c>
      <c r="E6">
        <f t="shared" si="1"/>
        <v>72.813377240687402</v>
      </c>
      <c r="G6">
        <f t="shared" si="2"/>
        <v>115.87576989386261</v>
      </c>
      <c r="H6">
        <f t="shared" si="3"/>
        <v>21.124230106137389</v>
      </c>
      <c r="J6">
        <v>168</v>
      </c>
      <c r="K6">
        <v>137</v>
      </c>
      <c r="M6">
        <f t="shared" si="4"/>
        <v>-0.29003673750690784</v>
      </c>
      <c r="N6">
        <f t="shared" si="7"/>
        <v>139.03734314608789</v>
      </c>
      <c r="O6">
        <f t="shared" si="5"/>
        <v>90.31117124492738</v>
      </c>
      <c r="P6">
        <f t="shared" si="6"/>
        <v>46.68882875507262</v>
      </c>
    </row>
    <row r="7" spans="1:16" x14ac:dyDescent="0.3">
      <c r="A7">
        <v>30</v>
      </c>
      <c r="B7">
        <v>116</v>
      </c>
      <c r="D7">
        <f t="shared" si="0"/>
        <v>1.3038823445257672</v>
      </c>
      <c r="E7">
        <f t="shared" si="1"/>
        <v>73.021751924021032</v>
      </c>
      <c r="G7">
        <f t="shared" si="2"/>
        <v>112.13822225979405</v>
      </c>
      <c r="H7">
        <f t="shared" si="3"/>
        <v>3.8617777402059517</v>
      </c>
      <c r="J7">
        <v>0</v>
      </c>
      <c r="K7">
        <v>116</v>
      </c>
      <c r="M7">
        <f t="shared" ref="M7:M66" si="8">(($L$103-($J7*$K7))-(($K$103-$K7)*($J$103-$J7)/(COUNT($J$1:$J$101)-1)))/(($K$105-($J7*$J7))-(($J$103-J7)^2/(COUNT($J$1:$J$101)-1)))</f>
        <v>-0.28838377843227547</v>
      </c>
      <c r="N7">
        <f t="shared" si="7"/>
        <v>139.61750901660574</v>
      </c>
      <c r="O7">
        <f t="shared" si="5"/>
        <v>139.61750901660574</v>
      </c>
      <c r="P7">
        <f t="shared" si="6"/>
        <v>-23.617509016605737</v>
      </c>
    </row>
    <row r="8" spans="1:16" x14ac:dyDescent="0.3">
      <c r="A8">
        <v>26</v>
      </c>
      <c r="B8">
        <v>78</v>
      </c>
      <c r="D8">
        <f t="shared" si="0"/>
        <v>1.2825981552526311</v>
      </c>
      <c r="E8">
        <f t="shared" si="1"/>
        <v>74.087320218757696</v>
      </c>
      <c r="G8">
        <f t="shared" si="2"/>
        <v>107.4348722553261</v>
      </c>
      <c r="H8">
        <f t="shared" si="3"/>
        <v>-29.434872255326098</v>
      </c>
      <c r="J8">
        <v>88</v>
      </c>
      <c r="K8">
        <v>78</v>
      </c>
      <c r="M8">
        <f t="shared" si="8"/>
        <v>-0.28696065553707545</v>
      </c>
      <c r="N8">
        <f t="shared" si="7"/>
        <v>139.63939329526156</v>
      </c>
      <c r="O8">
        <f t="shared" si="5"/>
        <v>114.38685560799891</v>
      </c>
      <c r="P8">
        <f t="shared" si="6"/>
        <v>-36.386855607998911</v>
      </c>
    </row>
    <row r="9" spans="1:16" x14ac:dyDescent="0.3">
      <c r="A9">
        <v>29</v>
      </c>
      <c r="B9">
        <v>115</v>
      </c>
      <c r="D9">
        <f t="shared" si="0"/>
        <v>1.3043273470370609</v>
      </c>
      <c r="E9">
        <f t="shared" si="1"/>
        <v>73.003341056186983</v>
      </c>
      <c r="G9">
        <f t="shared" si="2"/>
        <v>110.82883412026175</v>
      </c>
      <c r="H9">
        <f t="shared" si="3"/>
        <v>4.171165879738254</v>
      </c>
      <c r="J9">
        <v>0</v>
      </c>
      <c r="K9">
        <v>115</v>
      </c>
      <c r="M9">
        <f t="shared" si="8"/>
        <v>-0.2884313919919923</v>
      </c>
      <c r="N9">
        <f t="shared" si="7"/>
        <v>139.631185853136</v>
      </c>
      <c r="O9">
        <f t="shared" si="5"/>
        <v>139.631185853136</v>
      </c>
      <c r="P9">
        <f t="shared" si="6"/>
        <v>-24.631185853136003</v>
      </c>
    </row>
    <row r="10" spans="1:16" x14ac:dyDescent="0.3">
      <c r="A10">
        <v>53</v>
      </c>
      <c r="B10">
        <v>197</v>
      </c>
      <c r="D10">
        <f t="shared" si="0"/>
        <v>1.2174049903646087</v>
      </c>
      <c r="E10">
        <f t="shared" si="1"/>
        <v>75.466813006609513</v>
      </c>
      <c r="G10">
        <f t="shared" si="2"/>
        <v>139.98927749593378</v>
      </c>
      <c r="H10">
        <f t="shared" si="3"/>
        <v>57.010722504066223</v>
      </c>
      <c r="J10">
        <v>543</v>
      </c>
      <c r="K10">
        <v>197</v>
      </c>
      <c r="M10">
        <f t="shared" si="8"/>
        <v>-0.36159869254621102</v>
      </c>
      <c r="N10">
        <f t="shared" si="7"/>
        <v>142.3145271619039</v>
      </c>
      <c r="O10">
        <f t="shared" si="5"/>
        <v>-54.0335628906887</v>
      </c>
      <c r="P10">
        <f>K10-O10</f>
        <v>251.0335628906887</v>
      </c>
    </row>
    <row r="11" spans="1:16" x14ac:dyDescent="0.3">
      <c r="A11">
        <v>54</v>
      </c>
      <c r="B11">
        <v>125</v>
      </c>
      <c r="D11">
        <f t="shared" si="0"/>
        <v>1.33275900195334</v>
      </c>
      <c r="E11">
        <f t="shared" si="1"/>
        <v>72.258712135172573</v>
      </c>
      <c r="G11">
        <f t="shared" si="2"/>
        <v>144.22769824065293</v>
      </c>
      <c r="H11">
        <f t="shared" si="3"/>
        <v>-19.227698240652927</v>
      </c>
      <c r="J11">
        <v>0</v>
      </c>
      <c r="K11">
        <v>125</v>
      </c>
      <c r="M11">
        <f t="shared" si="8"/>
        <v>-0.28795525639482444</v>
      </c>
      <c r="N11">
        <f t="shared" si="7"/>
        <v>139.49441748783352</v>
      </c>
      <c r="O11">
        <f t="shared" si="5"/>
        <v>139.49441748783352</v>
      </c>
      <c r="P11">
        <f t="shared" si="6"/>
        <v>-14.494417487833516</v>
      </c>
    </row>
    <row r="12" spans="1:16" x14ac:dyDescent="0.3">
      <c r="A12">
        <v>30</v>
      </c>
      <c r="B12">
        <v>110</v>
      </c>
      <c r="D12">
        <f t="shared" si="0"/>
        <v>1.3017266605756939</v>
      </c>
      <c r="E12">
        <f t="shared" si="1"/>
        <v>73.15665286985589</v>
      </c>
      <c r="G12">
        <f t="shared" si="2"/>
        <v>112.20845268712671</v>
      </c>
      <c r="H12">
        <f t="shared" si="3"/>
        <v>-2.2084526871267087</v>
      </c>
      <c r="J12">
        <v>0</v>
      </c>
      <c r="K12">
        <v>110</v>
      </c>
      <c r="M12">
        <f t="shared" si="8"/>
        <v>-0.28866945979057618</v>
      </c>
      <c r="N12">
        <f t="shared" si="7"/>
        <v>139.69957003578722</v>
      </c>
      <c r="O12">
        <f t="shared" si="5"/>
        <v>139.69957003578722</v>
      </c>
      <c r="P12">
        <f t="shared" si="6"/>
        <v>-29.699570035787218</v>
      </c>
    </row>
    <row r="13" spans="1:16" x14ac:dyDescent="0.3">
      <c r="A13">
        <v>34</v>
      </c>
      <c r="B13">
        <v>168</v>
      </c>
      <c r="D13">
        <f t="shared" si="0"/>
        <v>1.3042359345935459</v>
      </c>
      <c r="E13">
        <f t="shared" si="1"/>
        <v>72.537009443486824</v>
      </c>
      <c r="G13">
        <f t="shared" si="2"/>
        <v>116.88103121966739</v>
      </c>
      <c r="H13">
        <f t="shared" si="3"/>
        <v>51.118968780332608</v>
      </c>
      <c r="J13">
        <v>0</v>
      </c>
      <c r="K13">
        <v>168</v>
      </c>
      <c r="M13">
        <f t="shared" si="8"/>
        <v>-0.28590787332700296</v>
      </c>
      <c r="N13">
        <f t="shared" si="7"/>
        <v>138.906313517033</v>
      </c>
      <c r="O13">
        <f t="shared" si="5"/>
        <v>138.906313517033</v>
      </c>
      <c r="P13">
        <f t="shared" si="6"/>
        <v>29.093686482967001</v>
      </c>
    </row>
    <row r="14" spans="1:16" x14ac:dyDescent="0.3">
      <c r="A14">
        <v>57</v>
      </c>
      <c r="B14">
        <v>139</v>
      </c>
      <c r="D14">
        <f t="shared" si="0"/>
        <v>1.3184742009000985</v>
      </c>
      <c r="E14">
        <f t="shared" si="1"/>
        <v>72.646109393466332</v>
      </c>
      <c r="G14">
        <f t="shared" si="2"/>
        <v>147.79913884477196</v>
      </c>
      <c r="H14">
        <f t="shared" si="3"/>
        <v>-8.7991388447719601</v>
      </c>
      <c r="J14">
        <v>0</v>
      </c>
      <c r="K14">
        <v>139</v>
      </c>
      <c r="M14">
        <f t="shared" si="8"/>
        <v>-0.28728866655878954</v>
      </c>
      <c r="N14">
        <f t="shared" si="7"/>
        <v>139.30294177641011</v>
      </c>
      <c r="O14">
        <f t="shared" si="5"/>
        <v>139.30294177641011</v>
      </c>
      <c r="P14">
        <f t="shared" si="6"/>
        <v>-0.30294177641010833</v>
      </c>
    </row>
    <row r="15" spans="1:16" x14ac:dyDescent="0.3">
      <c r="A15">
        <v>59</v>
      </c>
      <c r="B15">
        <v>189</v>
      </c>
      <c r="D15">
        <f t="shared" si="0"/>
        <v>1.2206086166933523</v>
      </c>
      <c r="E15">
        <f t="shared" si="1"/>
        <v>75.511929795216062</v>
      </c>
      <c r="G15">
        <f t="shared" si="2"/>
        <v>147.52783818012387</v>
      </c>
      <c r="H15">
        <f t="shared" si="3"/>
        <v>41.472161819876135</v>
      </c>
      <c r="J15">
        <v>846</v>
      </c>
      <c r="K15">
        <v>189</v>
      </c>
      <c r="M15">
        <f t="shared" si="8"/>
        <v>-0.51976303021355719</v>
      </c>
      <c r="N15">
        <f t="shared" si="7"/>
        <v>151.81533945532453</v>
      </c>
      <c r="O15">
        <f t="shared" si="5"/>
        <v>-287.90418410534483</v>
      </c>
      <c r="P15">
        <f t="shared" si="6"/>
        <v>476.90418410534483</v>
      </c>
    </row>
    <row r="16" spans="1:16" x14ac:dyDescent="0.3">
      <c r="A16">
        <v>51</v>
      </c>
      <c r="B16">
        <v>166</v>
      </c>
      <c r="D16">
        <f t="shared" si="0"/>
        <v>1.266088652776624</v>
      </c>
      <c r="E16">
        <f t="shared" si="1"/>
        <v>74.087811903378466</v>
      </c>
      <c r="G16">
        <f t="shared" si="2"/>
        <v>138.65833319498628</v>
      </c>
      <c r="H16">
        <f t="shared" si="3"/>
        <v>27.341666805013716</v>
      </c>
      <c r="J16">
        <v>175</v>
      </c>
      <c r="K16">
        <v>166</v>
      </c>
      <c r="M16">
        <f t="shared" si="8"/>
        <v>-0.2922505522511627</v>
      </c>
      <c r="N16">
        <f t="shared" si="7"/>
        <v>138.88625261963071</v>
      </c>
      <c r="O16">
        <f t="shared" si="5"/>
        <v>87.742405975677229</v>
      </c>
      <c r="P16">
        <f t="shared" si="6"/>
        <v>78.257594024322771</v>
      </c>
    </row>
    <row r="17" spans="1:16" x14ac:dyDescent="0.3">
      <c r="A17">
        <v>32</v>
      </c>
      <c r="B17">
        <v>100</v>
      </c>
      <c r="D17">
        <f t="shared" si="0"/>
        <v>1.2996052302525833</v>
      </c>
      <c r="E17">
        <f t="shared" si="1"/>
        <v>73.357031968067588</v>
      </c>
      <c r="G17">
        <f t="shared" si="2"/>
        <v>114.94439933615025</v>
      </c>
      <c r="H17">
        <f t="shared" si="3"/>
        <v>-14.944399336150255</v>
      </c>
      <c r="J17">
        <v>0</v>
      </c>
      <c r="K17">
        <v>100</v>
      </c>
      <c r="M17">
        <f t="shared" si="8"/>
        <v>-0.28914559538774398</v>
      </c>
      <c r="N17">
        <f t="shared" si="7"/>
        <v>139.83633840108968</v>
      </c>
      <c r="O17">
        <f t="shared" si="5"/>
        <v>139.83633840108968</v>
      </c>
      <c r="P17">
        <f t="shared" si="6"/>
        <v>-39.836338401089677</v>
      </c>
    </row>
    <row r="18" spans="1:16" x14ac:dyDescent="0.3">
      <c r="A18">
        <v>31</v>
      </c>
      <c r="B18">
        <v>118</v>
      </c>
      <c r="D18">
        <f t="shared" si="0"/>
        <v>1.3037651703465434</v>
      </c>
      <c r="E18">
        <f t="shared" si="1"/>
        <v>73.018757615635764</v>
      </c>
      <c r="G18">
        <f t="shared" si="2"/>
        <v>113.43547789637861</v>
      </c>
      <c r="H18">
        <f t="shared" si="3"/>
        <v>4.5645221036213854</v>
      </c>
      <c r="J18">
        <v>230</v>
      </c>
      <c r="K18">
        <v>118</v>
      </c>
      <c r="M18">
        <f t="shared" si="8"/>
        <v>-0.29179153236593081</v>
      </c>
      <c r="N18">
        <f t="shared" si="7"/>
        <v>139.17533323935891</v>
      </c>
      <c r="O18">
        <f t="shared" si="5"/>
        <v>72.063280795194828</v>
      </c>
      <c r="P18">
        <f t="shared" si="6"/>
        <v>45.936719204805172</v>
      </c>
    </row>
    <row r="19" spans="1:16" x14ac:dyDescent="0.3">
      <c r="A19">
        <v>31</v>
      </c>
      <c r="B19">
        <v>107</v>
      </c>
      <c r="D19">
        <f t="shared" si="0"/>
        <v>1.3007091680070202</v>
      </c>
      <c r="E19">
        <f t="shared" si="1"/>
        <v>73.235161898263186</v>
      </c>
      <c r="G19">
        <f t="shared" si="2"/>
        <v>113.55714610648081</v>
      </c>
      <c r="H19">
        <f t="shared" si="3"/>
        <v>-6.5571461064808148</v>
      </c>
      <c r="J19">
        <v>0</v>
      </c>
      <c r="K19">
        <v>107</v>
      </c>
      <c r="M19">
        <f t="shared" si="8"/>
        <v>-0.2888123004697265</v>
      </c>
      <c r="N19">
        <f t="shared" si="7"/>
        <v>139.74060054537796</v>
      </c>
      <c r="O19">
        <f t="shared" si="5"/>
        <v>139.74060054537796</v>
      </c>
      <c r="P19">
        <f t="shared" si="6"/>
        <v>-32.740600545377958</v>
      </c>
    </row>
    <row r="20" spans="1:16" x14ac:dyDescent="0.3">
      <c r="A20">
        <v>33</v>
      </c>
      <c r="B20">
        <v>103</v>
      </c>
      <c r="D20">
        <f t="shared" si="0"/>
        <v>1.3010021201505184</v>
      </c>
      <c r="E20">
        <f t="shared" si="1"/>
        <v>73.291755276837208</v>
      </c>
      <c r="G20">
        <f t="shared" si="2"/>
        <v>116.22482524180433</v>
      </c>
      <c r="H20">
        <f t="shared" si="3"/>
        <v>-13.224825241804325</v>
      </c>
      <c r="J20">
        <v>83</v>
      </c>
      <c r="K20">
        <v>103</v>
      </c>
      <c r="M20">
        <f t="shared" si="8"/>
        <v>-0.28720568300208688</v>
      </c>
      <c r="N20">
        <f t="shared" si="7"/>
        <v>139.41955738819539</v>
      </c>
      <c r="O20">
        <f t="shared" si="5"/>
        <v>115.58148569902218</v>
      </c>
      <c r="P20">
        <f t="shared" si="6"/>
        <v>-12.581485699022181</v>
      </c>
    </row>
    <row r="21" spans="1:16" x14ac:dyDescent="0.3">
      <c r="A21">
        <v>32</v>
      </c>
      <c r="B21">
        <v>115</v>
      </c>
      <c r="D21">
        <f t="shared" si="0"/>
        <v>1.3025526061948474</v>
      </c>
      <c r="E21">
        <f t="shared" si="1"/>
        <v>73.103996089652227</v>
      </c>
      <c r="G21">
        <f t="shared" si="2"/>
        <v>114.78567948788734</v>
      </c>
      <c r="H21">
        <f t="shared" si="3"/>
        <v>0.21432051211266412</v>
      </c>
      <c r="J21">
        <v>96</v>
      </c>
      <c r="K21">
        <v>115</v>
      </c>
      <c r="M21">
        <f t="shared" si="8"/>
        <v>-0.28731975906178236</v>
      </c>
      <c r="N21">
        <f t="shared" si="7"/>
        <v>139.26908799751939</v>
      </c>
      <c r="O21">
        <f t="shared" si="5"/>
        <v>111.68639112758828</v>
      </c>
      <c r="P21">
        <f t="shared" si="6"/>
        <v>3.3136088724117201</v>
      </c>
    </row>
    <row r="22" spans="1:16" x14ac:dyDescent="0.3">
      <c r="A22">
        <v>27</v>
      </c>
      <c r="B22">
        <v>126</v>
      </c>
      <c r="D22">
        <f t="shared" si="0"/>
        <v>1.3132322586746061</v>
      </c>
      <c r="E22">
        <f t="shared" si="1"/>
        <v>72.558705420466865</v>
      </c>
      <c r="G22">
        <f t="shared" si="2"/>
        <v>108.01597640468123</v>
      </c>
      <c r="H22">
        <f t="shared" si="3"/>
        <v>17.984023595318774</v>
      </c>
      <c r="J22">
        <v>235</v>
      </c>
      <c r="K22">
        <v>126</v>
      </c>
      <c r="M22">
        <f t="shared" si="8"/>
        <v>-0.29292500774014874</v>
      </c>
      <c r="N22">
        <f t="shared" si="7"/>
        <v>139.16222278514212</v>
      </c>
      <c r="O22">
        <f t="shared" si="5"/>
        <v>70.324845966207164</v>
      </c>
      <c r="P22">
        <f t="shared" si="6"/>
        <v>55.675154033792836</v>
      </c>
    </row>
    <row r="23" spans="1:16" x14ac:dyDescent="0.3">
      <c r="A23">
        <v>50</v>
      </c>
      <c r="B23">
        <v>99</v>
      </c>
      <c r="D23">
        <f t="shared" si="0"/>
        <v>1.3531147861275103</v>
      </c>
      <c r="E23">
        <f t="shared" si="1"/>
        <v>71.77004692379279</v>
      </c>
      <c r="G23">
        <f t="shared" si="2"/>
        <v>139.42578623016831</v>
      </c>
      <c r="H23">
        <f t="shared" si="3"/>
        <v>-40.425786230168313</v>
      </c>
      <c r="J23">
        <v>0</v>
      </c>
      <c r="K23">
        <v>99</v>
      </c>
      <c r="M23">
        <f t="shared" si="8"/>
        <v>-0.28919320894746076</v>
      </c>
      <c r="N23">
        <f t="shared" si="7"/>
        <v>139.85001523761991</v>
      </c>
      <c r="O23">
        <f t="shared" si="5"/>
        <v>139.85001523761991</v>
      </c>
      <c r="P23">
        <f t="shared" si="6"/>
        <v>-40.850015237619914</v>
      </c>
    </row>
    <row r="24" spans="1:16" x14ac:dyDescent="0.3">
      <c r="A24">
        <v>41</v>
      </c>
      <c r="B24">
        <v>196</v>
      </c>
      <c r="D24">
        <f t="shared" si="0"/>
        <v>1.2652720994250153</v>
      </c>
      <c r="E24">
        <f t="shared" si="1"/>
        <v>73.684945352075999</v>
      </c>
      <c r="G24">
        <f t="shared" si="2"/>
        <v>125.56110142850163</v>
      </c>
      <c r="H24">
        <f t="shared" si="3"/>
        <v>70.43889857149837</v>
      </c>
      <c r="J24">
        <v>0</v>
      </c>
      <c r="K24">
        <v>196</v>
      </c>
      <c r="M24">
        <f t="shared" si="8"/>
        <v>-0.28457469365493315</v>
      </c>
      <c r="N24">
        <f t="shared" si="7"/>
        <v>138.52336209418615</v>
      </c>
      <c r="O24">
        <f t="shared" si="5"/>
        <v>138.52336209418615</v>
      </c>
      <c r="P24">
        <f t="shared" si="6"/>
        <v>57.476637905813845</v>
      </c>
    </row>
    <row r="25" spans="1:16" x14ac:dyDescent="0.3">
      <c r="A25">
        <v>29</v>
      </c>
      <c r="B25">
        <v>119</v>
      </c>
      <c r="D25">
        <f t="shared" si="0"/>
        <v>1.3060910212063914</v>
      </c>
      <c r="E25">
        <f t="shared" si="1"/>
        <v>72.902134794167537</v>
      </c>
      <c r="G25">
        <f t="shared" si="2"/>
        <v>110.77877440915289</v>
      </c>
      <c r="H25">
        <f t="shared" si="3"/>
        <v>8.2212255908471121</v>
      </c>
      <c r="J25">
        <v>0</v>
      </c>
      <c r="K25">
        <v>119</v>
      </c>
      <c r="M25">
        <f t="shared" si="8"/>
        <v>-0.28824093775312509</v>
      </c>
      <c r="N25">
        <f t="shared" si="7"/>
        <v>139.576478507015</v>
      </c>
      <c r="O25">
        <f t="shared" si="5"/>
        <v>139.576478507015</v>
      </c>
      <c r="P25">
        <f t="shared" si="6"/>
        <v>-20.576478507014997</v>
      </c>
    </row>
    <row r="26" spans="1:16" x14ac:dyDescent="0.3">
      <c r="A26">
        <v>51</v>
      </c>
      <c r="B26">
        <v>143</v>
      </c>
      <c r="D26">
        <f t="shared" si="0"/>
        <v>1.2977430065576478</v>
      </c>
      <c r="E26">
        <f t="shared" si="1"/>
        <v>73.235893583464815</v>
      </c>
      <c r="G26">
        <f t="shared" si="2"/>
        <v>139.42078691790485</v>
      </c>
      <c r="H26">
        <f t="shared" si="3"/>
        <v>3.5792130820951513</v>
      </c>
      <c r="J26">
        <v>146</v>
      </c>
      <c r="K26">
        <v>143</v>
      </c>
      <c r="M26">
        <f t="shared" si="8"/>
        <v>-0.28936822387074163</v>
      </c>
      <c r="N26">
        <f t="shared" si="7"/>
        <v>138.99196953327106</v>
      </c>
      <c r="O26">
        <f t="shared" si="5"/>
        <v>96.74420884814279</v>
      </c>
      <c r="P26">
        <f t="shared" si="6"/>
        <v>46.25579115185721</v>
      </c>
    </row>
    <row r="27" spans="1:16" x14ac:dyDescent="0.3">
      <c r="A27">
        <v>41</v>
      </c>
      <c r="B27">
        <v>125</v>
      </c>
      <c r="D27">
        <f t="shared" si="0"/>
        <v>1.3033204111217915</v>
      </c>
      <c r="E27">
        <f t="shared" si="1"/>
        <v>73.095023048230161</v>
      </c>
      <c r="G27">
        <f t="shared" si="2"/>
        <v>126.53115990422361</v>
      </c>
      <c r="H27">
        <f t="shared" si="3"/>
        <v>-1.5311599042236139</v>
      </c>
      <c r="J27">
        <v>115</v>
      </c>
      <c r="K27">
        <v>125</v>
      </c>
      <c r="M27">
        <f t="shared" si="8"/>
        <v>-0.28776101240888735</v>
      </c>
      <c r="N27">
        <f t="shared" si="7"/>
        <v>139.14556172558642</v>
      </c>
      <c r="O27">
        <f t="shared" si="5"/>
        <v>106.05304529856437</v>
      </c>
      <c r="P27">
        <f t="shared" si="6"/>
        <v>18.946954701435629</v>
      </c>
    </row>
    <row r="28" spans="1:16" x14ac:dyDescent="0.3">
      <c r="A28">
        <v>43</v>
      </c>
      <c r="B28">
        <v>147</v>
      </c>
      <c r="D28">
        <f t="shared" si="0"/>
        <v>1.2899827567625837</v>
      </c>
      <c r="E28">
        <f t="shared" si="1"/>
        <v>73.357056664282609</v>
      </c>
      <c r="G28">
        <f t="shared" si="2"/>
        <v>128.82631520507371</v>
      </c>
      <c r="H28">
        <f t="shared" si="3"/>
        <v>18.173684794926288</v>
      </c>
      <c r="J28">
        <v>0</v>
      </c>
      <c r="K28">
        <v>147</v>
      </c>
      <c r="M28">
        <f t="shared" si="8"/>
        <v>-0.28690775808105534</v>
      </c>
      <c r="N28">
        <f t="shared" si="7"/>
        <v>139.19352708416815</v>
      </c>
      <c r="O28">
        <f t="shared" si="5"/>
        <v>139.19352708416815</v>
      </c>
      <c r="P28">
        <f t="shared" si="6"/>
        <v>7.8064729158318471</v>
      </c>
    </row>
    <row r="29" spans="1:16" x14ac:dyDescent="0.3">
      <c r="A29">
        <v>22</v>
      </c>
      <c r="B29">
        <v>97</v>
      </c>
      <c r="D29">
        <f t="shared" si="0"/>
        <v>1.2976493387378318</v>
      </c>
      <c r="E29">
        <f t="shared" si="1"/>
        <v>73.323628904208235</v>
      </c>
      <c r="G29">
        <f t="shared" si="2"/>
        <v>101.87191435644053</v>
      </c>
      <c r="H29">
        <f t="shared" si="3"/>
        <v>-4.8719143564405272</v>
      </c>
      <c r="J29">
        <v>140</v>
      </c>
      <c r="K29">
        <v>97</v>
      </c>
      <c r="M29">
        <f t="shared" si="8"/>
        <v>-0.28718703942509066</v>
      </c>
      <c r="N29">
        <f t="shared" si="7"/>
        <v>139.31342881420238</v>
      </c>
      <c r="O29">
        <f t="shared" si="5"/>
        <v>99.107243294689681</v>
      </c>
      <c r="P29">
        <f t="shared" si="6"/>
        <v>-2.1072432946896811</v>
      </c>
    </row>
    <row r="30" spans="1:16" x14ac:dyDescent="0.3">
      <c r="A30">
        <v>57</v>
      </c>
      <c r="B30">
        <v>145</v>
      </c>
      <c r="D30">
        <f t="shared" si="0"/>
        <v>1.307004547901969</v>
      </c>
      <c r="E30">
        <f t="shared" si="1"/>
        <v>72.977672781331677</v>
      </c>
      <c r="G30">
        <f t="shared" si="2"/>
        <v>147.47693201174391</v>
      </c>
      <c r="H30">
        <f t="shared" si="3"/>
        <v>-2.4769320117439122</v>
      </c>
      <c r="J30">
        <v>110</v>
      </c>
      <c r="K30">
        <v>145</v>
      </c>
      <c r="M30">
        <f t="shared" si="8"/>
        <v>-0.28812371767357164</v>
      </c>
      <c r="N30">
        <f t="shared" si="7"/>
        <v>138.9849114339284</v>
      </c>
      <c r="O30">
        <f t="shared" si="5"/>
        <v>107.29130248983552</v>
      </c>
      <c r="P30">
        <f t="shared" si="6"/>
        <v>37.708697510164484</v>
      </c>
    </row>
    <row r="31" spans="1:16" x14ac:dyDescent="0.3">
      <c r="A31">
        <v>38</v>
      </c>
      <c r="B31">
        <v>117</v>
      </c>
      <c r="D31">
        <f t="shared" si="0"/>
        <v>1.3041405206562966</v>
      </c>
      <c r="E31">
        <f t="shared" si="1"/>
        <v>73.108138057434005</v>
      </c>
      <c r="G31">
        <f t="shared" si="2"/>
        <v>122.66547784237328</v>
      </c>
      <c r="H31">
        <f t="shared" si="3"/>
        <v>-5.6654778423732779</v>
      </c>
      <c r="J31">
        <v>0</v>
      </c>
      <c r="K31">
        <v>117</v>
      </c>
      <c r="M31">
        <f t="shared" si="8"/>
        <v>-0.2883361648725587</v>
      </c>
      <c r="N31">
        <f t="shared" si="7"/>
        <v>139.6038321800755</v>
      </c>
      <c r="O31">
        <f t="shared" si="5"/>
        <v>139.6038321800755</v>
      </c>
      <c r="P31">
        <f t="shared" si="6"/>
        <v>-22.6038321800755</v>
      </c>
    </row>
    <row r="32" spans="1:16" x14ac:dyDescent="0.3">
      <c r="A32">
        <v>60</v>
      </c>
      <c r="B32">
        <v>109</v>
      </c>
      <c r="D32">
        <f t="shared" si="0"/>
        <v>1.3951580278995759</v>
      </c>
      <c r="E32">
        <f t="shared" si="1"/>
        <v>70.369449996400348</v>
      </c>
      <c r="G32">
        <f t="shared" si="2"/>
        <v>154.07893167037491</v>
      </c>
      <c r="H32">
        <f t="shared" si="3"/>
        <v>-45.078931670374914</v>
      </c>
      <c r="J32">
        <v>0</v>
      </c>
      <c r="K32">
        <v>109</v>
      </c>
      <c r="M32">
        <f t="shared" si="8"/>
        <v>-0.2887170733502929</v>
      </c>
      <c r="N32">
        <f t="shared" si="7"/>
        <v>139.71324687231746</v>
      </c>
      <c r="O32">
        <f t="shared" si="5"/>
        <v>139.71324687231746</v>
      </c>
      <c r="P32">
        <f t="shared" si="6"/>
        <v>-30.713246872317455</v>
      </c>
    </row>
    <row r="33" spans="1:16" x14ac:dyDescent="0.3">
      <c r="A33">
        <v>28</v>
      </c>
      <c r="B33">
        <v>158</v>
      </c>
      <c r="D33">
        <f t="shared" si="0"/>
        <v>1.3278246807180059</v>
      </c>
      <c r="E33">
        <f t="shared" si="1"/>
        <v>71.745520606350794</v>
      </c>
      <c r="G33">
        <f t="shared" si="2"/>
        <v>108.92461166645495</v>
      </c>
      <c r="H33">
        <f t="shared" si="3"/>
        <v>49.07538833354505</v>
      </c>
      <c r="J33">
        <v>245</v>
      </c>
      <c r="K33">
        <v>158</v>
      </c>
      <c r="M33">
        <f t="shared" si="8"/>
        <v>-0.29715916221922462</v>
      </c>
      <c r="N33">
        <f t="shared" si="7"/>
        <v>139.11691289248711</v>
      </c>
      <c r="O33">
        <f t="shared" si="5"/>
        <v>66.312918148777072</v>
      </c>
      <c r="P33">
        <f t="shared" si="6"/>
        <v>91.687081851222928</v>
      </c>
    </row>
    <row r="34" spans="1:16" x14ac:dyDescent="0.3">
      <c r="A34">
        <v>22</v>
      </c>
      <c r="B34">
        <v>88</v>
      </c>
      <c r="D34">
        <f t="shared" si="0"/>
        <v>1.2884626764105467</v>
      </c>
      <c r="E34">
        <f t="shared" si="1"/>
        <v>73.731895420968996</v>
      </c>
      <c r="G34">
        <f t="shared" si="2"/>
        <v>102.07807430200103</v>
      </c>
      <c r="H34">
        <f t="shared" si="3"/>
        <v>-14.078074302001028</v>
      </c>
      <c r="J34">
        <v>54</v>
      </c>
      <c r="K34">
        <v>88</v>
      </c>
      <c r="M34">
        <f t="shared" si="8"/>
        <v>-0.28773928158370859</v>
      </c>
      <c r="N34">
        <f t="shared" si="7"/>
        <v>139.69498623605409</v>
      </c>
      <c r="O34">
        <f t="shared" si="5"/>
        <v>124.15706503053383</v>
      </c>
      <c r="P34">
        <f t="shared" si="6"/>
        <v>-36.157065030533829</v>
      </c>
    </row>
    <row r="35" spans="1:16" x14ac:dyDescent="0.3">
      <c r="A35">
        <v>28</v>
      </c>
      <c r="B35">
        <v>92</v>
      </c>
      <c r="D35">
        <f t="shared" si="0"/>
        <v>1.293321705312735</v>
      </c>
      <c r="E35">
        <f t="shared" si="1"/>
        <v>73.602017152144668</v>
      </c>
      <c r="G35">
        <f t="shared" si="2"/>
        <v>109.81502490090125</v>
      </c>
      <c r="H35">
        <f t="shared" si="3"/>
        <v>-17.81502490090125</v>
      </c>
      <c r="J35">
        <v>0</v>
      </c>
      <c r="K35">
        <v>92</v>
      </c>
      <c r="M35">
        <f t="shared" si="8"/>
        <v>-0.28952650386547818</v>
      </c>
      <c r="N35">
        <f t="shared" si="7"/>
        <v>139.94575309333163</v>
      </c>
      <c r="O35">
        <f t="shared" si="5"/>
        <v>139.94575309333163</v>
      </c>
      <c r="P35">
        <f t="shared" si="6"/>
        <v>-47.945753093331632</v>
      </c>
    </row>
    <row r="36" spans="1:16" x14ac:dyDescent="0.3">
      <c r="A36">
        <v>45</v>
      </c>
      <c r="B36">
        <v>122</v>
      </c>
      <c r="D36">
        <f t="shared" si="0"/>
        <v>1.3109338605531868</v>
      </c>
      <c r="E36">
        <f t="shared" si="1"/>
        <v>72.916744198998231</v>
      </c>
      <c r="G36">
        <f t="shared" si="2"/>
        <v>131.90876792389165</v>
      </c>
      <c r="H36">
        <f t="shared" si="3"/>
        <v>-9.9087679238916451</v>
      </c>
      <c r="J36">
        <v>0</v>
      </c>
      <c r="K36">
        <v>122</v>
      </c>
      <c r="M36">
        <f t="shared" si="8"/>
        <v>-0.28809809707397482</v>
      </c>
      <c r="N36">
        <f t="shared" si="7"/>
        <v>139.53544799742426</v>
      </c>
      <c r="O36">
        <f t="shared" si="5"/>
        <v>139.53544799742426</v>
      </c>
      <c r="P36">
        <f t="shared" si="6"/>
        <v>-17.535447997424257</v>
      </c>
    </row>
    <row r="37" spans="1:16" x14ac:dyDescent="0.3">
      <c r="A37">
        <v>33</v>
      </c>
      <c r="B37">
        <v>103</v>
      </c>
      <c r="D37">
        <f t="shared" si="0"/>
        <v>1.3010021201505184</v>
      </c>
      <c r="E37">
        <f t="shared" si="1"/>
        <v>73.291755276837208</v>
      </c>
      <c r="G37">
        <f t="shared" si="2"/>
        <v>116.22482524180433</v>
      </c>
      <c r="H37">
        <f t="shared" si="3"/>
        <v>-13.224825241804325</v>
      </c>
      <c r="J37">
        <v>192</v>
      </c>
      <c r="K37">
        <v>103</v>
      </c>
      <c r="M37">
        <f t="shared" si="8"/>
        <v>-0.28870284369139659</v>
      </c>
      <c r="N37">
        <f t="shared" si="7"/>
        <v>139.21287572582611</v>
      </c>
      <c r="O37">
        <f t="shared" si="5"/>
        <v>83.781929737077959</v>
      </c>
      <c r="P37">
        <f t="shared" si="6"/>
        <v>19.218070262922041</v>
      </c>
    </row>
    <row r="38" spans="1:16" x14ac:dyDescent="0.3">
      <c r="A38">
        <v>35</v>
      </c>
      <c r="B38">
        <v>138</v>
      </c>
      <c r="D38">
        <f t="shared" si="0"/>
        <v>1.3016022321848848</v>
      </c>
      <c r="E38">
        <f t="shared" si="1"/>
        <v>72.943850454000994</v>
      </c>
      <c r="G38">
        <f t="shared" si="2"/>
        <v>118.49992858047196</v>
      </c>
      <c r="H38">
        <f t="shared" si="3"/>
        <v>19.500071419528041</v>
      </c>
      <c r="J38">
        <v>0</v>
      </c>
      <c r="K38">
        <v>138</v>
      </c>
      <c r="M38">
        <f t="shared" si="8"/>
        <v>-0.28733628011850632</v>
      </c>
      <c r="N38">
        <f t="shared" si="7"/>
        <v>139.31661861294035</v>
      </c>
      <c r="O38">
        <f t="shared" si="5"/>
        <v>139.31661861294035</v>
      </c>
      <c r="P38">
        <f t="shared" si="6"/>
        <v>-1.3166186129403457</v>
      </c>
    </row>
    <row r="39" spans="1:16" x14ac:dyDescent="0.3">
      <c r="A39">
        <v>46</v>
      </c>
      <c r="B39">
        <v>102</v>
      </c>
      <c r="D39">
        <f t="shared" si="0"/>
        <v>1.3319869049377271</v>
      </c>
      <c r="E39">
        <f t="shared" si="1"/>
        <v>72.4098229376917</v>
      </c>
      <c r="G39">
        <f t="shared" si="2"/>
        <v>133.68122056482713</v>
      </c>
      <c r="H39">
        <f t="shared" si="3"/>
        <v>-31.681220564827129</v>
      </c>
      <c r="J39">
        <v>0</v>
      </c>
      <c r="K39">
        <v>102</v>
      </c>
      <c r="M39">
        <f t="shared" si="8"/>
        <v>-0.28905036826831038</v>
      </c>
      <c r="N39">
        <f t="shared" si="7"/>
        <v>139.80898472802917</v>
      </c>
      <c r="O39">
        <f t="shared" si="5"/>
        <v>139.80898472802917</v>
      </c>
      <c r="P39">
        <f t="shared" si="6"/>
        <v>-37.808984728029174</v>
      </c>
    </row>
    <row r="40" spans="1:16" x14ac:dyDescent="0.3">
      <c r="A40">
        <v>27</v>
      </c>
      <c r="B40">
        <v>90</v>
      </c>
      <c r="D40">
        <f t="shared" si="0"/>
        <v>1.2914564794193133</v>
      </c>
      <c r="E40">
        <f t="shared" si="1"/>
        <v>73.673496189727729</v>
      </c>
      <c r="G40">
        <f t="shared" si="2"/>
        <v>108.54282113404919</v>
      </c>
      <c r="H40">
        <f t="shared" si="3"/>
        <v>-18.542821134049191</v>
      </c>
      <c r="J40">
        <v>0</v>
      </c>
      <c r="K40">
        <v>90</v>
      </c>
      <c r="M40">
        <f t="shared" si="8"/>
        <v>-0.28962173098491178</v>
      </c>
      <c r="N40">
        <f t="shared" si="7"/>
        <v>139.97310676639211</v>
      </c>
      <c r="O40">
        <f t="shared" si="5"/>
        <v>139.97310676639211</v>
      </c>
      <c r="P40">
        <f t="shared" si="6"/>
        <v>-49.973106766392107</v>
      </c>
    </row>
    <row r="41" spans="1:16" x14ac:dyDescent="0.3">
      <c r="A41">
        <v>56</v>
      </c>
      <c r="B41">
        <v>111</v>
      </c>
      <c r="D41">
        <f t="shared" si="0"/>
        <v>1.3663037060778345</v>
      </c>
      <c r="E41">
        <f t="shared" si="1"/>
        <v>71.279754052731846</v>
      </c>
      <c r="G41">
        <f t="shared" si="2"/>
        <v>147.79276159309057</v>
      </c>
      <c r="H41">
        <f t="shared" si="3"/>
        <v>-36.792761593090574</v>
      </c>
      <c r="J41">
        <v>207</v>
      </c>
      <c r="K41">
        <v>111</v>
      </c>
      <c r="M41">
        <f t="shared" si="8"/>
        <v>-0.28994265144416009</v>
      </c>
      <c r="N41">
        <f t="shared" si="7"/>
        <v>139.17884327917565</v>
      </c>
      <c r="O41">
        <f t="shared" si="5"/>
        <v>79.16071443023452</v>
      </c>
      <c r="P41">
        <f t="shared" si="6"/>
        <v>31.83928556976548</v>
      </c>
    </row>
    <row r="42" spans="1:16" x14ac:dyDescent="0.3">
      <c r="A42">
        <v>26</v>
      </c>
      <c r="B42">
        <v>180</v>
      </c>
      <c r="D42">
        <f t="shared" si="0"/>
        <v>1.352701820259568</v>
      </c>
      <c r="E42">
        <f t="shared" si="1"/>
        <v>70.638086686801159</v>
      </c>
      <c r="G42">
        <f t="shared" si="2"/>
        <v>105.80833401354992</v>
      </c>
      <c r="H42">
        <f t="shared" si="3"/>
        <v>74.191665986450076</v>
      </c>
      <c r="J42">
        <v>70</v>
      </c>
      <c r="K42">
        <v>180</v>
      </c>
      <c r="M42">
        <f t="shared" si="8"/>
        <v>-0.28710563137498513</v>
      </c>
      <c r="N42">
        <f t="shared" si="7"/>
        <v>138.67205025330065</v>
      </c>
      <c r="O42">
        <f t="shared" si="5"/>
        <v>118.5746560570517</v>
      </c>
      <c r="P42">
        <f t="shared" si="6"/>
        <v>61.425343942948302</v>
      </c>
    </row>
    <row r="43" spans="1:16" x14ac:dyDescent="0.3">
      <c r="A43">
        <v>37</v>
      </c>
      <c r="B43">
        <v>133</v>
      </c>
      <c r="D43">
        <f t="shared" si="0"/>
        <v>1.3000599257505314</v>
      </c>
      <c r="E43">
        <f t="shared" si="1"/>
        <v>73.073696493125652</v>
      </c>
      <c r="G43">
        <f t="shared" si="2"/>
        <v>121.17591374589531</v>
      </c>
      <c r="H43">
        <f t="shared" si="3"/>
        <v>11.824086254104685</v>
      </c>
      <c r="J43">
        <v>0</v>
      </c>
      <c r="K43">
        <v>133</v>
      </c>
      <c r="M43">
        <f t="shared" si="8"/>
        <v>-0.28757434791709025</v>
      </c>
      <c r="N43">
        <f t="shared" si="7"/>
        <v>139.38500279559156</v>
      </c>
      <c r="O43">
        <f t="shared" si="5"/>
        <v>139.38500279559156</v>
      </c>
      <c r="P43">
        <f t="shared" si="6"/>
        <v>-6.3850027955915607</v>
      </c>
    </row>
    <row r="44" spans="1:16" x14ac:dyDescent="0.3">
      <c r="A44">
        <v>48</v>
      </c>
      <c r="B44">
        <v>106</v>
      </c>
      <c r="D44">
        <f t="shared" si="0"/>
        <v>1.3356602853310582</v>
      </c>
      <c r="E44">
        <f t="shared" si="1"/>
        <v>72.270393854407956</v>
      </c>
      <c r="G44">
        <f t="shared" si="2"/>
        <v>136.38208755029876</v>
      </c>
      <c r="H44">
        <f t="shared" si="3"/>
        <v>-30.382087550298763</v>
      </c>
      <c r="J44">
        <v>0</v>
      </c>
      <c r="K44">
        <v>106</v>
      </c>
      <c r="M44">
        <f t="shared" si="8"/>
        <v>-0.28885991402944328</v>
      </c>
      <c r="N44">
        <f t="shared" si="7"/>
        <v>139.7542773819082</v>
      </c>
      <c r="O44">
        <f t="shared" si="5"/>
        <v>139.7542773819082</v>
      </c>
      <c r="P44">
        <f t="shared" si="6"/>
        <v>-33.754277381908196</v>
      </c>
    </row>
    <row r="45" spans="1:16" x14ac:dyDescent="0.3">
      <c r="A45">
        <v>54</v>
      </c>
      <c r="B45">
        <v>171</v>
      </c>
      <c r="D45">
        <f t="shared" si="0"/>
        <v>1.2573158146905994</v>
      </c>
      <c r="E45">
        <f t="shared" si="1"/>
        <v>74.375899190184327</v>
      </c>
      <c r="G45">
        <f t="shared" si="2"/>
        <v>142.27095318347671</v>
      </c>
      <c r="H45">
        <f t="shared" si="3"/>
        <v>28.729046816523294</v>
      </c>
      <c r="J45">
        <v>240</v>
      </c>
      <c r="K45">
        <v>171</v>
      </c>
      <c r="M45">
        <f t="shared" si="8"/>
        <v>-0.29810321256579786</v>
      </c>
      <c r="N45">
        <f t="shared" si="7"/>
        <v>139.069218327383</v>
      </c>
      <c r="O45">
        <f t="shared" si="5"/>
        <v>67.524447311591516</v>
      </c>
      <c r="P45">
        <f t="shared" si="6"/>
        <v>103.47555268840848</v>
      </c>
    </row>
    <row r="46" spans="1:16" x14ac:dyDescent="0.3">
      <c r="A46">
        <v>40</v>
      </c>
      <c r="B46">
        <v>159</v>
      </c>
      <c r="D46">
        <f t="shared" si="0"/>
        <v>1.2871693857824884</v>
      </c>
      <c r="E46">
        <f t="shared" si="1"/>
        <v>73.293431813817918</v>
      </c>
      <c r="G46">
        <f t="shared" si="2"/>
        <v>124.78020724511745</v>
      </c>
      <c r="H46">
        <f t="shared" si="3"/>
        <v>34.219792754882548</v>
      </c>
      <c r="J46">
        <v>0</v>
      </c>
      <c r="K46">
        <v>159</v>
      </c>
      <c r="M46">
        <f t="shared" si="8"/>
        <v>-0.28633639536445399</v>
      </c>
      <c r="N46">
        <f t="shared" si="7"/>
        <v>139.02940504580522</v>
      </c>
      <c r="O46">
        <f t="shared" si="5"/>
        <v>139.02940504580522</v>
      </c>
      <c r="P46">
        <f t="shared" si="6"/>
        <v>19.97059495419478</v>
      </c>
    </row>
    <row r="47" spans="1:16" x14ac:dyDescent="0.3">
      <c r="A47">
        <v>25</v>
      </c>
      <c r="B47">
        <v>180</v>
      </c>
      <c r="D47">
        <f t="shared" si="0"/>
        <v>1.3597476040532424</v>
      </c>
      <c r="E47">
        <f t="shared" si="1"/>
        <v>70.381236736869397</v>
      </c>
      <c r="G47">
        <f t="shared" si="2"/>
        <v>104.37492683820045</v>
      </c>
      <c r="H47">
        <f t="shared" si="3"/>
        <v>75.625073161799548</v>
      </c>
      <c r="J47">
        <v>0</v>
      </c>
      <c r="K47">
        <v>180</v>
      </c>
      <c r="M47">
        <f t="shared" si="8"/>
        <v>-0.28533651061040161</v>
      </c>
      <c r="N47">
        <f t="shared" si="7"/>
        <v>138.74219147867007</v>
      </c>
      <c r="O47">
        <f t="shared" si="5"/>
        <v>138.74219147867007</v>
      </c>
      <c r="P47">
        <f t="shared" si="6"/>
        <v>41.257808521329935</v>
      </c>
    </row>
    <row r="48" spans="1:16" x14ac:dyDescent="0.3">
      <c r="A48">
        <v>29</v>
      </c>
      <c r="B48">
        <v>146</v>
      </c>
      <c r="D48">
        <f t="shared" si="0"/>
        <v>1.3179958218493835</v>
      </c>
      <c r="E48">
        <f t="shared" si="1"/>
        <v>72.21899252553591</v>
      </c>
      <c r="G48">
        <f t="shared" si="2"/>
        <v>110.44087135916803</v>
      </c>
      <c r="H48">
        <f t="shared" si="3"/>
        <v>35.559128640831972</v>
      </c>
      <c r="J48">
        <v>0</v>
      </c>
      <c r="K48">
        <v>146</v>
      </c>
      <c r="M48">
        <f t="shared" si="8"/>
        <v>-0.28695537164077212</v>
      </c>
      <c r="N48">
        <f t="shared" si="7"/>
        <v>139.20720392069839</v>
      </c>
      <c r="O48">
        <f t="shared" si="5"/>
        <v>139.20720392069839</v>
      </c>
      <c r="P48">
        <f t="shared" si="6"/>
        <v>6.7927960793016098</v>
      </c>
    </row>
    <row r="49" spans="1:16" x14ac:dyDescent="0.3">
      <c r="A49">
        <v>22</v>
      </c>
      <c r="B49">
        <v>71</v>
      </c>
      <c r="D49">
        <f t="shared" si="0"/>
        <v>1.2711100920145557</v>
      </c>
      <c r="E49">
        <f t="shared" si="1"/>
        <v>74.503065508184022</v>
      </c>
      <c r="G49">
        <f t="shared" si="2"/>
        <v>102.46748753250425</v>
      </c>
      <c r="H49">
        <f t="shared" si="3"/>
        <v>-31.467487532504251</v>
      </c>
      <c r="J49">
        <v>0</v>
      </c>
      <c r="K49">
        <v>71</v>
      </c>
      <c r="M49">
        <f t="shared" si="8"/>
        <v>-0.29052638861953056</v>
      </c>
      <c r="N49">
        <f t="shared" si="7"/>
        <v>140.23296666046676</v>
      </c>
      <c r="O49">
        <f t="shared" si="5"/>
        <v>140.23296666046676</v>
      </c>
      <c r="P49">
        <f t="shared" si="6"/>
        <v>-69.232966660466758</v>
      </c>
    </row>
    <row r="50" spans="1:16" x14ac:dyDescent="0.3">
      <c r="A50">
        <v>31</v>
      </c>
      <c r="B50">
        <v>103</v>
      </c>
      <c r="D50">
        <f t="shared" si="0"/>
        <v>1.2995978944290121</v>
      </c>
      <c r="E50">
        <f t="shared" si="1"/>
        <v>73.313854364673134</v>
      </c>
      <c r="G50">
        <f t="shared" si="2"/>
        <v>113.60138909197251</v>
      </c>
      <c r="H50">
        <f t="shared" si="3"/>
        <v>-10.601389091972507</v>
      </c>
      <c r="J50">
        <v>0</v>
      </c>
      <c r="K50">
        <v>103</v>
      </c>
      <c r="M50">
        <f t="shared" si="8"/>
        <v>-0.2890027547085936</v>
      </c>
      <c r="N50">
        <f t="shared" si="7"/>
        <v>139.79530789149894</v>
      </c>
      <c r="O50">
        <f t="shared" si="5"/>
        <v>139.79530789149894</v>
      </c>
      <c r="P50">
        <f t="shared" si="6"/>
        <v>-36.795307891498936</v>
      </c>
    </row>
    <row r="51" spans="1:16" x14ac:dyDescent="0.3">
      <c r="A51">
        <v>24</v>
      </c>
      <c r="B51">
        <v>105</v>
      </c>
      <c r="D51">
        <f t="shared" si="0"/>
        <v>1.3030502762557592</v>
      </c>
      <c r="E51">
        <f t="shared" si="1"/>
        <v>73.082567229876929</v>
      </c>
      <c r="G51">
        <f t="shared" si="2"/>
        <v>104.35577386001515</v>
      </c>
      <c r="H51">
        <f t="shared" si="3"/>
        <v>0.6442261399848519</v>
      </c>
      <c r="J51">
        <v>0</v>
      </c>
      <c r="K51">
        <v>105</v>
      </c>
      <c r="M51">
        <f t="shared" si="8"/>
        <v>-0.28890752758916011</v>
      </c>
      <c r="N51">
        <f t="shared" si="7"/>
        <v>139.76795421843843</v>
      </c>
      <c r="O51">
        <f t="shared" si="5"/>
        <v>139.76795421843843</v>
      </c>
      <c r="P51">
        <f t="shared" si="6"/>
        <v>-34.767954218438433</v>
      </c>
    </row>
    <row r="52" spans="1:16" x14ac:dyDescent="0.3">
      <c r="A52">
        <v>22</v>
      </c>
      <c r="B52">
        <v>103</v>
      </c>
      <c r="D52">
        <f t="shared" si="0"/>
        <v>1.3037737802893554</v>
      </c>
      <c r="E52">
        <f t="shared" si="1"/>
        <v>73.051451226367732</v>
      </c>
      <c r="G52">
        <f t="shared" si="2"/>
        <v>101.73447439273355</v>
      </c>
      <c r="H52">
        <f t="shared" si="3"/>
        <v>1.2655256072664542</v>
      </c>
      <c r="J52">
        <v>82</v>
      </c>
      <c r="K52">
        <v>103</v>
      </c>
      <c r="M52">
        <f t="shared" si="8"/>
        <v>-0.28721222962082132</v>
      </c>
      <c r="N52">
        <f t="shared" si="7"/>
        <v>139.42294469092826</v>
      </c>
      <c r="O52">
        <f t="shared" si="5"/>
        <v>115.87154186202091</v>
      </c>
      <c r="P52">
        <f t="shared" si="6"/>
        <v>-12.871541862020905</v>
      </c>
    </row>
    <row r="53" spans="1:16" x14ac:dyDescent="0.3">
      <c r="A53">
        <v>26</v>
      </c>
      <c r="B53">
        <v>101</v>
      </c>
      <c r="D53">
        <f t="shared" si="0"/>
        <v>1.2984058444208628</v>
      </c>
      <c r="E53">
        <f t="shared" si="1"/>
        <v>73.309551873316494</v>
      </c>
      <c r="G53">
        <f t="shared" si="2"/>
        <v>107.06810382825893</v>
      </c>
      <c r="H53">
        <f t="shared" si="3"/>
        <v>-6.068103828258927</v>
      </c>
      <c r="J53">
        <v>36</v>
      </c>
      <c r="K53">
        <v>101</v>
      </c>
      <c r="M53">
        <f t="shared" si="8"/>
        <v>-0.28795925996224958</v>
      </c>
      <c r="N53">
        <f t="shared" si="7"/>
        <v>139.63242994404732</v>
      </c>
      <c r="O53">
        <f t="shared" si="5"/>
        <v>129.26589658540632</v>
      </c>
      <c r="P53">
        <f t="shared" si="6"/>
        <v>-28.265896585406324</v>
      </c>
    </row>
    <row r="54" spans="1:16" x14ac:dyDescent="0.3">
      <c r="A54">
        <v>30</v>
      </c>
      <c r="B54">
        <v>88</v>
      </c>
      <c r="D54">
        <f t="shared" si="0"/>
        <v>1.2938224860921015</v>
      </c>
      <c r="E54">
        <f t="shared" si="1"/>
        <v>73.651289671249998</v>
      </c>
      <c r="G54">
        <f t="shared" si="2"/>
        <v>112.46596425401304</v>
      </c>
      <c r="H54">
        <f t="shared" si="3"/>
        <v>-24.465964254013045</v>
      </c>
      <c r="J54">
        <v>23</v>
      </c>
      <c r="K54">
        <v>88</v>
      </c>
      <c r="M54">
        <f t="shared" si="8"/>
        <v>-0.28874137631463492</v>
      </c>
      <c r="N54">
        <f t="shared" si="7"/>
        <v>139.86011193175833</v>
      </c>
      <c r="O54">
        <f t="shared" si="5"/>
        <v>133.21906027652173</v>
      </c>
      <c r="P54">
        <f t="shared" si="6"/>
        <v>-45.219060276521731</v>
      </c>
    </row>
    <row r="55" spans="1:16" x14ac:dyDescent="0.3">
      <c r="A55">
        <v>58</v>
      </c>
      <c r="B55">
        <v>176</v>
      </c>
      <c r="D55">
        <f t="shared" si="0"/>
        <v>1.2477052290181425</v>
      </c>
      <c r="E55">
        <f t="shared" si="1"/>
        <v>74.70470207073339</v>
      </c>
      <c r="G55">
        <f t="shared" si="2"/>
        <v>147.07160535378566</v>
      </c>
      <c r="H55">
        <f t="shared" si="3"/>
        <v>28.928394646214343</v>
      </c>
      <c r="J55">
        <v>300</v>
      </c>
      <c r="K55">
        <v>176</v>
      </c>
      <c r="M55">
        <f t="shared" si="8"/>
        <v>-0.30556341909225848</v>
      </c>
      <c r="N55">
        <f t="shared" si="7"/>
        <v>139.37570702245722</v>
      </c>
      <c r="O55">
        <f t="shared" si="5"/>
        <v>47.706681294779671</v>
      </c>
      <c r="P55">
        <f t="shared" si="6"/>
        <v>128.29331870522032</v>
      </c>
    </row>
    <row r="56" spans="1:16" x14ac:dyDescent="0.3">
      <c r="A56">
        <v>42</v>
      </c>
      <c r="B56">
        <v>150</v>
      </c>
      <c r="D56">
        <f t="shared" si="0"/>
        <v>1.2887983470912658</v>
      </c>
      <c r="E56">
        <f t="shared" si="1"/>
        <v>73.354400200906014</v>
      </c>
      <c r="G56">
        <f t="shared" si="2"/>
        <v>127.48393077873918</v>
      </c>
      <c r="H56">
        <f t="shared" si="3"/>
        <v>22.516069221260821</v>
      </c>
      <c r="J56">
        <v>342</v>
      </c>
      <c r="K56">
        <v>150</v>
      </c>
      <c r="M56">
        <f t="shared" si="8"/>
        <v>-0.30677409208599238</v>
      </c>
      <c r="N56">
        <f t="shared" si="7"/>
        <v>139.59544075925197</v>
      </c>
      <c r="O56">
        <f t="shared" si="5"/>
        <v>34.678701265842577</v>
      </c>
      <c r="P56">
        <f t="shared" si="6"/>
        <v>115.32129873415742</v>
      </c>
    </row>
    <row r="57" spans="1:16" x14ac:dyDescent="0.3">
      <c r="A57">
        <v>21</v>
      </c>
      <c r="B57">
        <v>73</v>
      </c>
      <c r="D57">
        <f t="shared" si="0"/>
        <v>1.2721598115600643</v>
      </c>
      <c r="E57">
        <f t="shared" si="1"/>
        <v>74.433750350030493</v>
      </c>
      <c r="G57">
        <f t="shared" si="2"/>
        <v>101.14910639279185</v>
      </c>
      <c r="H57">
        <f t="shared" si="3"/>
        <v>-28.14910639279185</v>
      </c>
      <c r="J57">
        <v>0</v>
      </c>
      <c r="K57">
        <v>73</v>
      </c>
      <c r="M57">
        <f t="shared" si="8"/>
        <v>-0.29043116150009701</v>
      </c>
      <c r="N57">
        <f t="shared" si="7"/>
        <v>140.20561298740628</v>
      </c>
      <c r="O57">
        <f t="shared" si="5"/>
        <v>140.20561298740628</v>
      </c>
      <c r="P57">
        <f t="shared" si="6"/>
        <v>-67.205612987406283</v>
      </c>
    </row>
    <row r="58" spans="1:16" x14ac:dyDescent="0.3">
      <c r="A58">
        <v>41</v>
      </c>
      <c r="B58">
        <v>187</v>
      </c>
      <c r="D58">
        <f t="shared" si="0"/>
        <v>1.2700951248513663</v>
      </c>
      <c r="E58">
        <f t="shared" si="1"/>
        <v>73.610166468489936</v>
      </c>
      <c r="G58">
        <f t="shared" si="2"/>
        <v>125.68406658739596</v>
      </c>
      <c r="H58">
        <f t="shared" si="3"/>
        <v>61.315933412604039</v>
      </c>
      <c r="J58">
        <v>304</v>
      </c>
      <c r="K58">
        <v>187</v>
      </c>
      <c r="M58">
        <f t="shared" si="8"/>
        <v>-0.30775244440609056</v>
      </c>
      <c r="N58">
        <f t="shared" si="7"/>
        <v>139.40992607131145</v>
      </c>
      <c r="O58">
        <f t="shared" si="5"/>
        <v>45.853182971859908</v>
      </c>
      <c r="P58">
        <f t="shared" si="6"/>
        <v>141.14681702814011</v>
      </c>
    </row>
    <row r="59" spans="1:16" x14ac:dyDescent="0.3">
      <c r="A59">
        <v>31</v>
      </c>
      <c r="B59">
        <v>100</v>
      </c>
      <c r="D59">
        <f t="shared" si="0"/>
        <v>1.2987644392455049</v>
      </c>
      <c r="E59">
        <f t="shared" si="1"/>
        <v>73.372873714480647</v>
      </c>
      <c r="G59">
        <f t="shared" si="2"/>
        <v>113.63457133109131</v>
      </c>
      <c r="H59">
        <f t="shared" si="3"/>
        <v>-13.634571331091308</v>
      </c>
      <c r="J59">
        <v>110</v>
      </c>
      <c r="K59">
        <v>100</v>
      </c>
      <c r="M59">
        <f t="shared" si="8"/>
        <v>-0.28709915300354782</v>
      </c>
      <c r="N59">
        <f t="shared" si="7"/>
        <v>139.36364945203019</v>
      </c>
      <c r="O59">
        <f t="shared" si="5"/>
        <v>107.78274262163993</v>
      </c>
      <c r="P59">
        <f t="shared" si="6"/>
        <v>-7.782742621639926</v>
      </c>
    </row>
    <row r="60" spans="1:16" x14ac:dyDescent="0.3">
      <c r="A60">
        <v>44</v>
      </c>
      <c r="B60">
        <v>146</v>
      </c>
      <c r="D60">
        <f t="shared" si="0"/>
        <v>1.2903054099223892</v>
      </c>
      <c r="E60">
        <f t="shared" si="1"/>
        <v>73.369113303875977</v>
      </c>
      <c r="G60">
        <f t="shared" si="2"/>
        <v>130.1425513404611</v>
      </c>
      <c r="H60">
        <f t="shared" si="3"/>
        <v>15.857448659538903</v>
      </c>
      <c r="J60">
        <v>0</v>
      </c>
      <c r="K60">
        <v>146</v>
      </c>
      <c r="M60">
        <f t="shared" si="8"/>
        <v>-0.28695537164077212</v>
      </c>
      <c r="N60">
        <f t="shared" si="7"/>
        <v>139.20720392069839</v>
      </c>
      <c r="O60">
        <f t="shared" si="5"/>
        <v>139.20720392069839</v>
      </c>
      <c r="P60">
        <f t="shared" si="6"/>
        <v>6.7927960793016098</v>
      </c>
    </row>
    <row r="61" spans="1:16" x14ac:dyDescent="0.3">
      <c r="A61">
        <v>22</v>
      </c>
      <c r="B61">
        <v>105</v>
      </c>
      <c r="D61">
        <f t="shared" si="0"/>
        <v>1.305815260806533</v>
      </c>
      <c r="E61">
        <f t="shared" si="1"/>
        <v>72.960725333754112</v>
      </c>
      <c r="G61">
        <f t="shared" si="2"/>
        <v>101.68866107149783</v>
      </c>
      <c r="H61">
        <f t="shared" si="3"/>
        <v>3.3113389285021668</v>
      </c>
      <c r="J61">
        <v>142</v>
      </c>
      <c r="K61">
        <v>105</v>
      </c>
      <c r="M61">
        <f t="shared" si="8"/>
        <v>-0.28755560962340054</v>
      </c>
      <c r="N61">
        <f t="shared" si="7"/>
        <v>139.25397031296424</v>
      </c>
      <c r="O61">
        <f t="shared" si="5"/>
        <v>98.421073746441365</v>
      </c>
      <c r="P61">
        <f t="shared" si="6"/>
        <v>6.5789262535586346</v>
      </c>
    </row>
    <row r="62" spans="1:16" x14ac:dyDescent="0.3">
      <c r="A62">
        <v>21</v>
      </c>
      <c r="B62">
        <v>84</v>
      </c>
      <c r="D62">
        <f t="shared" si="0"/>
        <v>1.284317811197681</v>
      </c>
      <c r="E62">
        <f t="shared" si="1"/>
        <v>73.902512806997294</v>
      </c>
      <c r="G62">
        <f t="shared" si="2"/>
        <v>100.8731868421486</v>
      </c>
      <c r="H62">
        <f t="shared" si="3"/>
        <v>-16.873186842148598</v>
      </c>
      <c r="J62">
        <v>0</v>
      </c>
      <c r="K62">
        <v>84</v>
      </c>
      <c r="M62">
        <f t="shared" si="8"/>
        <v>-0.28990741234321243</v>
      </c>
      <c r="N62">
        <f t="shared" si="7"/>
        <v>140.05516778557359</v>
      </c>
      <c r="O62">
        <f t="shared" si="5"/>
        <v>140.05516778557359</v>
      </c>
      <c r="P62">
        <f t="shared" si="6"/>
        <v>-56.055167785573587</v>
      </c>
    </row>
    <row r="63" spans="1:16" x14ac:dyDescent="0.3">
      <c r="A63">
        <v>39</v>
      </c>
      <c r="B63">
        <v>133</v>
      </c>
      <c r="D63">
        <f t="shared" si="0"/>
        <v>1.2991247809106981</v>
      </c>
      <c r="E63">
        <f t="shared" si="1"/>
        <v>73.132104753140339</v>
      </c>
      <c r="G63">
        <f t="shared" si="2"/>
        <v>123.79797120865757</v>
      </c>
      <c r="H63">
        <f t="shared" si="3"/>
        <v>9.2020287913424283</v>
      </c>
      <c r="J63">
        <v>0</v>
      </c>
      <c r="K63">
        <v>133</v>
      </c>
      <c r="M63">
        <f t="shared" si="8"/>
        <v>-0.28757434791709025</v>
      </c>
      <c r="N63">
        <f t="shared" si="7"/>
        <v>139.38500279559156</v>
      </c>
      <c r="O63">
        <f t="shared" si="5"/>
        <v>139.38500279559156</v>
      </c>
      <c r="P63">
        <f t="shared" si="6"/>
        <v>-6.3850027955915607</v>
      </c>
    </row>
    <row r="64" spans="1:16" x14ac:dyDescent="0.3">
      <c r="A64">
        <v>36</v>
      </c>
      <c r="B64">
        <v>44</v>
      </c>
      <c r="D64">
        <f t="shared" si="0"/>
        <v>1.3122579021705578</v>
      </c>
      <c r="E64">
        <f t="shared" si="1"/>
        <v>73.539894800071522</v>
      </c>
      <c r="G64">
        <f t="shared" si="2"/>
        <v>120.7811792782116</v>
      </c>
      <c r="H64">
        <f t="shared" si="3"/>
        <v>-76.781179278211596</v>
      </c>
      <c r="J64">
        <v>0</v>
      </c>
      <c r="K64">
        <v>44</v>
      </c>
      <c r="M64">
        <f t="shared" si="8"/>
        <v>-0.29181195473188359</v>
      </c>
      <c r="N64">
        <f t="shared" si="7"/>
        <v>140.60224124678339</v>
      </c>
      <c r="O64">
        <f t="shared" si="5"/>
        <v>140.60224124678339</v>
      </c>
      <c r="P64">
        <f t="shared" si="6"/>
        <v>-96.602241246783393</v>
      </c>
    </row>
    <row r="65" spans="1:16" x14ac:dyDescent="0.3">
      <c r="A65">
        <v>24</v>
      </c>
      <c r="B65">
        <v>141</v>
      </c>
      <c r="D65">
        <f t="shared" si="0"/>
        <v>1.3337642835854637</v>
      </c>
      <c r="E65">
        <f t="shared" si="1"/>
        <v>71.658522007120055</v>
      </c>
      <c r="G65">
        <f t="shared" si="2"/>
        <v>103.66886481317118</v>
      </c>
      <c r="H65">
        <f t="shared" si="3"/>
        <v>37.331135186828817</v>
      </c>
      <c r="J65">
        <v>128</v>
      </c>
      <c r="K65">
        <v>141</v>
      </c>
      <c r="M65">
        <f t="shared" si="8"/>
        <v>-0.28859400259647938</v>
      </c>
      <c r="N65">
        <f t="shared" si="7"/>
        <v>139.00764017143914</v>
      </c>
      <c r="O65">
        <f t="shared" si="5"/>
        <v>102.06760783908977</v>
      </c>
      <c r="P65">
        <f t="shared" si="6"/>
        <v>38.932392160910226</v>
      </c>
    </row>
    <row r="66" spans="1:16" x14ac:dyDescent="0.3">
      <c r="A66">
        <v>42</v>
      </c>
      <c r="B66">
        <v>114</v>
      </c>
      <c r="D66">
        <f t="shared" si="0"/>
        <v>1.3110480380677794</v>
      </c>
      <c r="E66">
        <f t="shared" si="1"/>
        <v>72.953905763328777</v>
      </c>
      <c r="G66">
        <f t="shared" si="2"/>
        <v>128.01792336217551</v>
      </c>
      <c r="H66">
        <f t="shared" si="3"/>
        <v>-14.017923362175509</v>
      </c>
      <c r="J66">
        <v>0</v>
      </c>
      <c r="K66">
        <v>114</v>
      </c>
      <c r="M66">
        <f t="shared" si="8"/>
        <v>-0.28847900555170902</v>
      </c>
      <c r="N66">
        <f t="shared" si="7"/>
        <v>139.64486268966624</v>
      </c>
      <c r="O66">
        <f t="shared" si="5"/>
        <v>139.64486268966624</v>
      </c>
      <c r="P66">
        <f t="shared" si="6"/>
        <v>-25.64486268966624</v>
      </c>
    </row>
    <row r="67" spans="1:16" x14ac:dyDescent="0.3">
      <c r="A67">
        <v>32</v>
      </c>
      <c r="B67">
        <v>99</v>
      </c>
      <c r="D67">
        <f t="shared" ref="D67:D75" si="9">(($C$103-($A67*$B67))-(($B$103-$B67)*($A$103-$A67)/(COUNT($A$1:$A$101)-1)))/(($A$105-($A67*$A67))-(($A$103-A67)^2/(COUNT($A$1:$A$101)-1)))</f>
        <v>1.2994087385230995</v>
      </c>
      <c r="E67">
        <f t="shared" ref="E67:E101" si="10">(($B$103-B67)/(COUNT(B$1:B$101)-1))-D67*(($A$103-$A67)/(COUNT($A$1:$A$101)-1))</f>
        <v>73.373901026628602</v>
      </c>
      <c r="G67">
        <f t="shared" ref="G67:G101" si="11">E67+D67*A67</f>
        <v>114.95498065936778</v>
      </c>
      <c r="H67">
        <f t="shared" ref="H67:H101" si="12">B67-G67</f>
        <v>-15.954980659367777</v>
      </c>
      <c r="J67">
        <v>0</v>
      </c>
      <c r="K67">
        <v>99</v>
      </c>
      <c r="M67">
        <f t="shared" ref="M67:M101" si="13">(($L$103-($J67*$K67))-(($K$103-$K67)*($J$103-$J67)/(COUNT($J$1:$J$101)-1)))/(($K$105-($J67*$J67))-(($J$103-J67)^2/(COUNT($J$1:$J$101)-1)))</f>
        <v>-0.28919320894746076</v>
      </c>
      <c r="N67">
        <f t="shared" si="7"/>
        <v>139.85001523761991</v>
      </c>
      <c r="O67">
        <f t="shared" ref="O67:O101" si="14">N67+M67*J67</f>
        <v>139.85001523761991</v>
      </c>
      <c r="P67">
        <f t="shared" ref="P67:P101" si="15">K67-O67</f>
        <v>-40.850015237619914</v>
      </c>
    </row>
    <row r="68" spans="1:16" x14ac:dyDescent="0.3">
      <c r="A68">
        <v>38</v>
      </c>
      <c r="B68">
        <v>109</v>
      </c>
      <c r="D68">
        <f t="shared" si="9"/>
        <v>1.3064672583166261</v>
      </c>
      <c r="E68">
        <f t="shared" si="10"/>
        <v>73.108943966567722</v>
      </c>
      <c r="G68">
        <f t="shared" si="11"/>
        <v>122.75469978259952</v>
      </c>
      <c r="H68">
        <f t="shared" si="12"/>
        <v>-13.754699782599516</v>
      </c>
      <c r="J68">
        <v>0</v>
      </c>
      <c r="K68">
        <v>109</v>
      </c>
      <c r="M68">
        <f t="shared" si="13"/>
        <v>-0.2887170733502929</v>
      </c>
      <c r="N68">
        <f t="shared" si="7"/>
        <v>139.71324687231746</v>
      </c>
      <c r="O68">
        <f t="shared" si="14"/>
        <v>139.71324687231746</v>
      </c>
      <c r="P68">
        <f t="shared" si="15"/>
        <v>-30.713246872317455</v>
      </c>
    </row>
    <row r="69" spans="1:16" x14ac:dyDescent="0.3">
      <c r="A69">
        <v>54</v>
      </c>
      <c r="B69">
        <v>109</v>
      </c>
      <c r="D69">
        <f t="shared" si="9"/>
        <v>1.3590001105664675</v>
      </c>
      <c r="E69">
        <f t="shared" si="10"/>
        <v>71.522299246472812</v>
      </c>
      <c r="G69">
        <f t="shared" si="11"/>
        <v>144.90830521706206</v>
      </c>
      <c r="H69">
        <f t="shared" si="12"/>
        <v>-35.908305217062065</v>
      </c>
      <c r="J69">
        <v>0</v>
      </c>
      <c r="K69">
        <v>109</v>
      </c>
      <c r="M69">
        <f t="shared" si="13"/>
        <v>-0.2887170733502929</v>
      </c>
      <c r="N69">
        <f t="shared" ref="N69:N101" si="16">(($K$103-K69)/(COUNT(K$1:K$101)-1))-M69*(($J$103-$J69)/(COUNT($J$1:$J$101)-1))</f>
        <v>139.71324687231746</v>
      </c>
      <c r="O69">
        <f t="shared" si="14"/>
        <v>139.71324687231746</v>
      </c>
      <c r="P69">
        <f t="shared" si="15"/>
        <v>-30.713246872317455</v>
      </c>
    </row>
    <row r="70" spans="1:16" x14ac:dyDescent="0.3">
      <c r="A70">
        <v>25</v>
      </c>
      <c r="B70">
        <v>95</v>
      </c>
      <c r="D70">
        <f t="shared" si="9"/>
        <v>1.2942943605740462</v>
      </c>
      <c r="E70">
        <f t="shared" si="10"/>
        <v>73.498951211297822</v>
      </c>
      <c r="G70">
        <f t="shared" si="11"/>
        <v>105.85631022564897</v>
      </c>
      <c r="H70">
        <f t="shared" si="12"/>
        <v>-10.856310225648969</v>
      </c>
      <c r="J70">
        <v>38</v>
      </c>
      <c r="K70">
        <v>95</v>
      </c>
      <c r="M70">
        <f t="shared" si="13"/>
        <v>-0.28804944044993114</v>
      </c>
      <c r="N70">
        <f t="shared" si="16"/>
        <v>139.69395667684992</v>
      </c>
      <c r="O70">
        <f t="shared" si="14"/>
        <v>128.74807793975253</v>
      </c>
      <c r="P70">
        <f t="shared" si="15"/>
        <v>-33.748077939752534</v>
      </c>
    </row>
    <row r="71" spans="1:16" x14ac:dyDescent="0.3">
      <c r="A71">
        <v>27</v>
      </c>
      <c r="B71">
        <v>146</v>
      </c>
      <c r="D71">
        <f t="shared" si="9"/>
        <v>1.3253299138164338</v>
      </c>
      <c r="E71">
        <f t="shared" si="10"/>
        <v>71.939377215322011</v>
      </c>
      <c r="G71">
        <f t="shared" si="11"/>
        <v>107.72328488836573</v>
      </c>
      <c r="H71">
        <f t="shared" si="12"/>
        <v>38.276715111634275</v>
      </c>
      <c r="J71">
        <v>100</v>
      </c>
      <c r="K71">
        <v>146</v>
      </c>
      <c r="M71">
        <f t="shared" si="13"/>
        <v>-0.28785458472560227</v>
      </c>
      <c r="N71">
        <f t="shared" si="16"/>
        <v>138.98397352487166</v>
      </c>
      <c r="O71">
        <f t="shared" si="14"/>
        <v>110.19851505231144</v>
      </c>
      <c r="P71">
        <f t="shared" si="15"/>
        <v>35.801484947688564</v>
      </c>
    </row>
    <row r="72" spans="1:16" x14ac:dyDescent="0.3">
      <c r="A72">
        <v>28</v>
      </c>
      <c r="B72">
        <v>100</v>
      </c>
      <c r="D72">
        <f t="shared" si="9"/>
        <v>1.2975038841497373</v>
      </c>
      <c r="E72">
        <f t="shared" si="10"/>
        <v>73.376987267806044</v>
      </c>
      <c r="G72">
        <f t="shared" si="11"/>
        <v>109.70709602399869</v>
      </c>
      <c r="H72">
        <f t="shared" si="12"/>
        <v>-9.7070960239986874</v>
      </c>
      <c r="J72">
        <v>90</v>
      </c>
      <c r="K72">
        <v>100</v>
      </c>
      <c r="M72">
        <f t="shared" si="13"/>
        <v>-0.28714015104904411</v>
      </c>
      <c r="N72">
        <f t="shared" si="16"/>
        <v>139.42469100459829</v>
      </c>
      <c r="O72">
        <f t="shared" si="14"/>
        <v>113.58207741018433</v>
      </c>
      <c r="P72">
        <f t="shared" si="15"/>
        <v>-13.582077410184326</v>
      </c>
    </row>
    <row r="73" spans="1:16" x14ac:dyDescent="0.3">
      <c r="A73">
        <v>26</v>
      </c>
      <c r="B73">
        <v>139</v>
      </c>
      <c r="D73">
        <f t="shared" si="9"/>
        <v>1.3245228960901141</v>
      </c>
      <c r="E73">
        <f t="shared" si="10"/>
        <v>72.024543302587588</v>
      </c>
      <c r="G73">
        <f t="shared" si="11"/>
        <v>106.46213860093056</v>
      </c>
      <c r="H73">
        <f t="shared" si="12"/>
        <v>32.537861399069442</v>
      </c>
      <c r="J73">
        <v>140</v>
      </c>
      <c r="K73">
        <v>139</v>
      </c>
      <c r="M73">
        <f t="shared" si="13"/>
        <v>-0.28895143142596075</v>
      </c>
      <c r="N73">
        <f t="shared" si="16"/>
        <v>139.01919891164025</v>
      </c>
      <c r="O73">
        <f t="shared" si="14"/>
        <v>98.565998512005734</v>
      </c>
      <c r="P73">
        <f t="shared" si="15"/>
        <v>40.434001487994266</v>
      </c>
    </row>
    <row r="74" spans="1:16" x14ac:dyDescent="0.3">
      <c r="A74">
        <v>42</v>
      </c>
      <c r="B74">
        <v>126</v>
      </c>
      <c r="D74">
        <f t="shared" si="9"/>
        <v>1.3036314744089414</v>
      </c>
      <c r="E74">
        <f t="shared" si="10"/>
        <v>73.087403909187856</v>
      </c>
      <c r="G74">
        <f t="shared" si="11"/>
        <v>127.8399258343634</v>
      </c>
      <c r="H74">
        <f t="shared" si="12"/>
        <v>-1.8399258343633988</v>
      </c>
      <c r="J74">
        <v>0</v>
      </c>
      <c r="K74">
        <v>126</v>
      </c>
      <c r="M74">
        <f t="shared" si="13"/>
        <v>-0.28790764283510772</v>
      </c>
      <c r="N74">
        <f t="shared" si="16"/>
        <v>139.48074065130328</v>
      </c>
      <c r="O74">
        <f t="shared" si="14"/>
        <v>139.48074065130328</v>
      </c>
      <c r="P74">
        <f t="shared" si="15"/>
        <v>-13.480740651303279</v>
      </c>
    </row>
    <row r="75" spans="1:16" x14ac:dyDescent="0.3">
      <c r="A75">
        <v>23</v>
      </c>
      <c r="B75">
        <v>129</v>
      </c>
      <c r="D75">
        <f t="shared" si="9"/>
        <v>1.3268044568830055</v>
      </c>
      <c r="E75">
        <f t="shared" si="10"/>
        <v>72.006621837545481</v>
      </c>
      <c r="G75">
        <f t="shared" si="11"/>
        <v>102.52312434585461</v>
      </c>
      <c r="H75">
        <f t="shared" si="12"/>
        <v>26.476875654145388</v>
      </c>
      <c r="J75">
        <v>270</v>
      </c>
      <c r="K75">
        <v>129</v>
      </c>
      <c r="M75">
        <f t="shared" si="13"/>
        <v>-0.29588290513888282</v>
      </c>
      <c r="N75">
        <f t="shared" si="16"/>
        <v>139.24243449818277</v>
      </c>
      <c r="O75">
        <f t="shared" si="14"/>
        <v>59.354050110684412</v>
      </c>
      <c r="P75">
        <f t="shared" si="15"/>
        <v>69.645949889315588</v>
      </c>
    </row>
    <row r="76" spans="1:16" x14ac:dyDescent="0.3">
      <c r="A76">
        <v>22</v>
      </c>
      <c r="B76">
        <v>79</v>
      </c>
      <c r="D76">
        <f>(($C$103-($A76*$B76))-(($B$103-$B76)*($A$103-$A76)/(COUNT($A$1:$A$101)-1)))/(($A$105-($A76*$A76))-(($A$103-A76)^2/(COUNT($A$1:$A$101)-1)))</f>
        <v>1.2792760140832569</v>
      </c>
      <c r="E76">
        <f t="shared" si="10"/>
        <v>74.140161937729914</v>
      </c>
      <c r="G76">
        <f t="shared" si="11"/>
        <v>102.28423424756156</v>
      </c>
      <c r="H76">
        <f t="shared" si="12"/>
        <v>-23.284234247561557</v>
      </c>
      <c r="J76">
        <v>0</v>
      </c>
      <c r="K76">
        <v>79</v>
      </c>
      <c r="M76">
        <f t="shared" si="13"/>
        <v>-0.29014548014179636</v>
      </c>
      <c r="N76">
        <f t="shared" si="16"/>
        <v>140.1235519682248</v>
      </c>
      <c r="O76">
        <f t="shared" si="14"/>
        <v>140.1235519682248</v>
      </c>
      <c r="P76">
        <f t="shared" si="15"/>
        <v>-61.123551968224803</v>
      </c>
    </row>
    <row r="77" spans="1:16" x14ac:dyDescent="0.3">
      <c r="A77">
        <v>22</v>
      </c>
      <c r="B77">
        <v>0</v>
      </c>
      <c r="D77">
        <f t="shared" ref="D77:D101" si="17">(($C$103-($A77*$B77))-(($B$103-$B77)*($A$103-$A77)/(COUNT($A$1:$A$101)-1)))/(($A$105-($A77*$A77))-(($A$103-A77)^2/(COUNT($A$1:$A$101)-1)))</f>
        <v>1.1986375336548438</v>
      </c>
      <c r="E77">
        <f t="shared" si="10"/>
        <v>77.723834695963973</v>
      </c>
      <c r="G77">
        <f t="shared" si="11"/>
        <v>104.09386043637053</v>
      </c>
      <c r="H77">
        <f t="shared" si="12"/>
        <v>-104.09386043637053</v>
      </c>
      <c r="J77">
        <v>0</v>
      </c>
      <c r="K77">
        <v>0</v>
      </c>
      <c r="M77">
        <f t="shared" si="13"/>
        <v>-0.29390695135942191</v>
      </c>
      <c r="N77">
        <f t="shared" si="16"/>
        <v>141.20402205411418</v>
      </c>
      <c r="O77">
        <f t="shared" si="14"/>
        <v>141.20402205411418</v>
      </c>
      <c r="P77">
        <f t="shared" si="15"/>
        <v>-141.20402205411418</v>
      </c>
    </row>
    <row r="78" spans="1:16" x14ac:dyDescent="0.3">
      <c r="A78">
        <v>41</v>
      </c>
      <c r="B78">
        <v>62</v>
      </c>
      <c r="D78">
        <f t="shared" si="17"/>
        <v>1.3370815891062493</v>
      </c>
      <c r="E78">
        <f t="shared" si="10"/>
        <v>72.571570863127732</v>
      </c>
      <c r="G78">
        <f t="shared" si="11"/>
        <v>127.39191601648395</v>
      </c>
      <c r="H78">
        <f t="shared" si="12"/>
        <v>-65.391916016483947</v>
      </c>
      <c r="J78">
        <v>0</v>
      </c>
      <c r="K78">
        <v>62</v>
      </c>
      <c r="M78">
        <f t="shared" si="13"/>
        <v>-0.29095491065698154</v>
      </c>
      <c r="N78">
        <f t="shared" si="16"/>
        <v>140.35605818923898</v>
      </c>
      <c r="O78">
        <f t="shared" si="14"/>
        <v>140.35605818923898</v>
      </c>
      <c r="P78">
        <f t="shared" si="15"/>
        <v>-78.356058189238979</v>
      </c>
    </row>
    <row r="79" spans="1:16" x14ac:dyDescent="0.3">
      <c r="A79">
        <v>27</v>
      </c>
      <c r="B79">
        <v>95</v>
      </c>
      <c r="D79">
        <f t="shared" si="17"/>
        <v>1.294480893204768</v>
      </c>
      <c r="E79">
        <f t="shared" si="10"/>
        <v>73.518664138441594</v>
      </c>
      <c r="G79">
        <f t="shared" si="11"/>
        <v>108.46964825497034</v>
      </c>
      <c r="H79">
        <f t="shared" si="12"/>
        <v>-13.469648254970338</v>
      </c>
      <c r="J79">
        <v>0</v>
      </c>
      <c r="K79">
        <v>95</v>
      </c>
      <c r="M79">
        <f t="shared" si="13"/>
        <v>-0.28938366318632786</v>
      </c>
      <c r="N79">
        <f t="shared" si="16"/>
        <v>139.90472258374089</v>
      </c>
      <c r="O79">
        <f t="shared" si="14"/>
        <v>139.90472258374089</v>
      </c>
      <c r="P79">
        <f t="shared" si="15"/>
        <v>-44.904722583740892</v>
      </c>
    </row>
    <row r="80" spans="1:16" x14ac:dyDescent="0.3">
      <c r="A80">
        <v>26</v>
      </c>
      <c r="B80">
        <v>131</v>
      </c>
      <c r="D80">
        <f t="shared" si="17"/>
        <v>1.3190245694229061</v>
      </c>
      <c r="E80">
        <f t="shared" si="10"/>
        <v>72.295071422740932</v>
      </c>
      <c r="G80">
        <f t="shared" si="11"/>
        <v>106.58971022773649</v>
      </c>
      <c r="H80">
        <f t="shared" si="12"/>
        <v>24.410289772263511</v>
      </c>
      <c r="J80">
        <v>0</v>
      </c>
      <c r="K80">
        <v>131</v>
      </c>
      <c r="M80">
        <f t="shared" si="13"/>
        <v>-0.28766957503652379</v>
      </c>
      <c r="N80">
        <f t="shared" si="16"/>
        <v>139.41235646865206</v>
      </c>
      <c r="O80">
        <f t="shared" si="14"/>
        <v>139.41235646865206</v>
      </c>
      <c r="P80">
        <f t="shared" si="15"/>
        <v>-8.4123564686520638</v>
      </c>
    </row>
    <row r="81" spans="1:16" x14ac:dyDescent="0.3">
      <c r="A81">
        <v>24</v>
      </c>
      <c r="B81">
        <v>112</v>
      </c>
      <c r="D81">
        <f t="shared" si="17"/>
        <v>1.3090224443476466</v>
      </c>
      <c r="E81">
        <f t="shared" si="10"/>
        <v>72.805669547674171</v>
      </c>
      <c r="G81">
        <f t="shared" si="11"/>
        <v>104.22220821201769</v>
      </c>
      <c r="H81">
        <f t="shared" si="12"/>
        <v>7.7777917879823093</v>
      </c>
      <c r="J81">
        <v>0</v>
      </c>
      <c r="K81">
        <v>112</v>
      </c>
      <c r="M81">
        <f t="shared" si="13"/>
        <v>-0.28857423267114263</v>
      </c>
      <c r="N81">
        <f t="shared" si="16"/>
        <v>139.67221636272672</v>
      </c>
      <c r="O81">
        <f t="shared" si="14"/>
        <v>139.67221636272672</v>
      </c>
      <c r="P81">
        <f t="shared" si="15"/>
        <v>-27.672216362726715</v>
      </c>
    </row>
    <row r="82" spans="1:16" x14ac:dyDescent="0.3">
      <c r="A82">
        <v>22</v>
      </c>
      <c r="B82">
        <v>113</v>
      </c>
      <c r="D82">
        <f t="shared" si="17"/>
        <v>1.3139811828752341</v>
      </c>
      <c r="E82">
        <f t="shared" si="10"/>
        <v>72.59782176329999</v>
      </c>
      <c r="G82">
        <f t="shared" si="11"/>
        <v>101.50540778655514</v>
      </c>
      <c r="H82">
        <f t="shared" si="12"/>
        <v>11.494592213444861</v>
      </c>
      <c r="J82">
        <v>0</v>
      </c>
      <c r="K82">
        <v>113</v>
      </c>
      <c r="M82">
        <f t="shared" si="13"/>
        <v>-0.2885266191114258</v>
      </c>
      <c r="N82">
        <f t="shared" si="16"/>
        <v>139.65853952619648</v>
      </c>
      <c r="O82">
        <f t="shared" si="14"/>
        <v>139.65853952619648</v>
      </c>
      <c r="P82">
        <f t="shared" si="15"/>
        <v>-26.658539526196478</v>
      </c>
    </row>
    <row r="83" spans="1:16" x14ac:dyDescent="0.3">
      <c r="A83">
        <v>22</v>
      </c>
      <c r="B83">
        <v>74</v>
      </c>
      <c r="D83">
        <f t="shared" si="17"/>
        <v>1.2741723127903173</v>
      </c>
      <c r="E83">
        <f t="shared" si="10"/>
        <v>74.366976669263778</v>
      </c>
      <c r="G83">
        <f t="shared" si="11"/>
        <v>102.39876755065076</v>
      </c>
      <c r="H83">
        <f t="shared" si="12"/>
        <v>-28.39876755065076</v>
      </c>
      <c r="J83">
        <v>0</v>
      </c>
      <c r="K83">
        <v>74</v>
      </c>
      <c r="M83">
        <f t="shared" si="13"/>
        <v>-0.29038354794038024</v>
      </c>
      <c r="N83">
        <f t="shared" si="16"/>
        <v>140.19193615087602</v>
      </c>
      <c r="O83">
        <f t="shared" si="14"/>
        <v>140.19193615087602</v>
      </c>
      <c r="P83">
        <f t="shared" si="15"/>
        <v>-66.191936150876018</v>
      </c>
    </row>
    <row r="84" spans="1:16" x14ac:dyDescent="0.3">
      <c r="A84">
        <v>36</v>
      </c>
      <c r="B84">
        <v>83</v>
      </c>
      <c r="D84">
        <f t="shared" si="17"/>
        <v>1.307256035196521</v>
      </c>
      <c r="E84">
        <f t="shared" si="10"/>
        <v>73.31803983960252</v>
      </c>
      <c r="G84">
        <f t="shared" si="11"/>
        <v>120.37925710667727</v>
      </c>
      <c r="H84">
        <f t="shared" si="12"/>
        <v>-37.379257106677272</v>
      </c>
      <c r="J84">
        <v>71</v>
      </c>
      <c r="K84">
        <v>83</v>
      </c>
      <c r="M84">
        <f t="shared" si="13"/>
        <v>-0.28735118838133383</v>
      </c>
      <c r="N84">
        <f t="shared" si="16"/>
        <v>139.66721364889031</v>
      </c>
      <c r="O84">
        <f t="shared" si="14"/>
        <v>119.26527927381561</v>
      </c>
      <c r="P84">
        <f t="shared" si="15"/>
        <v>-36.265279273815608</v>
      </c>
    </row>
    <row r="85" spans="1:16" x14ac:dyDescent="0.3">
      <c r="A85">
        <v>22</v>
      </c>
      <c r="B85">
        <v>101</v>
      </c>
      <c r="D85">
        <f t="shared" si="17"/>
        <v>1.3017322997721825</v>
      </c>
      <c r="E85">
        <f t="shared" si="10"/>
        <v>73.142177118981181</v>
      </c>
      <c r="G85">
        <f t="shared" si="11"/>
        <v>101.78028771396919</v>
      </c>
      <c r="H85">
        <f t="shared" si="12"/>
        <v>-0.78028771396918728</v>
      </c>
      <c r="J85">
        <v>0</v>
      </c>
      <c r="K85">
        <v>101</v>
      </c>
      <c r="M85">
        <f t="shared" si="13"/>
        <v>-0.28909798182802721</v>
      </c>
      <c r="N85">
        <f t="shared" si="16"/>
        <v>139.82266156455941</v>
      </c>
      <c r="O85">
        <f t="shared" si="14"/>
        <v>139.82266156455941</v>
      </c>
      <c r="P85">
        <f t="shared" si="15"/>
        <v>-38.822661564559411</v>
      </c>
    </row>
    <row r="86" spans="1:16" x14ac:dyDescent="0.3">
      <c r="A86">
        <v>37</v>
      </c>
      <c r="B86">
        <v>137</v>
      </c>
      <c r="D86">
        <f t="shared" si="17"/>
        <v>1.299221939645514</v>
      </c>
      <c r="E86">
        <f t="shared" si="10"/>
        <v>73.062114096030569</v>
      </c>
      <c r="G86">
        <f t="shared" si="11"/>
        <v>121.13332586291459</v>
      </c>
      <c r="H86">
        <f t="shared" si="12"/>
        <v>15.866674137085411</v>
      </c>
      <c r="J86">
        <v>0</v>
      </c>
      <c r="K86">
        <v>137</v>
      </c>
      <c r="M86">
        <f t="shared" si="13"/>
        <v>-0.28738389367822315</v>
      </c>
      <c r="N86">
        <f t="shared" si="16"/>
        <v>139.33029544947061</v>
      </c>
      <c r="O86">
        <f t="shared" si="14"/>
        <v>139.33029544947061</v>
      </c>
      <c r="P86">
        <f t="shared" si="15"/>
        <v>-2.3302954494706114</v>
      </c>
    </row>
    <row r="87" spans="1:16" x14ac:dyDescent="0.3">
      <c r="A87">
        <v>27</v>
      </c>
      <c r="B87">
        <v>110</v>
      </c>
      <c r="D87">
        <f t="shared" si="17"/>
        <v>1.303554134561141</v>
      </c>
      <c r="E87">
        <f t="shared" si="10"/>
        <v>73.054167984582861</v>
      </c>
      <c r="G87">
        <f t="shared" si="11"/>
        <v>108.25012961773368</v>
      </c>
      <c r="H87">
        <f t="shared" si="12"/>
        <v>1.7498703822663231</v>
      </c>
      <c r="J87">
        <v>125</v>
      </c>
      <c r="K87">
        <v>110</v>
      </c>
      <c r="M87">
        <f t="shared" si="13"/>
        <v>-0.28748844849018956</v>
      </c>
      <c r="N87">
        <f t="shared" si="16"/>
        <v>139.24788442892208</v>
      </c>
      <c r="O87">
        <f t="shared" si="14"/>
        <v>103.31182836764839</v>
      </c>
      <c r="P87">
        <f t="shared" si="15"/>
        <v>6.6881716323516116</v>
      </c>
    </row>
    <row r="88" spans="1:16" x14ac:dyDescent="0.3">
      <c r="A88">
        <v>45</v>
      </c>
      <c r="B88">
        <v>106</v>
      </c>
      <c r="D88">
        <f t="shared" si="17"/>
        <v>1.324797951836042</v>
      </c>
      <c r="E88">
        <f t="shared" si="10"/>
        <v>72.602639975888536</v>
      </c>
      <c r="G88">
        <f t="shared" si="11"/>
        <v>132.21854780851044</v>
      </c>
      <c r="H88">
        <f t="shared" si="12"/>
        <v>-26.218547808510436</v>
      </c>
      <c r="J88">
        <v>0</v>
      </c>
      <c r="K88">
        <v>106</v>
      </c>
      <c r="M88">
        <f t="shared" si="13"/>
        <v>-0.28885991402944328</v>
      </c>
      <c r="N88">
        <f t="shared" si="16"/>
        <v>139.7542773819082</v>
      </c>
      <c r="O88">
        <f t="shared" si="14"/>
        <v>139.7542773819082</v>
      </c>
      <c r="P88">
        <f t="shared" si="15"/>
        <v>-33.754277381908196</v>
      </c>
    </row>
    <row r="89" spans="1:16" x14ac:dyDescent="0.3">
      <c r="A89">
        <v>26</v>
      </c>
      <c r="B89">
        <v>100</v>
      </c>
      <c r="D89">
        <f t="shared" si="17"/>
        <v>1.2977185535874618</v>
      </c>
      <c r="E89">
        <f t="shared" si="10"/>
        <v>73.343367888335663</v>
      </c>
      <c r="G89">
        <f t="shared" si="11"/>
        <v>107.08405028160968</v>
      </c>
      <c r="H89">
        <f t="shared" si="12"/>
        <v>-7.0840502816096773</v>
      </c>
      <c r="J89">
        <v>71</v>
      </c>
      <c r="K89">
        <v>100</v>
      </c>
      <c r="M89">
        <f t="shared" si="13"/>
        <v>-0.28731484613227792</v>
      </c>
      <c r="N89">
        <f t="shared" si="16"/>
        <v>139.49279320119288</v>
      </c>
      <c r="O89">
        <f t="shared" si="14"/>
        <v>119.09343912580115</v>
      </c>
      <c r="P89">
        <f t="shared" si="15"/>
        <v>-19.093439125801154</v>
      </c>
    </row>
    <row r="90" spans="1:16" x14ac:dyDescent="0.3">
      <c r="A90">
        <v>43</v>
      </c>
      <c r="B90">
        <v>136</v>
      </c>
      <c r="D90">
        <f t="shared" si="17"/>
        <v>1.2976883284836729</v>
      </c>
      <c r="E90">
        <f t="shared" si="10"/>
        <v>73.203609812969646</v>
      </c>
      <c r="G90">
        <f t="shared" si="11"/>
        <v>129.00420793776757</v>
      </c>
      <c r="H90">
        <f t="shared" si="12"/>
        <v>6.9957920622324252</v>
      </c>
      <c r="J90">
        <v>110</v>
      </c>
      <c r="K90">
        <v>136</v>
      </c>
      <c r="M90">
        <f t="shared" si="13"/>
        <v>-0.28791880473956688</v>
      </c>
      <c r="N90">
        <f t="shared" si="16"/>
        <v>139.06065903754876</v>
      </c>
      <c r="O90">
        <f t="shared" si="14"/>
        <v>107.38959051619641</v>
      </c>
      <c r="P90">
        <f t="shared" si="15"/>
        <v>28.610409483803593</v>
      </c>
    </row>
    <row r="91" spans="1:16" x14ac:dyDescent="0.3">
      <c r="A91">
        <v>24</v>
      </c>
      <c r="B91">
        <v>107</v>
      </c>
      <c r="D91">
        <f t="shared" si="17"/>
        <v>1.3047566099962991</v>
      </c>
      <c r="E91">
        <f t="shared" si="10"/>
        <v>73.003453606390394</v>
      </c>
      <c r="G91">
        <f t="shared" si="11"/>
        <v>104.31761224630156</v>
      </c>
      <c r="H91">
        <f t="shared" si="12"/>
        <v>2.6823877536984355</v>
      </c>
      <c r="J91">
        <v>0</v>
      </c>
      <c r="K91">
        <v>107</v>
      </c>
      <c r="M91">
        <f t="shared" si="13"/>
        <v>-0.2888123004697265</v>
      </c>
      <c r="N91">
        <f t="shared" si="16"/>
        <v>139.74060054537796</v>
      </c>
      <c r="O91">
        <f t="shared" si="14"/>
        <v>139.74060054537796</v>
      </c>
      <c r="P91">
        <f t="shared" si="15"/>
        <v>-32.740600545377958</v>
      </c>
    </row>
    <row r="92" spans="1:16" x14ac:dyDescent="0.3">
      <c r="A92">
        <v>21</v>
      </c>
      <c r="B92">
        <v>80</v>
      </c>
      <c r="D92">
        <f t="shared" si="17"/>
        <v>1.2798967204203688</v>
      </c>
      <c r="E92">
        <f t="shared" si="10"/>
        <v>74.095690095372902</v>
      </c>
      <c r="G92">
        <f t="shared" si="11"/>
        <v>100.97352122420065</v>
      </c>
      <c r="H92">
        <f t="shared" si="12"/>
        <v>-20.973521224200653</v>
      </c>
      <c r="J92">
        <v>0</v>
      </c>
      <c r="K92">
        <v>80</v>
      </c>
      <c r="M92">
        <f t="shared" si="13"/>
        <v>-0.29009786658207953</v>
      </c>
      <c r="N92">
        <f t="shared" si="16"/>
        <v>140.10987513169457</v>
      </c>
      <c r="O92">
        <f t="shared" si="14"/>
        <v>140.10987513169457</v>
      </c>
      <c r="P92">
        <f t="shared" si="15"/>
        <v>-60.109875131694565</v>
      </c>
    </row>
    <row r="93" spans="1:16" x14ac:dyDescent="0.3">
      <c r="A93">
        <v>34</v>
      </c>
      <c r="B93">
        <v>123</v>
      </c>
      <c r="D93">
        <f t="shared" si="17"/>
        <v>1.3027020578295898</v>
      </c>
      <c r="E93">
        <f t="shared" si="10"/>
        <v>73.044357443603616</v>
      </c>
      <c r="G93">
        <f t="shared" si="11"/>
        <v>117.33622740980967</v>
      </c>
      <c r="H93">
        <f t="shared" si="12"/>
        <v>5.6637725901903337</v>
      </c>
      <c r="J93">
        <v>176</v>
      </c>
      <c r="K93">
        <v>123</v>
      </c>
      <c r="M93">
        <f t="shared" si="13"/>
        <v>-0.28951161809448761</v>
      </c>
      <c r="N93">
        <f t="shared" si="16"/>
        <v>139.1168165227059</v>
      </c>
      <c r="O93">
        <f t="shared" si="14"/>
        <v>88.162771738076088</v>
      </c>
      <c r="P93">
        <f t="shared" si="15"/>
        <v>34.837228261923912</v>
      </c>
    </row>
    <row r="94" spans="1:16" x14ac:dyDescent="0.3">
      <c r="A94">
        <v>42</v>
      </c>
      <c r="B94">
        <v>81</v>
      </c>
      <c r="D94">
        <f t="shared" si="17"/>
        <v>1.3314435881295854</v>
      </c>
      <c r="E94">
        <f t="shared" si="10"/>
        <v>72.58678586221626</v>
      </c>
      <c r="G94">
        <f t="shared" si="11"/>
        <v>128.50741656365886</v>
      </c>
      <c r="H94">
        <f t="shared" si="12"/>
        <v>-47.507416563658865</v>
      </c>
      <c r="J94">
        <v>48</v>
      </c>
      <c r="K94">
        <v>81</v>
      </c>
      <c r="M94">
        <f t="shared" si="13"/>
        <v>-0.28802319686241934</v>
      </c>
      <c r="N94">
        <f t="shared" si="16"/>
        <v>139.80431671942114</v>
      </c>
      <c r="O94">
        <f t="shared" si="14"/>
        <v>125.97920327002501</v>
      </c>
      <c r="P94">
        <f t="shared" si="15"/>
        <v>-44.97920327002501</v>
      </c>
    </row>
    <row r="95" spans="1:16" x14ac:dyDescent="0.3">
      <c r="A95">
        <v>60</v>
      </c>
      <c r="B95">
        <v>134</v>
      </c>
      <c r="D95">
        <f t="shared" si="17"/>
        <v>1.3403479390720936</v>
      </c>
      <c r="E95">
        <f t="shared" si="10"/>
        <v>71.989325960183635</v>
      </c>
      <c r="G95">
        <f t="shared" si="11"/>
        <v>152.41020230450926</v>
      </c>
      <c r="H95">
        <f t="shared" si="12"/>
        <v>-18.410202304509255</v>
      </c>
      <c r="J95">
        <v>0</v>
      </c>
      <c r="K95">
        <v>134</v>
      </c>
      <c r="M95">
        <f t="shared" si="13"/>
        <v>-0.28752673435737341</v>
      </c>
      <c r="N95">
        <f t="shared" si="16"/>
        <v>139.37132595906132</v>
      </c>
      <c r="O95">
        <f t="shared" si="14"/>
        <v>139.37132595906132</v>
      </c>
      <c r="P95">
        <f t="shared" si="15"/>
        <v>-5.3713259590613234</v>
      </c>
    </row>
    <row r="96" spans="1:16" x14ac:dyDescent="0.3">
      <c r="A96">
        <v>21</v>
      </c>
      <c r="B96">
        <v>142</v>
      </c>
      <c r="D96">
        <f t="shared" si="17"/>
        <v>1.3484236274687467</v>
      </c>
      <c r="E96">
        <f t="shared" si="10"/>
        <v>71.101442125549681</v>
      </c>
      <c r="G96">
        <f t="shared" si="11"/>
        <v>99.418338302393366</v>
      </c>
      <c r="H96">
        <f t="shared" si="12"/>
        <v>42.581661697606634</v>
      </c>
      <c r="J96">
        <v>64</v>
      </c>
      <c r="K96">
        <v>142</v>
      </c>
      <c r="M96">
        <f t="shared" si="13"/>
        <v>-0.28713515541483897</v>
      </c>
      <c r="N96">
        <f t="shared" si="16"/>
        <v>139.07548717740181</v>
      </c>
      <c r="O96">
        <f t="shared" si="14"/>
        <v>120.69883723085212</v>
      </c>
      <c r="P96">
        <f t="shared" si="15"/>
        <v>21.301162769147879</v>
      </c>
    </row>
    <row r="97" spans="1:17" x14ac:dyDescent="0.3">
      <c r="A97">
        <v>40</v>
      </c>
      <c r="B97">
        <v>144</v>
      </c>
      <c r="D97">
        <f t="shared" si="17"/>
        <v>1.2939793796315275</v>
      </c>
      <c r="E97">
        <f t="shared" si="10"/>
        <v>73.210930813066085</v>
      </c>
      <c r="G97">
        <f t="shared" si="11"/>
        <v>124.97010599832718</v>
      </c>
      <c r="H97">
        <f t="shared" si="12"/>
        <v>19.029894001672815</v>
      </c>
      <c r="J97">
        <v>228</v>
      </c>
      <c r="K97">
        <v>144</v>
      </c>
      <c r="M97">
        <f t="shared" si="13"/>
        <v>-0.2942628005284475</v>
      </c>
      <c r="N97">
        <f t="shared" si="16"/>
        <v>139.09850508493457</v>
      </c>
      <c r="O97">
        <f t="shared" si="14"/>
        <v>72.00658656444854</v>
      </c>
      <c r="P97">
        <f t="shared" si="15"/>
        <v>71.99341343555146</v>
      </c>
    </row>
    <row r="98" spans="1:17" x14ac:dyDescent="0.3">
      <c r="A98">
        <v>24</v>
      </c>
      <c r="B98">
        <v>92</v>
      </c>
      <c r="D98">
        <f t="shared" si="17"/>
        <v>1.2919591069422569</v>
      </c>
      <c r="E98">
        <f t="shared" si="10"/>
        <v>73.596805782539064</v>
      </c>
      <c r="G98">
        <f t="shared" si="11"/>
        <v>104.60382434915323</v>
      </c>
      <c r="H98">
        <f t="shared" si="12"/>
        <v>-12.603824349153228</v>
      </c>
      <c r="J98">
        <v>0</v>
      </c>
      <c r="K98">
        <v>92</v>
      </c>
      <c r="M98">
        <f t="shared" si="13"/>
        <v>-0.28952650386547818</v>
      </c>
      <c r="N98">
        <f t="shared" si="16"/>
        <v>139.94575309333163</v>
      </c>
      <c r="O98">
        <f t="shared" si="14"/>
        <v>139.94575309333163</v>
      </c>
      <c r="P98">
        <f t="shared" si="15"/>
        <v>-47.945753093331632</v>
      </c>
    </row>
    <row r="99" spans="1:17" x14ac:dyDescent="0.3">
      <c r="A99">
        <v>22</v>
      </c>
      <c r="B99">
        <v>71</v>
      </c>
      <c r="D99">
        <f t="shared" si="17"/>
        <v>1.2711100920145557</v>
      </c>
      <c r="E99">
        <f t="shared" si="10"/>
        <v>74.503065508184022</v>
      </c>
      <c r="G99">
        <f t="shared" si="11"/>
        <v>102.46748753250425</v>
      </c>
      <c r="H99">
        <f t="shared" si="12"/>
        <v>-31.467487532504251</v>
      </c>
      <c r="J99">
        <v>76</v>
      </c>
      <c r="K99">
        <v>71</v>
      </c>
      <c r="M99">
        <f t="shared" si="13"/>
        <v>-0.28722551157675902</v>
      </c>
      <c r="N99">
        <f t="shared" si="16"/>
        <v>139.76457110801383</v>
      </c>
      <c r="O99">
        <f t="shared" si="14"/>
        <v>117.93543222818013</v>
      </c>
      <c r="P99">
        <f t="shared" si="15"/>
        <v>-46.935432228180133</v>
      </c>
    </row>
    <row r="100" spans="1:17" x14ac:dyDescent="0.3">
      <c r="A100">
        <v>23</v>
      </c>
      <c r="B100">
        <v>93</v>
      </c>
      <c r="D100">
        <f t="shared" si="17"/>
        <v>1.2930825461715876</v>
      </c>
      <c r="E100">
        <f t="shared" si="10"/>
        <v>73.534856309488305</v>
      </c>
      <c r="G100">
        <f t="shared" si="11"/>
        <v>103.27575487143483</v>
      </c>
      <c r="H100">
        <f t="shared" si="12"/>
        <v>-10.275754871434827</v>
      </c>
      <c r="J100">
        <v>64</v>
      </c>
      <c r="K100">
        <v>93</v>
      </c>
      <c r="M100">
        <f t="shared" si="13"/>
        <v>-0.28745880949060582</v>
      </c>
      <c r="N100">
        <f t="shared" si="16"/>
        <v>139.59453418944702</v>
      </c>
      <c r="O100">
        <f t="shared" si="14"/>
        <v>121.19717038204824</v>
      </c>
      <c r="P100">
        <f t="shared" si="15"/>
        <v>-28.197170382048242</v>
      </c>
    </row>
    <row r="101" spans="1:17" x14ac:dyDescent="0.3">
      <c r="A101">
        <v>31</v>
      </c>
      <c r="B101">
        <v>122</v>
      </c>
      <c r="D101">
        <f t="shared" si="17"/>
        <v>1.3048764439245515</v>
      </c>
      <c r="E101">
        <f t="shared" si="10"/>
        <v>72.940065149225802</v>
      </c>
      <c r="G101">
        <f t="shared" si="11"/>
        <v>113.39123491088691</v>
      </c>
      <c r="H101">
        <f t="shared" si="12"/>
        <v>8.608765089113092</v>
      </c>
      <c r="J101">
        <v>220</v>
      </c>
      <c r="K101">
        <v>122</v>
      </c>
      <c r="M101">
        <f t="shared" si="13"/>
        <v>-0.29159929570122978</v>
      </c>
      <c r="N101">
        <f t="shared" si="16"/>
        <v>139.15039311600376</v>
      </c>
      <c r="O101">
        <f t="shared" si="14"/>
        <v>74.998548061733203</v>
      </c>
      <c r="P101">
        <f t="shared" si="15"/>
        <v>47.001451938266797</v>
      </c>
    </row>
    <row r="103" spans="1:17" x14ac:dyDescent="0.3">
      <c r="A103">
        <f t="shared" ref="A103:J103" si="18">SUM(A2:A101)</f>
        <v>3442</v>
      </c>
      <c r="B103">
        <f>SUM(B2:B101)</f>
        <v>11794</v>
      </c>
      <c r="C103">
        <f>SUMPRODUCT(B1:B101,A1:A101)</f>
        <v>422161</v>
      </c>
      <c r="J103">
        <f t="shared" si="18"/>
        <v>7435</v>
      </c>
      <c r="K103">
        <f>SUM(K2:K101)</f>
        <v>11794</v>
      </c>
      <c r="L103">
        <f>SUMPRODUCT(B1:B101,A1:A101)</f>
        <v>422161</v>
      </c>
    </row>
    <row r="104" spans="1:17" x14ac:dyDescent="0.3">
      <c r="P104" t="s">
        <v>137</v>
      </c>
      <c r="Q104" t="s">
        <v>151</v>
      </c>
    </row>
    <row r="105" spans="1:17" x14ac:dyDescent="0.3">
      <c r="A105">
        <f>SUMPRODUCT(A1:A101,A1:A101)</f>
        <v>130920</v>
      </c>
      <c r="D105" t="s">
        <v>131</v>
      </c>
      <c r="E105" t="s">
        <v>132</v>
      </c>
      <c r="G105" t="s">
        <v>137</v>
      </c>
      <c r="H105" t="s">
        <v>150</v>
      </c>
      <c r="K105">
        <f>SUMPRODUCT(J1:J101,J1:J101)</f>
        <v>2135679</v>
      </c>
      <c r="M105" t="s">
        <v>131</v>
      </c>
      <c r="N105" t="s">
        <v>132</v>
      </c>
      <c r="P105" t="s">
        <v>131</v>
      </c>
      <c r="Q105" t="s">
        <v>132</v>
      </c>
    </row>
    <row r="106" spans="1:17" x14ac:dyDescent="0.3">
      <c r="C106" t="s">
        <v>133</v>
      </c>
      <c r="D106">
        <f>AVERAGE(D1:D101)</f>
        <v>1.3025228754035041</v>
      </c>
      <c r="E106">
        <f>AVERAGE(E1:E101)</f>
        <v>73.107494234382372</v>
      </c>
      <c r="G106" t="s">
        <v>131</v>
      </c>
      <c r="H106" t="s">
        <v>132</v>
      </c>
      <c r="L106" t="s">
        <v>133</v>
      </c>
      <c r="M106">
        <f>AVERAGE(M1:M101)</f>
        <v>-0.29238600850002533</v>
      </c>
      <c r="N106">
        <f>AVERAGE(N1:N101)</f>
        <v>139.65533151891603</v>
      </c>
      <c r="P106">
        <f>M106-L126</f>
        <v>-0.40996428755252207</v>
      </c>
      <c r="Q106">
        <f>N106-L125</f>
        <v>30.457276566469162</v>
      </c>
    </row>
    <row r="107" spans="1:17" x14ac:dyDescent="0.3">
      <c r="C107" t="s">
        <v>134</v>
      </c>
      <c r="D107">
        <f>STDEV(D1:D101)</f>
        <v>2.8282417328801098E-2</v>
      </c>
      <c r="E107">
        <f>STDEV(E1:E101)</f>
        <v>1.0134324852460013</v>
      </c>
      <c r="G107">
        <f>D106-B126</f>
        <v>1.1940479559324757E-5</v>
      </c>
      <c r="H107">
        <f>E106-B125</f>
        <v>-7.9385535443066146E-5</v>
      </c>
      <c r="L107" t="s">
        <v>134</v>
      </c>
      <c r="M107">
        <f>STDEV(M1:M101)</f>
        <v>2.4370054533373941E-2</v>
      </c>
      <c r="N107">
        <f>STDEV(N1:N101)</f>
        <v>1.3303300943570493</v>
      </c>
    </row>
    <row r="109" spans="1:17" x14ac:dyDescent="0.3">
      <c r="A109" t="s">
        <v>2</v>
      </c>
      <c r="K109" t="s">
        <v>2</v>
      </c>
    </row>
    <row r="110" spans="1:17" ht="16.2" thickBot="1" x14ac:dyDescent="0.35"/>
    <row r="111" spans="1:17" x14ac:dyDescent="0.3">
      <c r="A111" s="5" t="s">
        <v>3</v>
      </c>
      <c r="B111" s="5"/>
      <c r="K111" s="5" t="s">
        <v>3</v>
      </c>
      <c r="L111" s="5"/>
    </row>
    <row r="112" spans="1:17" x14ac:dyDescent="0.3">
      <c r="A112" s="1" t="s">
        <v>4</v>
      </c>
      <c r="B112" s="1">
        <v>0.43320379245147395</v>
      </c>
      <c r="K112" s="1" t="s">
        <v>4</v>
      </c>
      <c r="L112" s="1">
        <v>0.44100317270637635</v>
      </c>
    </row>
    <row r="113" spans="1:19" x14ac:dyDescent="0.3">
      <c r="A113" s="1" t="s">
        <v>5</v>
      </c>
      <c r="B113" s="1">
        <v>0.1876655257943397</v>
      </c>
      <c r="K113" s="1" t="s">
        <v>5</v>
      </c>
      <c r="L113" s="1">
        <v>0.19448379833708998</v>
      </c>
    </row>
    <row r="114" spans="1:19" x14ac:dyDescent="0.3">
      <c r="A114" s="1" t="s">
        <v>6</v>
      </c>
      <c r="B114" s="1">
        <v>0.17937639850652684</v>
      </c>
      <c r="K114" s="1" t="s">
        <v>6</v>
      </c>
      <c r="L114" s="1">
        <v>0.18626424525889704</v>
      </c>
    </row>
    <row r="115" spans="1:19" x14ac:dyDescent="0.3">
      <c r="A115" s="1" t="s">
        <v>7</v>
      </c>
      <c r="B115" s="1">
        <v>30.539696136083336</v>
      </c>
      <c r="K115" s="1" t="s">
        <v>7</v>
      </c>
      <c r="L115" s="1">
        <v>30.411259661727382</v>
      </c>
    </row>
    <row r="116" spans="1:19" ht="16.2" thickBot="1" x14ac:dyDescent="0.35">
      <c r="A116" s="2" t="s">
        <v>8</v>
      </c>
      <c r="B116" s="2">
        <v>100</v>
      </c>
      <c r="K116" s="2" t="s">
        <v>8</v>
      </c>
      <c r="L116" s="2">
        <v>100</v>
      </c>
    </row>
    <row r="118" spans="1:19" ht="16.2" thickBot="1" x14ac:dyDescent="0.35">
      <c r="A118" t="s">
        <v>9</v>
      </c>
      <c r="K118" t="s">
        <v>9</v>
      </c>
    </row>
    <row r="119" spans="1:19" x14ac:dyDescent="0.3">
      <c r="A119" s="3"/>
      <c r="B119" s="3" t="s">
        <v>14</v>
      </c>
      <c r="C119" s="3" t="s">
        <v>15</v>
      </c>
      <c r="D119" s="3" t="s">
        <v>16</v>
      </c>
      <c r="E119" s="3" t="s">
        <v>17</v>
      </c>
      <c r="F119" s="3" t="s">
        <v>18</v>
      </c>
      <c r="K119" s="3"/>
      <c r="L119" s="3" t="s">
        <v>14</v>
      </c>
      <c r="M119" s="3" t="s">
        <v>15</v>
      </c>
      <c r="N119" s="3" t="s">
        <v>16</v>
      </c>
      <c r="O119" s="3" t="s">
        <v>17</v>
      </c>
      <c r="P119" s="3" t="s">
        <v>18</v>
      </c>
    </row>
    <row r="120" spans="1:19" x14ac:dyDescent="0.3">
      <c r="A120" s="1" t="s">
        <v>10</v>
      </c>
      <c r="B120" s="1">
        <v>1</v>
      </c>
      <c r="C120" s="1">
        <v>21115.682071738222</v>
      </c>
      <c r="D120" s="1">
        <v>21115.682071738222</v>
      </c>
      <c r="E120" s="1">
        <v>22.639961877561717</v>
      </c>
      <c r="F120" s="1">
        <v>6.7360462938358052E-6</v>
      </c>
      <c r="K120" s="1" t="s">
        <v>10</v>
      </c>
      <c r="L120" s="1">
        <v>1</v>
      </c>
      <c r="M120" s="1">
        <v>21882.85800712528</v>
      </c>
      <c r="N120" s="1">
        <v>21882.85800712528</v>
      </c>
      <c r="O120" s="1">
        <v>23.661115937442986</v>
      </c>
      <c r="P120" s="1">
        <v>4.3849690322653033E-6</v>
      </c>
    </row>
    <row r="121" spans="1:19" x14ac:dyDescent="0.3">
      <c r="A121" s="1" t="s">
        <v>11</v>
      </c>
      <c r="B121" s="1">
        <v>98</v>
      </c>
      <c r="C121" s="1">
        <v>91401.957928261734</v>
      </c>
      <c r="D121" s="1">
        <v>932.67304008430347</v>
      </c>
      <c r="E121" s="1"/>
      <c r="F121" s="1"/>
      <c r="K121" s="1" t="s">
        <v>11</v>
      </c>
      <c r="L121" s="1">
        <v>98</v>
      </c>
      <c r="M121" s="1">
        <v>90634.781992874676</v>
      </c>
      <c r="N121" s="1">
        <v>924.84471421300691</v>
      </c>
      <c r="O121" s="1"/>
      <c r="P121" s="1"/>
    </row>
    <row r="122" spans="1:19" ht="16.2" thickBot="1" x14ac:dyDescent="0.35">
      <c r="A122" s="2" t="s">
        <v>12</v>
      </c>
      <c r="B122" s="2">
        <v>99</v>
      </c>
      <c r="C122" s="2">
        <v>112517.63999999996</v>
      </c>
      <c r="D122" s="2"/>
      <c r="E122" s="2"/>
      <c r="F122" s="2"/>
      <c r="K122" s="2" t="s">
        <v>12</v>
      </c>
      <c r="L122" s="2">
        <v>99</v>
      </c>
      <c r="M122" s="2">
        <v>112517.63999999996</v>
      </c>
      <c r="N122" s="2"/>
      <c r="O122" s="2"/>
      <c r="P122" s="2"/>
    </row>
    <row r="123" spans="1:19" ht="16.2" thickBot="1" x14ac:dyDescent="0.35"/>
    <row r="124" spans="1:19" x14ac:dyDescent="0.3">
      <c r="A124" s="3"/>
      <c r="B124" s="3" t="s">
        <v>19</v>
      </c>
      <c r="C124" s="3" t="s">
        <v>7</v>
      </c>
      <c r="D124" s="3" t="s">
        <v>20</v>
      </c>
      <c r="E124" s="3" t="s">
        <v>21</v>
      </c>
      <c r="F124" s="3" t="s">
        <v>22</v>
      </c>
      <c r="G124" s="3" t="s">
        <v>23</v>
      </c>
      <c r="H124" s="3" t="s">
        <v>34</v>
      </c>
      <c r="I124" s="3" t="s">
        <v>35</v>
      </c>
      <c r="K124" s="3"/>
      <c r="L124" s="3" t="s">
        <v>19</v>
      </c>
      <c r="M124" s="3" t="s">
        <v>7</v>
      </c>
      <c r="N124" s="3" t="s">
        <v>20</v>
      </c>
      <c r="O124" s="3" t="s">
        <v>21</v>
      </c>
      <c r="P124" s="3" t="s">
        <v>22</v>
      </c>
      <c r="Q124" s="3" t="s">
        <v>23</v>
      </c>
      <c r="R124" s="3" t="s">
        <v>34</v>
      </c>
      <c r="S124" s="3" t="s">
        <v>35</v>
      </c>
    </row>
    <row r="125" spans="1:19" x14ac:dyDescent="0.3">
      <c r="A125" s="1" t="s">
        <v>13</v>
      </c>
      <c r="B125" s="1">
        <v>73.107573619917815</v>
      </c>
      <c r="C125" s="1">
        <v>9.9048187041850575</v>
      </c>
      <c r="D125" s="1">
        <v>7.3810107790289852</v>
      </c>
      <c r="E125" s="1">
        <v>5.1755293651643142E-11</v>
      </c>
      <c r="F125" s="1">
        <v>53.451783258655723</v>
      </c>
      <c r="G125" s="1">
        <v>92.763363981179907</v>
      </c>
      <c r="H125" s="1">
        <v>53.451783258655723</v>
      </c>
      <c r="I125" s="1">
        <v>92.763363981179907</v>
      </c>
      <c r="K125" s="1" t="s">
        <v>13</v>
      </c>
      <c r="L125" s="1">
        <v>109.19805495244687</v>
      </c>
      <c r="M125" s="1">
        <v>3.5324618168754256</v>
      </c>
      <c r="N125" s="1">
        <v>30.912734691364903</v>
      </c>
      <c r="O125" s="1">
        <v>2.4265953204520758E-52</v>
      </c>
      <c r="P125" s="1">
        <v>102.18799944256369</v>
      </c>
      <c r="Q125" s="1">
        <v>116.20811046233004</v>
      </c>
      <c r="R125" s="1">
        <v>102.18799944256369</v>
      </c>
      <c r="S125" s="1">
        <v>116.20811046233004</v>
      </c>
    </row>
    <row r="126" spans="1:19" ht="16.2" thickBot="1" x14ac:dyDescent="0.35">
      <c r="A126" s="2" t="s">
        <v>1</v>
      </c>
      <c r="B126" s="2">
        <v>1.3025109349239448</v>
      </c>
      <c r="C126" s="2">
        <v>0.27374332141818891</v>
      </c>
      <c r="D126" s="2">
        <v>4.7581468953324366</v>
      </c>
      <c r="E126" s="2">
        <v>6.7360462938358433E-6</v>
      </c>
      <c r="F126" s="2">
        <v>0.75927622268049511</v>
      </c>
      <c r="G126" s="2">
        <v>1.8457456471673943</v>
      </c>
      <c r="H126" s="2">
        <v>0.75927622268049511</v>
      </c>
      <c r="I126" s="2">
        <v>1.8457456471673943</v>
      </c>
      <c r="K126" s="2" t="s">
        <v>31</v>
      </c>
      <c r="L126" s="2">
        <v>0.11757827905249672</v>
      </c>
      <c r="M126" s="2">
        <v>2.4171827568830469E-2</v>
      </c>
      <c r="N126" s="2">
        <v>4.864269311771598</v>
      </c>
      <c r="O126" s="2">
        <v>4.3849690322653939E-6</v>
      </c>
      <c r="P126" s="2">
        <v>6.961007392616185E-2</v>
      </c>
      <c r="Q126" s="2">
        <v>0.16554648417883161</v>
      </c>
      <c r="R126" s="2">
        <v>6.961007392616185E-2</v>
      </c>
      <c r="S126" s="2">
        <v>0.16554648417883161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3C308-9F42-4B88-A3EA-CFACFCF24EB3}">
  <dimension ref="A1:BD142"/>
  <sheetViews>
    <sheetView topLeftCell="A74" zoomScale="53" zoomScaleNormal="18" workbookViewId="0">
      <selection activeCell="M129" sqref="M129"/>
    </sheetView>
  </sheetViews>
  <sheetFormatPr defaultRowHeight="15.6" x14ac:dyDescent="0.3"/>
  <cols>
    <col min="1" max="1" width="8.8984375" bestFit="1" customWidth="1"/>
    <col min="2" max="2" width="8.8984375" style="34" bestFit="1" customWidth="1"/>
    <col min="3" max="3" width="14.796875" style="33" bestFit="1" customWidth="1"/>
    <col min="4" max="4" width="13.296875" style="33" bestFit="1" customWidth="1"/>
    <col min="5" max="6" width="11.8984375" style="33" bestFit="1" customWidth="1"/>
    <col min="7" max="8" width="8.8984375" style="34" bestFit="1" customWidth="1"/>
    <col min="9" max="9" width="8.8984375" bestFit="1" customWidth="1"/>
    <col min="10" max="10" width="10.09765625" bestFit="1" customWidth="1"/>
    <col min="11" max="11" width="8.8984375" bestFit="1" customWidth="1"/>
    <col min="12" max="12" width="11.69921875" bestFit="1" customWidth="1"/>
    <col min="13" max="13" width="10.59765625" bestFit="1" customWidth="1"/>
    <col min="15" max="15" width="10.09765625" bestFit="1" customWidth="1"/>
    <col min="16" max="16" width="8.8984375" bestFit="1" customWidth="1"/>
    <col min="17" max="17" width="13.296875" bestFit="1" customWidth="1"/>
    <col min="18" max="18" width="11.19921875" bestFit="1" customWidth="1"/>
    <col min="21" max="21" width="11.09765625" customWidth="1"/>
    <col min="25" max="27" width="8.8984375" style="23" bestFit="1" customWidth="1"/>
    <col min="28" max="28" width="13.19921875" style="23" customWidth="1"/>
    <col min="29" max="29" width="20.59765625" style="23" customWidth="1"/>
    <col min="31" max="33" width="8.8984375" style="28" bestFit="1" customWidth="1"/>
    <col min="34" max="34" width="16.59765625" style="28" customWidth="1"/>
    <col min="35" max="35" width="19.59765625" style="28" customWidth="1"/>
    <col min="38" max="38" width="8.8984375" bestFit="1" customWidth="1"/>
    <col min="39" max="39" width="10.09765625" bestFit="1" customWidth="1"/>
    <col min="40" max="40" width="14.796875" bestFit="1" customWidth="1"/>
    <col min="41" max="41" width="8.8984375" bestFit="1" customWidth="1"/>
    <col min="42" max="42" width="19" bestFit="1" customWidth="1"/>
    <col min="43" max="43" width="11.8984375" bestFit="1" customWidth="1"/>
    <col min="44" max="46" width="9" bestFit="1" customWidth="1"/>
    <col min="48" max="49" width="9" bestFit="1" customWidth="1"/>
    <col min="50" max="50" width="12" bestFit="1" customWidth="1"/>
    <col min="51" max="51" width="13.296875" bestFit="1" customWidth="1"/>
    <col min="52" max="52" width="17.5" bestFit="1" customWidth="1"/>
    <col min="53" max="53" width="11.8984375" bestFit="1" customWidth="1"/>
    <col min="54" max="56" width="9" bestFit="1" customWidth="1"/>
  </cols>
  <sheetData>
    <row r="1" spans="1:53" ht="16.2" thickBot="1" x14ac:dyDescent="0.35">
      <c r="J1" s="35" t="s">
        <v>127</v>
      </c>
      <c r="O1" s="35" t="s">
        <v>31</v>
      </c>
      <c r="Z1" s="23" t="s">
        <v>125</v>
      </c>
      <c r="AF1" s="28" t="s">
        <v>126</v>
      </c>
    </row>
    <row r="2" spans="1:53" x14ac:dyDescent="0.3">
      <c r="A2" t="s">
        <v>0</v>
      </c>
      <c r="B2" s="34" t="s">
        <v>29</v>
      </c>
      <c r="C2" s="33" t="s">
        <v>33</v>
      </c>
      <c r="D2" s="33" t="s">
        <v>30</v>
      </c>
      <c r="E2" s="33" t="s">
        <v>32</v>
      </c>
      <c r="F2" s="33" t="s">
        <v>28</v>
      </c>
      <c r="G2" s="34" t="s">
        <v>1</v>
      </c>
      <c r="H2" s="34" t="s">
        <v>31</v>
      </c>
      <c r="J2" t="s">
        <v>106</v>
      </c>
      <c r="K2" t="s">
        <v>107</v>
      </c>
      <c r="L2" t="s">
        <v>108</v>
      </c>
      <c r="M2" t="s">
        <v>111</v>
      </c>
      <c r="O2" t="s">
        <v>106</v>
      </c>
      <c r="P2" t="s">
        <v>107</v>
      </c>
      <c r="Q2" t="s">
        <v>108</v>
      </c>
      <c r="R2" t="s">
        <v>111</v>
      </c>
      <c r="Y2" s="23" t="s">
        <v>96</v>
      </c>
      <c r="Z2" s="24" t="s">
        <v>97</v>
      </c>
      <c r="AA2" s="24" t="s">
        <v>98</v>
      </c>
      <c r="AB2" s="25" t="s">
        <v>104</v>
      </c>
      <c r="AC2" s="25" t="s">
        <v>105</v>
      </c>
      <c r="AD2" s="11"/>
      <c r="AE2" s="28" t="s">
        <v>96</v>
      </c>
      <c r="AF2" s="29" t="s">
        <v>97</v>
      </c>
      <c r="AG2" s="29" t="s">
        <v>98</v>
      </c>
      <c r="AH2" s="30" t="s">
        <v>104</v>
      </c>
      <c r="AI2" s="30" t="s">
        <v>105</v>
      </c>
      <c r="AJ2" s="11"/>
      <c r="AK2" s="11"/>
    </row>
    <row r="3" spans="1:53" x14ac:dyDescent="0.3">
      <c r="A3">
        <v>1</v>
      </c>
      <c r="B3" s="34">
        <v>148</v>
      </c>
      <c r="C3" s="33">
        <v>35</v>
      </c>
      <c r="D3" s="33">
        <v>33.6</v>
      </c>
      <c r="E3" s="33">
        <v>0.627</v>
      </c>
      <c r="F3" s="33">
        <v>72</v>
      </c>
      <c r="G3" s="34">
        <v>50</v>
      </c>
      <c r="H3" s="34">
        <v>0</v>
      </c>
      <c r="J3">
        <f>$H$111+($H$112*G3)</f>
        <v>138.23312036611506</v>
      </c>
      <c r="K3">
        <f>B3-G3</f>
        <v>98</v>
      </c>
      <c r="L3">
        <f>(K3*K3)</f>
        <v>9604</v>
      </c>
      <c r="M3">
        <f>K3/$O$105</f>
        <v>1.0914355178776483</v>
      </c>
      <c r="O3">
        <f>$H$125+($H$126*H3)</f>
        <v>109.19805495244687</v>
      </c>
      <c r="P3">
        <f>B3-H3</f>
        <v>148</v>
      </c>
      <c r="Q3">
        <f>(P3*P3)</f>
        <v>21904</v>
      </c>
      <c r="R3">
        <f>P3/$O$107</f>
        <v>1.1910457738761291</v>
      </c>
      <c r="U3" t="s">
        <v>127</v>
      </c>
      <c r="Y3" s="23">
        <v>1</v>
      </c>
      <c r="Z3" s="23">
        <f t="shared" ref="Z3:Z34" si="0">(Y3-0.375)/(100+0.25)</f>
        <v>6.2344139650872821E-3</v>
      </c>
      <c r="AA3" s="23">
        <f t="shared" ref="AA3:AA34" si="1">NORMSINV(Z3)</f>
        <v>-2.4985905609622558</v>
      </c>
      <c r="AB3" s="26">
        <v>-90.593563576402346</v>
      </c>
      <c r="AC3" s="26">
        <v>-3.4055519623735639</v>
      </c>
      <c r="AD3" s="1"/>
      <c r="AE3" s="28">
        <v>1</v>
      </c>
      <c r="AF3" s="28">
        <f t="shared" ref="AF3:AF34" si="2">(AE3-0.375)/(100+0.25)</f>
        <v>6.2344139650872821E-3</v>
      </c>
      <c r="AG3" s="28">
        <f t="shared" ref="AG3:AG34" si="3">NORMSINV(AF3)</f>
        <v>-2.4985905609622558</v>
      </c>
      <c r="AH3" s="31">
        <v>-98.289855746115904</v>
      </c>
      <c r="AI3" s="31">
        <v>-3.4896080625282457</v>
      </c>
      <c r="AJ3" s="1"/>
      <c r="AK3" s="1"/>
      <c r="AL3" t="s">
        <v>2</v>
      </c>
      <c r="AV3" t="s">
        <v>2</v>
      </c>
    </row>
    <row r="4" spans="1:53" ht="16.2" thickBot="1" x14ac:dyDescent="0.35">
      <c r="A4">
        <v>2</v>
      </c>
      <c r="B4" s="34">
        <v>85</v>
      </c>
      <c r="C4" s="33">
        <v>29</v>
      </c>
      <c r="D4" s="33">
        <v>26.6</v>
      </c>
      <c r="E4" s="33">
        <v>0.35099999999999998</v>
      </c>
      <c r="F4" s="33">
        <v>66</v>
      </c>
      <c r="G4" s="34">
        <v>31</v>
      </c>
      <c r="H4" s="34">
        <v>0</v>
      </c>
      <c r="J4">
        <f t="shared" ref="J4:J67" si="4">$H$111+($H$112*G4)</f>
        <v>113.4854126025601</v>
      </c>
      <c r="K4">
        <f t="shared" ref="K4:K67" si="5">B4-G4</f>
        <v>54</v>
      </c>
      <c r="L4">
        <f t="shared" ref="L4:L67" si="6">(K4*K4)</f>
        <v>2916</v>
      </c>
      <c r="M4">
        <f t="shared" ref="M4:M67" si="7">K4/$O$105</f>
        <v>0.60140324454482652</v>
      </c>
      <c r="O4">
        <f t="shared" ref="O4:O67" si="8">$H$125+($H$126*H4)</f>
        <v>109.19805495244687</v>
      </c>
      <c r="P4">
        <f t="shared" ref="P4:P67" si="9">B4-H4</f>
        <v>85</v>
      </c>
      <c r="Q4">
        <f t="shared" ref="Q4:Q67" si="10">(P4*P4)</f>
        <v>7225</v>
      </c>
      <c r="R4">
        <f t="shared" ref="R4:R67" si="11">P4/$O$107</f>
        <v>0.68404655932074987</v>
      </c>
      <c r="U4" t="s">
        <v>144</v>
      </c>
      <c r="V4">
        <f>STDEV(K3:K52)</f>
        <v>30.20220967723645</v>
      </c>
      <c r="Y4" s="23">
        <v>2</v>
      </c>
      <c r="Z4" s="23">
        <f t="shared" si="0"/>
        <v>1.6209476309226933E-2</v>
      </c>
      <c r="AA4" s="23">
        <f t="shared" si="1"/>
        <v>-2.1392064429859778</v>
      </c>
      <c r="AB4" s="26">
        <v>-73.356260043299869</v>
      </c>
      <c r="AC4" s="26">
        <v>-2.7575751022550308</v>
      </c>
      <c r="AD4" s="1"/>
      <c r="AE4" s="28">
        <v>2</v>
      </c>
      <c r="AF4" s="28">
        <f t="shared" si="2"/>
        <v>1.6209476309226933E-2</v>
      </c>
      <c r="AG4" s="28">
        <f t="shared" si="3"/>
        <v>-2.1392064429859778</v>
      </c>
      <c r="AH4" s="31">
        <v>-68.604056993654268</v>
      </c>
      <c r="AI4" s="31">
        <v>-2.4356661080628719</v>
      </c>
      <c r="AJ4" s="1"/>
      <c r="AK4" s="1"/>
    </row>
    <row r="5" spans="1:53" x14ac:dyDescent="0.3">
      <c r="A5">
        <v>3</v>
      </c>
      <c r="B5" s="34">
        <v>183</v>
      </c>
      <c r="C5" s="33">
        <v>0</v>
      </c>
      <c r="D5" s="33">
        <v>23.3</v>
      </c>
      <c r="E5" s="33">
        <v>0.67200000000000004</v>
      </c>
      <c r="F5" s="33">
        <v>64</v>
      </c>
      <c r="G5" s="34">
        <v>32</v>
      </c>
      <c r="H5" s="34">
        <v>0</v>
      </c>
      <c r="J5">
        <f t="shared" si="4"/>
        <v>114.78792353748405</v>
      </c>
      <c r="K5">
        <f t="shared" si="5"/>
        <v>151</v>
      </c>
      <c r="L5">
        <f t="shared" si="6"/>
        <v>22801</v>
      </c>
      <c r="M5">
        <f t="shared" si="7"/>
        <v>1.6817016653012742</v>
      </c>
      <c r="O5">
        <f t="shared" si="8"/>
        <v>109.19805495244687</v>
      </c>
      <c r="P5">
        <f t="shared" si="9"/>
        <v>183</v>
      </c>
      <c r="Q5">
        <f t="shared" si="10"/>
        <v>33489</v>
      </c>
      <c r="R5">
        <f t="shared" si="11"/>
        <v>1.4727120041846731</v>
      </c>
      <c r="U5" t="s">
        <v>145</v>
      </c>
      <c r="V5">
        <f>STDEV(K53:K102)</f>
        <v>29.800294478753198</v>
      </c>
      <c r="Y5" s="23">
        <v>3</v>
      </c>
      <c r="Z5" s="23">
        <f t="shared" si="0"/>
        <v>2.6184538653366583E-2</v>
      </c>
      <c r="AA5" s="23">
        <f t="shared" si="1"/>
        <v>-1.9400873318827652</v>
      </c>
      <c r="AB5" s="26">
        <v>-62.828432212081566</v>
      </c>
      <c r="AC5" s="26">
        <v>-2.3618177955022199</v>
      </c>
      <c r="AD5" s="1"/>
      <c r="AE5" s="28">
        <v>3</v>
      </c>
      <c r="AF5" s="28">
        <f t="shared" si="2"/>
        <v>2.6184538653366583E-2</v>
      </c>
      <c r="AG5" s="28">
        <f t="shared" si="3"/>
        <v>-1.9400873318827652</v>
      </c>
      <c r="AH5" s="31">
        <v>-55.716271724917959</v>
      </c>
      <c r="AI5" s="31">
        <v>-1.9781080107340723</v>
      </c>
      <c r="AJ5" s="1"/>
      <c r="AK5" s="1"/>
      <c r="AL5" s="5" t="s">
        <v>3</v>
      </c>
      <c r="AM5" s="5"/>
      <c r="AV5" s="5" t="s">
        <v>3</v>
      </c>
      <c r="AW5" s="5"/>
    </row>
    <row r="6" spans="1:53" x14ac:dyDescent="0.3">
      <c r="A6">
        <v>4</v>
      </c>
      <c r="B6" s="34">
        <v>89</v>
      </c>
      <c r="C6" s="33">
        <v>23</v>
      </c>
      <c r="D6" s="33">
        <v>28.1</v>
      </c>
      <c r="E6" s="33">
        <v>0.16700000000000001</v>
      </c>
      <c r="F6" s="33">
        <v>66</v>
      </c>
      <c r="G6" s="34">
        <v>21</v>
      </c>
      <c r="H6" s="34">
        <v>94</v>
      </c>
      <c r="J6">
        <f t="shared" si="4"/>
        <v>100.46030325332066</v>
      </c>
      <c r="K6">
        <f t="shared" si="5"/>
        <v>68</v>
      </c>
      <c r="L6">
        <f t="shared" si="6"/>
        <v>4624</v>
      </c>
      <c r="M6">
        <f t="shared" si="7"/>
        <v>0.75732260424163345</v>
      </c>
      <c r="O6">
        <f t="shared" si="8"/>
        <v>120.25041318338155</v>
      </c>
      <c r="P6">
        <f t="shared" si="9"/>
        <v>-5</v>
      </c>
      <c r="Q6">
        <f t="shared" si="10"/>
        <v>25</v>
      </c>
      <c r="R6">
        <f t="shared" si="11"/>
        <v>-4.0238032901220577E-2</v>
      </c>
      <c r="U6" t="s">
        <v>146</v>
      </c>
      <c r="V6">
        <f>V4/V5</f>
        <v>1.0134869539215394</v>
      </c>
      <c r="Y6" s="23">
        <v>4</v>
      </c>
      <c r="Z6" s="23">
        <f t="shared" si="0"/>
        <v>3.6159600997506237E-2</v>
      </c>
      <c r="AA6" s="23">
        <f t="shared" si="1"/>
        <v>-1.7971034256260587</v>
      </c>
      <c r="AB6" s="26">
        <v>-38.737294601378153</v>
      </c>
      <c r="AC6" s="26">
        <v>-1.4561947277359228</v>
      </c>
      <c r="AD6" s="1"/>
      <c r="AE6" s="28">
        <v>4</v>
      </c>
      <c r="AF6" s="28">
        <f t="shared" si="2"/>
        <v>3.6159600997506237E-2</v>
      </c>
      <c r="AG6" s="28">
        <f t="shared" si="3"/>
        <v>-1.7971034256260587</v>
      </c>
      <c r="AH6" s="31">
        <v>-42.226506700066508</v>
      </c>
      <c r="AI6" s="31">
        <v>-1.499177683336645</v>
      </c>
      <c r="AJ6" s="1"/>
      <c r="AK6" s="1"/>
      <c r="AL6" s="1" t="s">
        <v>4</v>
      </c>
      <c r="AM6" s="1">
        <v>0.61429958133052498</v>
      </c>
      <c r="AV6" s="1" t="s">
        <v>4</v>
      </c>
      <c r="AW6" s="1">
        <v>0.54951126667768246</v>
      </c>
    </row>
    <row r="7" spans="1:53" x14ac:dyDescent="0.3">
      <c r="A7">
        <v>5</v>
      </c>
      <c r="B7" s="34">
        <v>137</v>
      </c>
      <c r="C7" s="33">
        <v>35</v>
      </c>
      <c r="D7" s="33">
        <v>43.1</v>
      </c>
      <c r="E7" s="33">
        <v>2.2879999999999998</v>
      </c>
      <c r="F7" s="33">
        <v>40</v>
      </c>
      <c r="G7" s="34">
        <v>33</v>
      </c>
      <c r="H7" s="34">
        <v>168</v>
      </c>
      <c r="J7">
        <f t="shared" si="4"/>
        <v>116.09043447240799</v>
      </c>
      <c r="K7">
        <f t="shared" si="5"/>
        <v>104</v>
      </c>
      <c r="L7">
        <f t="shared" si="6"/>
        <v>10816</v>
      </c>
      <c r="M7">
        <f t="shared" si="7"/>
        <v>1.1582581006048511</v>
      </c>
      <c r="O7">
        <f t="shared" si="8"/>
        <v>128.95120583326633</v>
      </c>
      <c r="P7">
        <f t="shared" si="9"/>
        <v>-31</v>
      </c>
      <c r="Q7">
        <f t="shared" si="10"/>
        <v>961</v>
      </c>
      <c r="R7">
        <f t="shared" si="11"/>
        <v>-0.24947580398756758</v>
      </c>
      <c r="Y7" s="23">
        <v>5</v>
      </c>
      <c r="Z7" s="23">
        <f t="shared" si="0"/>
        <v>4.6134663341645885E-2</v>
      </c>
      <c r="AA7" s="23">
        <f t="shared" si="1"/>
        <v>-1.68354659767802</v>
      </c>
      <c r="AB7" s="26">
        <v>-37.858433212803703</v>
      </c>
      <c r="AC7" s="26">
        <v>-1.4231569708759677</v>
      </c>
      <c r="AD7" s="1"/>
      <c r="AE7" s="28">
        <v>5</v>
      </c>
      <c r="AF7" s="28">
        <f t="shared" si="2"/>
        <v>4.6134663341645885E-2</v>
      </c>
      <c r="AG7" s="28">
        <f t="shared" si="3"/>
        <v>-1.68354659767802</v>
      </c>
      <c r="AH7" s="31">
        <v>-41.406519043322248</v>
      </c>
      <c r="AI7" s="31">
        <v>-1.4700654670613507</v>
      </c>
      <c r="AJ7" s="1"/>
      <c r="AK7" s="1"/>
      <c r="AL7" s="1" t="s">
        <v>5</v>
      </c>
      <c r="AM7" s="1">
        <v>0.37736397562285834</v>
      </c>
      <c r="AV7" s="1" t="s">
        <v>5</v>
      </c>
      <c r="AW7" s="1">
        <v>0.30196263220571101</v>
      </c>
    </row>
    <row r="8" spans="1:53" x14ac:dyDescent="0.3">
      <c r="A8">
        <v>6</v>
      </c>
      <c r="B8" s="34">
        <v>116</v>
      </c>
      <c r="C8" s="33">
        <v>0</v>
      </c>
      <c r="D8" s="33">
        <v>25.6</v>
      </c>
      <c r="E8" s="33">
        <v>0.20100000000000001</v>
      </c>
      <c r="F8" s="33">
        <v>74</v>
      </c>
      <c r="G8" s="34">
        <v>30</v>
      </c>
      <c r="H8" s="34">
        <v>0</v>
      </c>
      <c r="J8">
        <f t="shared" si="4"/>
        <v>112.18290166763616</v>
      </c>
      <c r="K8">
        <f t="shared" si="5"/>
        <v>86</v>
      </c>
      <c r="L8">
        <f t="shared" si="6"/>
        <v>7396</v>
      </c>
      <c r="M8">
        <f t="shared" si="7"/>
        <v>0.95779035242324229</v>
      </c>
      <c r="O8">
        <f t="shared" si="8"/>
        <v>109.19805495244687</v>
      </c>
      <c r="P8">
        <f t="shared" si="9"/>
        <v>116</v>
      </c>
      <c r="Q8">
        <f t="shared" si="10"/>
        <v>13456</v>
      </c>
      <c r="R8">
        <f t="shared" si="11"/>
        <v>0.93352236330831739</v>
      </c>
      <c r="U8" t="s">
        <v>143</v>
      </c>
      <c r="Y8" s="23">
        <v>6</v>
      </c>
      <c r="Z8" s="23">
        <f t="shared" si="0"/>
        <v>5.6109725685785539E-2</v>
      </c>
      <c r="AA8" s="23">
        <f t="shared" si="1"/>
        <v>-1.5882958682169486</v>
      </c>
      <c r="AB8" s="26">
        <v>-36.932071303006566</v>
      </c>
      <c r="AC8" s="26">
        <v>-1.3883335960661538</v>
      </c>
      <c r="AD8" s="1"/>
      <c r="AE8" s="28">
        <v>6</v>
      </c>
      <c r="AF8" s="28">
        <f t="shared" si="2"/>
        <v>5.6109725685785539E-2</v>
      </c>
      <c r="AG8" s="28">
        <f t="shared" si="3"/>
        <v>-1.5882958682169486</v>
      </c>
      <c r="AH8" s="31">
        <v>-36.242249369729322</v>
      </c>
      <c r="AI8" s="31">
        <v>-1.2867171758949745</v>
      </c>
      <c r="AJ8" s="1"/>
      <c r="AK8" s="1"/>
      <c r="AL8" s="1" t="s">
        <v>6</v>
      </c>
      <c r="AM8" s="1">
        <v>0.33719390953401046</v>
      </c>
      <c r="AV8" s="1" t="s">
        <v>6</v>
      </c>
      <c r="AW8" s="1">
        <v>0.28757010915840608</v>
      </c>
    </row>
    <row r="9" spans="1:53" x14ac:dyDescent="0.3">
      <c r="A9">
        <v>7</v>
      </c>
      <c r="B9" s="34">
        <v>78</v>
      </c>
      <c r="C9" s="33">
        <v>32</v>
      </c>
      <c r="D9" s="33">
        <v>31</v>
      </c>
      <c r="E9" s="33">
        <v>0.248</v>
      </c>
      <c r="F9" s="33">
        <v>50</v>
      </c>
      <c r="G9" s="34">
        <v>26</v>
      </c>
      <c r="H9" s="34">
        <v>88</v>
      </c>
      <c r="J9">
        <f t="shared" si="4"/>
        <v>106.97285792794038</v>
      </c>
      <c r="K9">
        <f t="shared" si="5"/>
        <v>52</v>
      </c>
      <c r="L9">
        <f t="shared" si="6"/>
        <v>2704</v>
      </c>
      <c r="M9">
        <f t="shared" si="7"/>
        <v>0.57912905030242556</v>
      </c>
      <c r="O9">
        <f t="shared" si="8"/>
        <v>119.54494350906658</v>
      </c>
      <c r="P9">
        <f t="shared" si="9"/>
        <v>-10</v>
      </c>
      <c r="Q9">
        <f t="shared" si="10"/>
        <v>100</v>
      </c>
      <c r="R9">
        <f t="shared" si="11"/>
        <v>-8.0476065802441155E-2</v>
      </c>
      <c r="U9" t="s">
        <v>144</v>
      </c>
      <c r="V9">
        <f>STDEV(P3:P52)</f>
        <v>143.54311874407463</v>
      </c>
      <c r="Y9" s="23">
        <v>7</v>
      </c>
      <c r="Z9" s="23">
        <f t="shared" si="0"/>
        <v>6.6084788029925193E-2</v>
      </c>
      <c r="AA9" s="23">
        <f t="shared" si="1"/>
        <v>-1.505601216304423</v>
      </c>
      <c r="AB9" s="26">
        <v>-36.337132122518156</v>
      </c>
      <c r="AC9" s="26">
        <v>-1.3659689134814301</v>
      </c>
      <c r="AD9" s="1"/>
      <c r="AE9" s="28">
        <v>7</v>
      </c>
      <c r="AF9" s="28">
        <f t="shared" si="2"/>
        <v>6.6084788029925193E-2</v>
      </c>
      <c r="AG9" s="28">
        <f t="shared" si="3"/>
        <v>-1.505601216304423</v>
      </c>
      <c r="AH9" s="31">
        <v>-34.395526458534277</v>
      </c>
      <c r="AI9" s="31">
        <v>-1.2211525343432799</v>
      </c>
      <c r="AJ9" s="1"/>
      <c r="AK9" s="1"/>
      <c r="AL9" s="1" t="s">
        <v>7</v>
      </c>
      <c r="AM9" s="1">
        <v>27.446435818885448</v>
      </c>
      <c r="AV9" s="1" t="s">
        <v>7</v>
      </c>
      <c r="AW9" s="1">
        <v>28.455339805811125</v>
      </c>
    </row>
    <row r="10" spans="1:53" ht="16.2" thickBot="1" x14ac:dyDescent="0.35">
      <c r="A10">
        <v>8</v>
      </c>
      <c r="B10" s="34">
        <v>115</v>
      </c>
      <c r="C10" s="33">
        <v>0</v>
      </c>
      <c r="D10" s="33">
        <v>35.299999999999997</v>
      </c>
      <c r="E10" s="33">
        <v>0.13400000000000001</v>
      </c>
      <c r="F10" s="33">
        <v>0</v>
      </c>
      <c r="G10" s="34">
        <v>29</v>
      </c>
      <c r="H10" s="34">
        <v>0</v>
      </c>
      <c r="J10">
        <f t="shared" si="4"/>
        <v>110.88039073271221</v>
      </c>
      <c r="K10">
        <f t="shared" si="5"/>
        <v>86</v>
      </c>
      <c r="L10">
        <f t="shared" si="6"/>
        <v>7396</v>
      </c>
      <c r="M10">
        <f t="shared" si="7"/>
        <v>0.95779035242324229</v>
      </c>
      <c r="O10">
        <f t="shared" si="8"/>
        <v>109.19805495244687</v>
      </c>
      <c r="P10">
        <f t="shared" si="9"/>
        <v>115</v>
      </c>
      <c r="Q10">
        <f t="shared" si="10"/>
        <v>13225</v>
      </c>
      <c r="R10">
        <f t="shared" si="11"/>
        <v>0.92547475672807333</v>
      </c>
      <c r="U10" t="s">
        <v>145</v>
      </c>
      <c r="V10">
        <f>STDEV(P53:P102)</f>
        <v>79.92920592113795</v>
      </c>
      <c r="Y10" s="23">
        <v>8</v>
      </c>
      <c r="Z10" s="23">
        <f t="shared" si="0"/>
        <v>7.6059850374064833E-2</v>
      </c>
      <c r="AA10" s="23">
        <f t="shared" si="1"/>
        <v>-1.43208428708654</v>
      </c>
      <c r="AB10" s="26">
        <v>-34.223515863654029</v>
      </c>
      <c r="AC10" s="26">
        <v>-1.2865148141622338</v>
      </c>
      <c r="AD10" s="1"/>
      <c r="AE10" s="28">
        <v>8</v>
      </c>
      <c r="AF10" s="28">
        <f t="shared" si="2"/>
        <v>7.6059850374064833E-2</v>
      </c>
      <c r="AG10" s="28">
        <f t="shared" si="3"/>
        <v>-1.43208428708654</v>
      </c>
      <c r="AH10" s="31">
        <v>-32.607246250769194</v>
      </c>
      <c r="AI10" s="31">
        <v>-1.1576627979538425</v>
      </c>
      <c r="AJ10" s="1"/>
      <c r="AK10" s="1"/>
      <c r="AL10" s="2" t="s">
        <v>8</v>
      </c>
      <c r="AM10" s="2">
        <v>100</v>
      </c>
      <c r="AV10" s="2" t="s">
        <v>8</v>
      </c>
      <c r="AW10" s="2">
        <v>100</v>
      </c>
    </row>
    <row r="11" spans="1:53" x14ac:dyDescent="0.3">
      <c r="A11">
        <v>9</v>
      </c>
      <c r="B11" s="34">
        <v>197</v>
      </c>
      <c r="C11" s="33">
        <v>45</v>
      </c>
      <c r="D11" s="33">
        <v>30.5</v>
      </c>
      <c r="E11" s="33">
        <v>0.158</v>
      </c>
      <c r="F11" s="33">
        <v>70</v>
      </c>
      <c r="G11" s="34">
        <v>53</v>
      </c>
      <c r="H11" s="34">
        <v>543</v>
      </c>
      <c r="J11">
        <f t="shared" si="4"/>
        <v>142.14065317088688</v>
      </c>
      <c r="K11">
        <f t="shared" si="5"/>
        <v>144</v>
      </c>
      <c r="L11">
        <f t="shared" si="6"/>
        <v>20736</v>
      </c>
      <c r="M11">
        <f t="shared" si="7"/>
        <v>1.6037419854528707</v>
      </c>
      <c r="O11">
        <f t="shared" si="8"/>
        <v>173.04306047795259</v>
      </c>
      <c r="P11">
        <f t="shared" si="9"/>
        <v>-346</v>
      </c>
      <c r="Q11">
        <f t="shared" si="10"/>
        <v>119716</v>
      </c>
      <c r="R11">
        <f t="shared" si="11"/>
        <v>-2.7844718767644641</v>
      </c>
      <c r="U11" t="s">
        <v>146</v>
      </c>
      <c r="V11">
        <f>V9/V10</f>
        <v>1.7958782035905783</v>
      </c>
      <c r="Y11" s="23">
        <v>9</v>
      </c>
      <c r="Z11" s="23">
        <f t="shared" si="0"/>
        <v>8.6034912718204487E-2</v>
      </c>
      <c r="AA11" s="23">
        <f t="shared" si="1"/>
        <v>-1.3655831908785105</v>
      </c>
      <c r="AB11" s="26">
        <v>-32.262822841534643</v>
      </c>
      <c r="AC11" s="26">
        <v>-1.2128093354782039</v>
      </c>
      <c r="AD11" s="1"/>
      <c r="AE11" s="28">
        <v>9</v>
      </c>
      <c r="AF11" s="28">
        <f t="shared" si="2"/>
        <v>8.6034912718204487E-2</v>
      </c>
      <c r="AG11" s="28">
        <f t="shared" si="3"/>
        <v>-1.3655831908785105</v>
      </c>
      <c r="AH11" s="31">
        <v>-28.142687703720014</v>
      </c>
      <c r="AI11" s="31">
        <v>-0.99915651688192353</v>
      </c>
      <c r="AJ11" s="1"/>
      <c r="AK11" s="1"/>
    </row>
    <row r="12" spans="1:53" ht="16.2" thickBot="1" x14ac:dyDescent="0.35">
      <c r="A12">
        <v>10</v>
      </c>
      <c r="B12" s="34">
        <v>125</v>
      </c>
      <c r="C12" s="33">
        <v>0</v>
      </c>
      <c r="D12" s="33">
        <v>0</v>
      </c>
      <c r="E12" s="33">
        <v>0.23200000000000001</v>
      </c>
      <c r="F12" s="33">
        <v>96</v>
      </c>
      <c r="G12" s="34">
        <v>54</v>
      </c>
      <c r="H12" s="34">
        <v>0</v>
      </c>
      <c r="J12">
        <f t="shared" si="4"/>
        <v>143.44316410581084</v>
      </c>
      <c r="K12">
        <f t="shared" si="5"/>
        <v>71</v>
      </c>
      <c r="L12">
        <f t="shared" si="6"/>
        <v>5041</v>
      </c>
      <c r="M12">
        <f t="shared" si="7"/>
        <v>0.79073389560523488</v>
      </c>
      <c r="O12">
        <f t="shared" si="8"/>
        <v>109.19805495244687</v>
      </c>
      <c r="P12">
        <f t="shared" si="9"/>
        <v>125</v>
      </c>
      <c r="Q12">
        <f t="shared" si="10"/>
        <v>15625</v>
      </c>
      <c r="R12">
        <f t="shared" si="11"/>
        <v>1.0059508225305145</v>
      </c>
      <c r="Y12" s="23">
        <v>10</v>
      </c>
      <c r="Z12" s="23">
        <f t="shared" si="0"/>
        <v>9.6009975062344141E-2</v>
      </c>
      <c r="AA12" s="23">
        <f t="shared" si="1"/>
        <v>-1.3046268229653299</v>
      </c>
      <c r="AB12" s="26">
        <v>-29.181382832594025</v>
      </c>
      <c r="AC12" s="26">
        <v>-1.0969732467417894</v>
      </c>
      <c r="AD12" s="1"/>
      <c r="AE12" s="28">
        <v>10</v>
      </c>
      <c r="AF12" s="28">
        <f t="shared" si="2"/>
        <v>9.6009975062344141E-2</v>
      </c>
      <c r="AG12" s="28">
        <f t="shared" si="3"/>
        <v>-1.3046268229653299</v>
      </c>
      <c r="AH12" s="31">
        <v>-27.918258241192632</v>
      </c>
      <c r="AI12" s="31">
        <v>-0.99118854444001281</v>
      </c>
      <c r="AJ12" s="1"/>
      <c r="AK12" s="1"/>
      <c r="AL12" t="s">
        <v>9</v>
      </c>
      <c r="AV12" t="s">
        <v>9</v>
      </c>
    </row>
    <row r="13" spans="1:53" x14ac:dyDescent="0.3">
      <c r="A13">
        <v>11</v>
      </c>
      <c r="B13" s="34">
        <v>110</v>
      </c>
      <c r="C13" s="33">
        <v>0</v>
      </c>
      <c r="D13" s="33">
        <v>37.6</v>
      </c>
      <c r="E13" s="33">
        <v>0.191</v>
      </c>
      <c r="F13" s="33">
        <v>92</v>
      </c>
      <c r="G13" s="34">
        <v>30</v>
      </c>
      <c r="H13" s="34">
        <v>0</v>
      </c>
      <c r="J13">
        <f t="shared" si="4"/>
        <v>112.18290166763616</v>
      </c>
      <c r="K13">
        <f t="shared" si="5"/>
        <v>80</v>
      </c>
      <c r="L13">
        <f t="shared" si="6"/>
        <v>6400</v>
      </c>
      <c r="M13">
        <f t="shared" si="7"/>
        <v>0.8909677696960393</v>
      </c>
      <c r="O13">
        <f t="shared" si="8"/>
        <v>109.19805495244687</v>
      </c>
      <c r="P13">
        <f t="shared" si="9"/>
        <v>110</v>
      </c>
      <c r="Q13">
        <f t="shared" si="10"/>
        <v>12100</v>
      </c>
      <c r="R13">
        <f t="shared" si="11"/>
        <v>0.8852367238268527</v>
      </c>
      <c r="Y13" s="23">
        <v>11</v>
      </c>
      <c r="Z13" s="23">
        <f t="shared" si="0"/>
        <v>0.1059850374064838</v>
      </c>
      <c r="AA13" s="23">
        <f t="shared" si="1"/>
        <v>-1.248166539458073</v>
      </c>
      <c r="AB13" s="26">
        <v>-26.157813039824433</v>
      </c>
      <c r="AC13" s="26">
        <v>-0.98331258880270789</v>
      </c>
      <c r="AD13" s="1"/>
      <c r="AE13" s="28">
        <v>11</v>
      </c>
      <c r="AF13" s="28">
        <f t="shared" si="2"/>
        <v>0.1059850374064838</v>
      </c>
      <c r="AG13" s="28">
        <f t="shared" si="3"/>
        <v>-1.248166539458073</v>
      </c>
      <c r="AH13" s="31">
        <v>-27.289855746115904</v>
      </c>
      <c r="AI13" s="31">
        <v>-0.96887822160266068</v>
      </c>
      <c r="AJ13" s="1"/>
      <c r="AK13" s="1"/>
      <c r="AL13" s="3"/>
      <c r="AM13" s="3" t="s">
        <v>14</v>
      </c>
      <c r="AN13" s="3" t="s">
        <v>15</v>
      </c>
      <c r="AO13" s="3" t="s">
        <v>16</v>
      </c>
      <c r="AP13" s="3" t="s">
        <v>17</v>
      </c>
      <c r="AQ13" s="3" t="s">
        <v>18</v>
      </c>
      <c r="AV13" s="3"/>
      <c r="AW13" s="3" t="s">
        <v>14</v>
      </c>
      <c r="AX13" s="3" t="s">
        <v>15</v>
      </c>
      <c r="AY13" s="3" t="s">
        <v>16</v>
      </c>
      <c r="AZ13" s="3" t="s">
        <v>17</v>
      </c>
      <c r="BA13" s="3" t="s">
        <v>18</v>
      </c>
    </row>
    <row r="14" spans="1:53" x14ac:dyDescent="0.3">
      <c r="A14">
        <v>12</v>
      </c>
      <c r="B14" s="34">
        <v>168</v>
      </c>
      <c r="C14" s="33">
        <v>0</v>
      </c>
      <c r="D14" s="33">
        <v>38</v>
      </c>
      <c r="E14" s="33">
        <v>0.53700000000000003</v>
      </c>
      <c r="F14" s="33">
        <v>74</v>
      </c>
      <c r="G14" s="34">
        <v>34</v>
      </c>
      <c r="H14" s="34">
        <v>0</v>
      </c>
      <c r="J14">
        <f t="shared" si="4"/>
        <v>117.39294540733194</v>
      </c>
      <c r="K14">
        <f t="shared" si="5"/>
        <v>134</v>
      </c>
      <c r="L14">
        <f t="shared" si="6"/>
        <v>17956</v>
      </c>
      <c r="M14">
        <f t="shared" si="7"/>
        <v>1.4923710142408659</v>
      </c>
      <c r="O14">
        <f t="shared" si="8"/>
        <v>109.19805495244687</v>
      </c>
      <c r="P14">
        <f t="shared" si="9"/>
        <v>168</v>
      </c>
      <c r="Q14">
        <f t="shared" si="10"/>
        <v>28224</v>
      </c>
      <c r="R14">
        <f t="shared" si="11"/>
        <v>1.3519979054810114</v>
      </c>
      <c r="Y14" s="23">
        <v>12</v>
      </c>
      <c r="Z14" s="23">
        <f t="shared" si="0"/>
        <v>0.11596009975062344</v>
      </c>
      <c r="AA14" s="23">
        <f t="shared" si="1"/>
        <v>-1.1954271085021433</v>
      </c>
      <c r="AB14" s="26">
        <v>-24.950195472293871</v>
      </c>
      <c r="AC14" s="26">
        <v>-0.93791637946348572</v>
      </c>
      <c r="AD14" s="1"/>
      <c r="AE14" s="28">
        <v>12</v>
      </c>
      <c r="AF14" s="28">
        <f t="shared" si="2"/>
        <v>0.11596009975062344</v>
      </c>
      <c r="AG14" s="28">
        <f t="shared" si="3"/>
        <v>-1.1954271085021433</v>
      </c>
      <c r="AH14" s="31">
        <v>-26.217579266755934</v>
      </c>
      <c r="AI14" s="31">
        <v>-0.9308089354161071</v>
      </c>
      <c r="AJ14" s="1"/>
      <c r="AK14" s="1"/>
      <c r="AL14" s="1" t="s">
        <v>10</v>
      </c>
      <c r="AM14" s="1">
        <v>6</v>
      </c>
      <c r="AN14" s="1">
        <v>42460.103958101536</v>
      </c>
      <c r="AO14" s="1">
        <v>7076.6839930169226</v>
      </c>
      <c r="AP14" s="1">
        <v>9.3941586948900611</v>
      </c>
      <c r="AQ14" s="1">
        <v>4.7527692348744013E-8</v>
      </c>
      <c r="AV14" s="1" t="s">
        <v>10</v>
      </c>
      <c r="AW14" s="1">
        <v>2</v>
      </c>
      <c r="AX14" s="1">
        <v>33976.122743974585</v>
      </c>
      <c r="AY14" s="1">
        <v>16988.061371987293</v>
      </c>
      <c r="AZ14" s="1">
        <v>20.980521011724562</v>
      </c>
      <c r="BA14" s="1">
        <v>2.6798815629224617E-8</v>
      </c>
    </row>
    <row r="15" spans="1:53" x14ac:dyDescent="0.3">
      <c r="A15">
        <v>13</v>
      </c>
      <c r="B15" s="34">
        <v>139</v>
      </c>
      <c r="C15" s="33">
        <v>0</v>
      </c>
      <c r="D15" s="33">
        <v>27.1</v>
      </c>
      <c r="E15" s="33">
        <v>1.4410000000000001</v>
      </c>
      <c r="F15" s="33">
        <v>80</v>
      </c>
      <c r="G15" s="34">
        <v>57</v>
      </c>
      <c r="H15" s="34">
        <v>0</v>
      </c>
      <c r="J15">
        <f t="shared" si="4"/>
        <v>147.35069691058266</v>
      </c>
      <c r="K15">
        <f t="shared" si="5"/>
        <v>82</v>
      </c>
      <c r="L15">
        <f t="shared" si="6"/>
        <v>6724</v>
      </c>
      <c r="M15">
        <f t="shared" si="7"/>
        <v>0.91324196393844026</v>
      </c>
      <c r="O15">
        <f t="shared" si="8"/>
        <v>109.19805495244687</v>
      </c>
      <c r="P15">
        <f t="shared" si="9"/>
        <v>139</v>
      </c>
      <c r="Q15">
        <f t="shared" si="10"/>
        <v>19321</v>
      </c>
      <c r="R15">
        <f t="shared" si="11"/>
        <v>1.118617314653932</v>
      </c>
      <c r="Y15" s="23">
        <v>13</v>
      </c>
      <c r="Z15" s="23">
        <f t="shared" si="0"/>
        <v>0.1259351620947631</v>
      </c>
      <c r="AA15" s="23">
        <f t="shared" si="1"/>
        <v>-1.1458183419972177</v>
      </c>
      <c r="AB15" s="26">
        <v>-22.496038247028039</v>
      </c>
      <c r="AC15" s="26">
        <v>-0.84566081930518844</v>
      </c>
      <c r="AD15" s="1"/>
      <c r="AE15" s="28">
        <v>13</v>
      </c>
      <c r="AF15" s="28">
        <f t="shared" si="2"/>
        <v>0.1259351620947631</v>
      </c>
      <c r="AG15" s="28">
        <f t="shared" si="3"/>
        <v>-1.1458183419972177</v>
      </c>
      <c r="AH15" s="31">
        <v>-24.487896270479297</v>
      </c>
      <c r="AI15" s="31">
        <v>-0.86939958972517617</v>
      </c>
      <c r="AJ15" s="1"/>
      <c r="AK15" s="1"/>
      <c r="AL15" s="1" t="s">
        <v>11</v>
      </c>
      <c r="AM15" s="1">
        <v>93</v>
      </c>
      <c r="AN15" s="1">
        <v>70057.53604189842</v>
      </c>
      <c r="AO15" s="1">
        <v>753.30683916019802</v>
      </c>
      <c r="AP15" s="1"/>
      <c r="AQ15" s="1"/>
      <c r="AV15" s="1" t="s">
        <v>11</v>
      </c>
      <c r="AW15" s="1">
        <v>97</v>
      </c>
      <c r="AX15" s="1">
        <v>78541.51725602537</v>
      </c>
      <c r="AY15" s="1">
        <v>809.70636346417905</v>
      </c>
      <c r="AZ15" s="1"/>
      <c r="BA15" s="1"/>
    </row>
    <row r="16" spans="1:53" ht="16.2" thickBot="1" x14ac:dyDescent="0.35">
      <c r="A16">
        <v>14</v>
      </c>
      <c r="B16" s="34">
        <v>189</v>
      </c>
      <c r="C16" s="33">
        <v>23</v>
      </c>
      <c r="D16" s="33">
        <v>30.1</v>
      </c>
      <c r="E16" s="33">
        <v>0.39800000000000002</v>
      </c>
      <c r="F16" s="33">
        <v>60</v>
      </c>
      <c r="G16" s="34">
        <v>59</v>
      </c>
      <c r="H16" s="34">
        <v>846</v>
      </c>
      <c r="J16">
        <f t="shared" si="4"/>
        <v>149.95571878043057</v>
      </c>
      <c r="K16">
        <f t="shared" si="5"/>
        <v>130</v>
      </c>
      <c r="L16">
        <f t="shared" si="6"/>
        <v>16900</v>
      </c>
      <c r="M16">
        <f t="shared" si="7"/>
        <v>1.4478226257560638</v>
      </c>
      <c r="O16">
        <f t="shared" si="8"/>
        <v>208.66927903085912</v>
      </c>
      <c r="P16">
        <f t="shared" si="9"/>
        <v>-657</v>
      </c>
      <c r="Q16">
        <f t="shared" si="10"/>
        <v>431649</v>
      </c>
      <c r="R16">
        <f t="shared" si="11"/>
        <v>-5.2872775232203839</v>
      </c>
      <c r="Y16" s="23">
        <v>14</v>
      </c>
      <c r="Z16" s="23">
        <f t="shared" si="0"/>
        <v>0.13591022443890274</v>
      </c>
      <c r="AA16" s="23">
        <f t="shared" si="1"/>
        <v>-1.0988799140705434</v>
      </c>
      <c r="AB16" s="26">
        <v>-22.105222348728901</v>
      </c>
      <c r="AC16" s="26">
        <v>-0.83096944613432333</v>
      </c>
      <c r="AD16" s="1"/>
      <c r="AE16" s="28">
        <v>14</v>
      </c>
      <c r="AF16" s="28">
        <f t="shared" si="2"/>
        <v>0.13591022443890274</v>
      </c>
      <c r="AG16" s="28">
        <f t="shared" si="3"/>
        <v>-1.0988799140705434</v>
      </c>
      <c r="AH16" s="31">
        <v>-24.289855746115904</v>
      </c>
      <c r="AI16" s="31">
        <v>-0.86236851001425574</v>
      </c>
      <c r="AJ16" s="1"/>
      <c r="AK16" s="1"/>
      <c r="AL16" s="2" t="s">
        <v>12</v>
      </c>
      <c r="AM16" s="2">
        <v>99</v>
      </c>
      <c r="AN16" s="2">
        <v>112517.63999999996</v>
      </c>
      <c r="AO16" s="2"/>
      <c r="AP16" s="2"/>
      <c r="AQ16" s="2"/>
      <c r="AV16" s="2" t="s">
        <v>12</v>
      </c>
      <c r="AW16" s="2">
        <v>99</v>
      </c>
      <c r="AX16" s="2">
        <v>112517.63999999996</v>
      </c>
      <c r="AY16" s="2"/>
      <c r="AZ16" s="2"/>
      <c r="BA16" s="2"/>
    </row>
    <row r="17" spans="1:56" ht="16.2" thickBot="1" x14ac:dyDescent="0.35">
      <c r="A17">
        <v>15</v>
      </c>
      <c r="B17" s="34">
        <v>166</v>
      </c>
      <c r="C17" s="33">
        <v>19</v>
      </c>
      <c r="D17" s="33">
        <v>25.8</v>
      </c>
      <c r="E17" s="33">
        <v>0.58699999999999997</v>
      </c>
      <c r="F17" s="33">
        <v>72</v>
      </c>
      <c r="G17" s="34">
        <v>51</v>
      </c>
      <c r="H17" s="34">
        <v>175</v>
      </c>
      <c r="J17">
        <f t="shared" si="4"/>
        <v>139.53563130103902</v>
      </c>
      <c r="K17">
        <f t="shared" si="5"/>
        <v>115</v>
      </c>
      <c r="L17">
        <f t="shared" si="6"/>
        <v>13225</v>
      </c>
      <c r="M17">
        <f t="shared" si="7"/>
        <v>1.2807661689380565</v>
      </c>
      <c r="O17">
        <f t="shared" si="8"/>
        <v>129.77425378663378</v>
      </c>
      <c r="P17">
        <f t="shared" si="9"/>
        <v>-9</v>
      </c>
      <c r="Q17">
        <f t="shared" si="10"/>
        <v>81</v>
      </c>
      <c r="R17">
        <f t="shared" si="11"/>
        <v>-7.2428459222197039E-2</v>
      </c>
      <c r="Y17" s="23">
        <v>15</v>
      </c>
      <c r="Z17" s="23">
        <f t="shared" si="0"/>
        <v>0.14588528678304238</v>
      </c>
      <c r="AA17" s="23">
        <f t="shared" si="1"/>
        <v>-1.0542454124924514</v>
      </c>
      <c r="AB17" s="26">
        <v>-21.205634003172804</v>
      </c>
      <c r="AC17" s="26">
        <v>-0.79715253095189698</v>
      </c>
      <c r="AD17" s="1"/>
      <c r="AE17" s="28">
        <v>15</v>
      </c>
      <c r="AF17" s="28">
        <f t="shared" si="2"/>
        <v>0.14588528678304238</v>
      </c>
      <c r="AG17" s="28">
        <f t="shared" si="3"/>
        <v>-1.0542454124924514</v>
      </c>
      <c r="AH17" s="31">
        <v>-24.267412799863166</v>
      </c>
      <c r="AI17" s="31">
        <v>-0.86157171277006461</v>
      </c>
      <c r="AJ17" s="1"/>
      <c r="AK17" s="1"/>
    </row>
    <row r="18" spans="1:56" x14ac:dyDescent="0.3">
      <c r="A18">
        <v>16</v>
      </c>
      <c r="B18" s="34">
        <v>100</v>
      </c>
      <c r="C18" s="33">
        <v>0</v>
      </c>
      <c r="D18" s="33">
        <v>30</v>
      </c>
      <c r="E18" s="33">
        <v>0.48399999999999999</v>
      </c>
      <c r="F18" s="33">
        <v>0</v>
      </c>
      <c r="G18" s="34">
        <v>32</v>
      </c>
      <c r="H18" s="34">
        <v>0</v>
      </c>
      <c r="J18">
        <f t="shared" si="4"/>
        <v>114.78792353748405</v>
      </c>
      <c r="K18">
        <f t="shared" si="5"/>
        <v>68</v>
      </c>
      <c r="L18">
        <f t="shared" si="6"/>
        <v>4624</v>
      </c>
      <c r="M18">
        <f t="shared" si="7"/>
        <v>0.75732260424163345</v>
      </c>
      <c r="O18">
        <f t="shared" si="8"/>
        <v>109.19805495244687</v>
      </c>
      <c r="P18">
        <f t="shared" si="9"/>
        <v>100</v>
      </c>
      <c r="Q18">
        <f t="shared" si="10"/>
        <v>10000</v>
      </c>
      <c r="R18">
        <f t="shared" si="11"/>
        <v>0.80476065802441155</v>
      </c>
      <c r="Y18" s="23">
        <v>16</v>
      </c>
      <c r="Z18" s="23">
        <f t="shared" si="0"/>
        <v>0.15586034912718205</v>
      </c>
      <c r="AA18" s="23">
        <f t="shared" si="1"/>
        <v>-1.0116180790824523</v>
      </c>
      <c r="AB18" s="26">
        <v>-19.013817789663278</v>
      </c>
      <c r="AC18" s="26">
        <v>-0.71475877457002679</v>
      </c>
      <c r="AD18" s="1"/>
      <c r="AE18" s="28">
        <v>16</v>
      </c>
      <c r="AF18" s="28">
        <f t="shared" si="2"/>
        <v>0.15586034912718205</v>
      </c>
      <c r="AG18" s="28">
        <f t="shared" si="3"/>
        <v>-1.0116180790824523</v>
      </c>
      <c r="AH18" s="31">
        <v>-22.491842262390577</v>
      </c>
      <c r="AI18" s="31">
        <v>-0.79853321081970641</v>
      </c>
      <c r="AJ18" s="1"/>
      <c r="AK18" s="1"/>
      <c r="AL18" s="3"/>
      <c r="AM18" s="3" t="s">
        <v>19</v>
      </c>
      <c r="AN18" s="3" t="s">
        <v>7</v>
      </c>
      <c r="AO18" s="3" t="s">
        <v>20</v>
      </c>
      <c r="AP18" s="3" t="s">
        <v>21</v>
      </c>
      <c r="AQ18" s="3" t="s">
        <v>22</v>
      </c>
      <c r="AR18" s="3" t="s">
        <v>23</v>
      </c>
      <c r="AS18" s="3" t="s">
        <v>34</v>
      </c>
      <c r="AT18" s="3" t="s">
        <v>35</v>
      </c>
      <c r="AV18" s="3"/>
      <c r="AW18" s="3" t="s">
        <v>19</v>
      </c>
      <c r="AX18" s="3" t="s">
        <v>7</v>
      </c>
      <c r="AY18" s="3" t="s">
        <v>20</v>
      </c>
      <c r="AZ18" s="3" t="s">
        <v>21</v>
      </c>
      <c r="BA18" s="3" t="s">
        <v>22</v>
      </c>
      <c r="BB18" s="3" t="s">
        <v>23</v>
      </c>
      <c r="BC18" s="3" t="s">
        <v>34</v>
      </c>
      <c r="BD18" s="3" t="s">
        <v>35</v>
      </c>
    </row>
    <row r="19" spans="1:56" x14ac:dyDescent="0.3">
      <c r="A19">
        <v>17</v>
      </c>
      <c r="B19" s="34">
        <v>118</v>
      </c>
      <c r="C19" s="33">
        <v>47</v>
      </c>
      <c r="D19" s="33">
        <v>45.8</v>
      </c>
      <c r="E19" s="33">
        <v>0.55100000000000005</v>
      </c>
      <c r="F19" s="33">
        <v>84</v>
      </c>
      <c r="G19" s="34">
        <v>31</v>
      </c>
      <c r="H19" s="34">
        <v>230</v>
      </c>
      <c r="J19">
        <f t="shared" si="4"/>
        <v>113.4854126025601</v>
      </c>
      <c r="K19">
        <f t="shared" si="5"/>
        <v>87</v>
      </c>
      <c r="L19">
        <f t="shared" si="6"/>
        <v>7569</v>
      </c>
      <c r="M19">
        <f t="shared" si="7"/>
        <v>0.96892744954444276</v>
      </c>
      <c r="O19">
        <f t="shared" si="8"/>
        <v>136.24105913452112</v>
      </c>
      <c r="P19">
        <f t="shared" si="9"/>
        <v>-112</v>
      </c>
      <c r="Q19">
        <f t="shared" si="10"/>
        <v>12544</v>
      </c>
      <c r="R19">
        <f t="shared" si="11"/>
        <v>-0.90133193698734093</v>
      </c>
      <c r="Y19" s="23">
        <v>17</v>
      </c>
      <c r="Z19" s="23">
        <f t="shared" si="0"/>
        <v>0.16583541147132169</v>
      </c>
      <c r="AA19" s="23">
        <f t="shared" si="1"/>
        <v>-0.97075394243172186</v>
      </c>
      <c r="AB19" s="26">
        <v>-18.899947794409243</v>
      </c>
      <c r="AC19" s="26">
        <v>-0.71047822559409646</v>
      </c>
      <c r="AD19" s="1"/>
      <c r="AE19" s="28">
        <v>17</v>
      </c>
      <c r="AF19" s="28">
        <f t="shared" si="2"/>
        <v>0.16583541147132169</v>
      </c>
      <c r="AG19" s="28">
        <f t="shared" si="3"/>
        <v>-0.97075394243172186</v>
      </c>
      <c r="AH19" s="31">
        <v>-22.008030026203585</v>
      </c>
      <c r="AI19" s="31">
        <v>-0.7813563102399671</v>
      </c>
      <c r="AJ19" s="1"/>
      <c r="AK19" s="1"/>
      <c r="AL19" s="1" t="s">
        <v>13</v>
      </c>
      <c r="AM19" s="1">
        <v>63.536458691347541</v>
      </c>
      <c r="AN19" s="1">
        <v>12.081727376244102</v>
      </c>
      <c r="AO19" s="1">
        <v>5.2588886268264226</v>
      </c>
      <c r="AP19" s="1">
        <v>9.2179014095241817E-7</v>
      </c>
      <c r="AQ19" s="1">
        <v>39.544542547170423</v>
      </c>
      <c r="AR19" s="1">
        <v>87.528374835524659</v>
      </c>
      <c r="AS19" s="1">
        <v>39.544542547170423</v>
      </c>
      <c r="AT19" s="1">
        <v>87.528374835524659</v>
      </c>
      <c r="AV19" s="1" t="s">
        <v>13</v>
      </c>
      <c r="AW19" s="1">
        <v>75.796110928555635</v>
      </c>
      <c r="AX19" s="1">
        <v>9.2534311403586358</v>
      </c>
      <c r="AY19" s="1">
        <v>8.1911357829176001</v>
      </c>
      <c r="AZ19" s="1">
        <v>1.0515993599492273E-12</v>
      </c>
      <c r="BA19" s="1">
        <v>57.430611594102032</v>
      </c>
      <c r="BB19" s="1">
        <v>94.161610263009237</v>
      </c>
      <c r="BC19" s="1">
        <v>57.430611594102032</v>
      </c>
      <c r="BD19" s="1">
        <v>94.161610263009237</v>
      </c>
    </row>
    <row r="20" spans="1:56" x14ac:dyDescent="0.3">
      <c r="A20">
        <v>18</v>
      </c>
      <c r="B20" s="34">
        <v>107</v>
      </c>
      <c r="C20" s="33">
        <v>0</v>
      </c>
      <c r="D20" s="33">
        <v>29.6</v>
      </c>
      <c r="E20" s="33">
        <v>0.254</v>
      </c>
      <c r="F20" s="33">
        <v>74</v>
      </c>
      <c r="G20" s="34">
        <v>31</v>
      </c>
      <c r="H20" s="34">
        <v>0</v>
      </c>
      <c r="J20">
        <f t="shared" si="4"/>
        <v>113.4854126025601</v>
      </c>
      <c r="K20">
        <f t="shared" si="5"/>
        <v>76</v>
      </c>
      <c r="L20">
        <f t="shared" si="6"/>
        <v>5776</v>
      </c>
      <c r="M20">
        <f t="shared" si="7"/>
        <v>0.84641938121123739</v>
      </c>
      <c r="O20">
        <f t="shared" si="8"/>
        <v>109.19805495244687</v>
      </c>
      <c r="P20">
        <f t="shared" si="9"/>
        <v>107</v>
      </c>
      <c r="Q20">
        <f t="shared" si="10"/>
        <v>11449</v>
      </c>
      <c r="R20">
        <f t="shared" si="11"/>
        <v>0.86109390408612041</v>
      </c>
      <c r="Y20" s="23">
        <v>18</v>
      </c>
      <c r="Z20" s="23">
        <f t="shared" si="0"/>
        <v>0.17581047381546136</v>
      </c>
      <c r="AA20" s="23">
        <f t="shared" si="1"/>
        <v>-0.93144978630264041</v>
      </c>
      <c r="AB20" s="26">
        <v>-18.090872512476892</v>
      </c>
      <c r="AC20" s="26">
        <v>-0.68006383625650368</v>
      </c>
      <c r="AD20" s="1"/>
      <c r="AE20" s="28">
        <v>18</v>
      </c>
      <c r="AF20" s="28">
        <f t="shared" si="2"/>
        <v>0.17581047381546136</v>
      </c>
      <c r="AG20" s="28">
        <f t="shared" si="3"/>
        <v>-0.93144978630264041</v>
      </c>
      <c r="AH20" s="31">
        <v>-20.828486456181665</v>
      </c>
      <c r="AI20" s="31">
        <v>-0.73947869509030295</v>
      </c>
      <c r="AJ20" s="1"/>
      <c r="AK20" s="1"/>
      <c r="AL20" s="1" t="s">
        <v>33</v>
      </c>
      <c r="AM20" s="1">
        <v>-0.50396170324997247</v>
      </c>
      <c r="AN20" s="1">
        <v>0.20548699548047084</v>
      </c>
      <c r="AO20" s="1">
        <v>-2.452523587060127</v>
      </c>
      <c r="AP20" s="1">
        <v>1.60510246733503E-2</v>
      </c>
      <c r="AQ20" s="1">
        <v>-0.91201815169956313</v>
      </c>
      <c r="AR20" s="1">
        <v>-9.5905254800381867E-2</v>
      </c>
      <c r="AS20" s="1">
        <v>-0.91201815169956313</v>
      </c>
      <c r="AT20" s="1">
        <v>-9.5905254800381867E-2</v>
      </c>
      <c r="AV20" s="1" t="s">
        <v>1</v>
      </c>
      <c r="AW20" s="1">
        <v>1.0224429462527398</v>
      </c>
      <c r="AX20" s="1">
        <v>0.26456420167123557</v>
      </c>
      <c r="AY20" s="1">
        <v>3.8646307391326244</v>
      </c>
      <c r="AZ20" s="1">
        <v>2.0109007113208827E-4</v>
      </c>
      <c r="BA20" s="1">
        <v>0.49735624100655895</v>
      </c>
      <c r="BB20" s="1">
        <v>1.5475296514989205</v>
      </c>
      <c r="BC20" s="1">
        <v>0.49735624100655895</v>
      </c>
      <c r="BD20" s="1">
        <v>1.5475296514989205</v>
      </c>
    </row>
    <row r="21" spans="1:56" ht="16.2" thickBot="1" x14ac:dyDescent="0.35">
      <c r="A21">
        <v>19</v>
      </c>
      <c r="B21" s="34">
        <v>103</v>
      </c>
      <c r="C21" s="33">
        <v>38</v>
      </c>
      <c r="D21" s="33">
        <v>43.3</v>
      </c>
      <c r="E21" s="33">
        <v>0.183</v>
      </c>
      <c r="F21" s="33">
        <v>30</v>
      </c>
      <c r="G21" s="34">
        <v>33</v>
      </c>
      <c r="H21" s="34">
        <v>83</v>
      </c>
      <c r="J21">
        <f t="shared" si="4"/>
        <v>116.09043447240799</v>
      </c>
      <c r="K21">
        <f t="shared" si="5"/>
        <v>70</v>
      </c>
      <c r="L21">
        <f t="shared" si="6"/>
        <v>4900</v>
      </c>
      <c r="M21">
        <f t="shared" si="7"/>
        <v>0.7795967984840344</v>
      </c>
      <c r="O21">
        <f t="shared" si="8"/>
        <v>118.9570521138041</v>
      </c>
      <c r="P21">
        <f t="shared" si="9"/>
        <v>20</v>
      </c>
      <c r="Q21">
        <f t="shared" si="10"/>
        <v>400</v>
      </c>
      <c r="R21">
        <f t="shared" si="11"/>
        <v>0.16095213160488231</v>
      </c>
      <c r="Y21" s="23">
        <v>19</v>
      </c>
      <c r="Z21" s="23">
        <f t="shared" si="0"/>
        <v>0.185785536159601</v>
      </c>
      <c r="AA21" s="23">
        <f t="shared" si="1"/>
        <v>-0.89353437460601337</v>
      </c>
      <c r="AB21" s="26">
        <v>-17.625063663725683</v>
      </c>
      <c r="AC21" s="26">
        <v>-0.66255336226330652</v>
      </c>
      <c r="AD21" s="1"/>
      <c r="AE21" s="28">
        <v>19</v>
      </c>
      <c r="AF21" s="28">
        <f t="shared" si="2"/>
        <v>0.185785536159601</v>
      </c>
      <c r="AG21" s="28">
        <f t="shared" si="3"/>
        <v>-0.89353437460601337</v>
      </c>
      <c r="AH21" s="31">
        <v>-20.619799663317067</v>
      </c>
      <c r="AI21" s="31">
        <v>-0.73206963838353045</v>
      </c>
      <c r="AJ21" s="1"/>
      <c r="AK21" s="1"/>
      <c r="AL21" s="1" t="s">
        <v>30</v>
      </c>
      <c r="AM21" s="1">
        <v>0.60504307862232853</v>
      </c>
      <c r="AN21" s="1">
        <v>0.33954479148594802</v>
      </c>
      <c r="AO21" s="1">
        <v>1.7819241931954892</v>
      </c>
      <c r="AP21" s="1">
        <v>7.8025521117406016E-2</v>
      </c>
      <c r="AQ21" s="1">
        <v>-6.9225584362140768E-2</v>
      </c>
      <c r="AR21" s="1">
        <v>1.2793117416067978</v>
      </c>
      <c r="AS21" s="1">
        <v>-6.9225584362140768E-2</v>
      </c>
      <c r="AT21" s="1">
        <v>1.2793117416067978</v>
      </c>
      <c r="AV21" s="2" t="s">
        <v>31</v>
      </c>
      <c r="AW21" s="2">
        <v>9.3495667268662722E-2</v>
      </c>
      <c r="AX21" s="2">
        <v>2.345996374083471E-2</v>
      </c>
      <c r="AY21" s="2">
        <v>3.9853287200918808</v>
      </c>
      <c r="AZ21" s="2">
        <v>1.3051255434053504E-4</v>
      </c>
      <c r="BA21" s="2">
        <v>4.6934133289180717E-2</v>
      </c>
      <c r="BB21" s="2">
        <v>0.14005720124814472</v>
      </c>
      <c r="BC21" s="2">
        <v>4.6934133289180717E-2</v>
      </c>
      <c r="BD21" s="2">
        <v>0.14005720124814472</v>
      </c>
    </row>
    <row r="22" spans="1:56" x14ac:dyDescent="0.3">
      <c r="A22">
        <v>20</v>
      </c>
      <c r="B22" s="34">
        <v>115</v>
      </c>
      <c r="C22" s="33">
        <v>30</v>
      </c>
      <c r="D22" s="33">
        <v>34.6</v>
      </c>
      <c r="E22" s="33">
        <v>0.52900000000000003</v>
      </c>
      <c r="F22" s="33">
        <v>70</v>
      </c>
      <c r="G22" s="34">
        <v>32</v>
      </c>
      <c r="H22" s="34">
        <v>96</v>
      </c>
      <c r="J22">
        <f t="shared" si="4"/>
        <v>114.78792353748405</v>
      </c>
      <c r="K22">
        <f t="shared" si="5"/>
        <v>83</v>
      </c>
      <c r="L22">
        <f t="shared" si="6"/>
        <v>6889</v>
      </c>
      <c r="M22">
        <f t="shared" si="7"/>
        <v>0.92437906105964085</v>
      </c>
      <c r="O22">
        <f t="shared" si="8"/>
        <v>120.48556974148656</v>
      </c>
      <c r="P22">
        <f t="shared" si="9"/>
        <v>19</v>
      </c>
      <c r="Q22">
        <f t="shared" si="10"/>
        <v>361</v>
      </c>
      <c r="R22">
        <f t="shared" si="11"/>
        <v>0.15290452502463819</v>
      </c>
      <c r="Y22" s="23">
        <v>20</v>
      </c>
      <c r="Z22" s="23">
        <f t="shared" si="0"/>
        <v>0.19576059850374064</v>
      </c>
      <c r="AA22" s="23">
        <f t="shared" si="1"/>
        <v>-0.8568619257010005</v>
      </c>
      <c r="AB22" s="26">
        <v>-17.347318013793512</v>
      </c>
      <c r="AC22" s="26">
        <v>-0.65211247434780339</v>
      </c>
      <c r="AD22" s="1"/>
      <c r="AE22" s="28">
        <v>20</v>
      </c>
      <c r="AF22" s="28">
        <f t="shared" si="2"/>
        <v>0.19576059850374064</v>
      </c>
      <c r="AG22" s="28">
        <f t="shared" si="3"/>
        <v>-0.8568619257010005</v>
      </c>
      <c r="AH22" s="31">
        <v>-19.289855746115904</v>
      </c>
      <c r="AI22" s="31">
        <v>-0.68485232403358065</v>
      </c>
      <c r="AJ22" s="1"/>
      <c r="AK22" s="1"/>
      <c r="AL22" s="1" t="s">
        <v>32</v>
      </c>
      <c r="AM22" s="1">
        <v>12.213713761394414</v>
      </c>
      <c r="AN22" s="1">
        <v>7.7830579045416943</v>
      </c>
      <c r="AO22" s="1">
        <v>1.5692692912212916</v>
      </c>
      <c r="AP22" s="1">
        <v>0.11998151286568816</v>
      </c>
      <c r="AQ22" s="1">
        <v>-3.2418967466030697</v>
      </c>
      <c r="AR22" s="1">
        <v>27.6693242693919</v>
      </c>
      <c r="AS22" s="1">
        <v>-3.2418967466030697</v>
      </c>
      <c r="AT22" s="1">
        <v>27.6693242693919</v>
      </c>
    </row>
    <row r="23" spans="1:56" x14ac:dyDescent="0.3">
      <c r="A23">
        <v>21</v>
      </c>
      <c r="B23" s="34">
        <v>126</v>
      </c>
      <c r="C23" s="33">
        <v>41</v>
      </c>
      <c r="D23" s="33">
        <v>39.299999999999997</v>
      </c>
      <c r="E23" s="33">
        <v>0.70399999999999996</v>
      </c>
      <c r="F23" s="33">
        <v>88</v>
      </c>
      <c r="G23" s="34">
        <v>27</v>
      </c>
      <c r="H23" s="34">
        <v>235</v>
      </c>
      <c r="J23">
        <f t="shared" si="4"/>
        <v>108.27536886286433</v>
      </c>
      <c r="K23">
        <f t="shared" si="5"/>
        <v>99</v>
      </c>
      <c r="L23">
        <f t="shared" si="6"/>
        <v>9801</v>
      </c>
      <c r="M23">
        <f t="shared" si="7"/>
        <v>1.1025726149988486</v>
      </c>
      <c r="O23">
        <f t="shared" si="8"/>
        <v>136.82895052978358</v>
      </c>
      <c r="P23">
        <f t="shared" si="9"/>
        <v>-109</v>
      </c>
      <c r="Q23">
        <f t="shared" si="10"/>
        <v>11881</v>
      </c>
      <c r="R23">
        <f t="shared" si="11"/>
        <v>-0.87718911724660864</v>
      </c>
      <c r="Y23" s="23">
        <v>21</v>
      </c>
      <c r="Z23" s="23">
        <f t="shared" si="0"/>
        <v>0.20573566084788031</v>
      </c>
      <c r="AA23" s="23">
        <f t="shared" si="1"/>
        <v>-0.82130717520561125</v>
      </c>
      <c r="AB23" s="26">
        <v>-16.301215041492227</v>
      </c>
      <c r="AC23" s="26">
        <v>-0.61278784807718578</v>
      </c>
      <c r="AD23" s="1"/>
      <c r="AE23" s="28">
        <v>21</v>
      </c>
      <c r="AF23" s="28">
        <f t="shared" si="2"/>
        <v>0.20573566084788031</v>
      </c>
      <c r="AG23" s="28">
        <f t="shared" si="3"/>
        <v>-0.82130717520561125</v>
      </c>
      <c r="AH23" s="31">
        <v>-18.873372348687141</v>
      </c>
      <c r="AI23" s="31">
        <v>-0.67006581518641517</v>
      </c>
      <c r="AJ23" s="1"/>
      <c r="AK23" s="1"/>
      <c r="AL23" s="1" t="s">
        <v>28</v>
      </c>
      <c r="AM23" s="1">
        <v>0.12036467677892285</v>
      </c>
      <c r="AN23" s="1">
        <v>0.14729457310954344</v>
      </c>
      <c r="AO23" s="1">
        <v>0.81716979952416346</v>
      </c>
      <c r="AP23" s="1">
        <v>0.41591990869170192</v>
      </c>
      <c r="AQ23" s="1">
        <v>-0.17213315374530178</v>
      </c>
      <c r="AR23" s="1">
        <v>0.41286250730314744</v>
      </c>
      <c r="AS23" s="1">
        <v>-0.17213315374530178</v>
      </c>
      <c r="AT23" s="1">
        <v>0.41286250730314744</v>
      </c>
    </row>
    <row r="24" spans="1:56" x14ac:dyDescent="0.3">
      <c r="A24">
        <v>22</v>
      </c>
      <c r="B24" s="34">
        <v>99</v>
      </c>
      <c r="C24" s="33">
        <v>0</v>
      </c>
      <c r="D24" s="33">
        <v>35.4</v>
      </c>
      <c r="E24" s="33">
        <v>0.38800000000000001</v>
      </c>
      <c r="F24" s="33">
        <v>84</v>
      </c>
      <c r="G24" s="34">
        <v>50</v>
      </c>
      <c r="H24" s="34">
        <v>0</v>
      </c>
      <c r="J24">
        <f t="shared" si="4"/>
        <v>138.23312036611506</v>
      </c>
      <c r="K24">
        <f t="shared" si="5"/>
        <v>49</v>
      </c>
      <c r="L24">
        <f t="shared" si="6"/>
        <v>2401</v>
      </c>
      <c r="M24">
        <f t="shared" si="7"/>
        <v>0.54571775893882413</v>
      </c>
      <c r="O24">
        <f t="shared" si="8"/>
        <v>109.19805495244687</v>
      </c>
      <c r="P24">
        <f t="shared" si="9"/>
        <v>99</v>
      </c>
      <c r="Q24">
        <f t="shared" si="10"/>
        <v>9801</v>
      </c>
      <c r="R24">
        <f t="shared" si="11"/>
        <v>0.79671305144416749</v>
      </c>
      <c r="Y24" s="23">
        <v>22</v>
      </c>
      <c r="Z24" s="23">
        <f t="shared" si="0"/>
        <v>0.21571072319201995</v>
      </c>
      <c r="AA24" s="23">
        <f t="shared" si="1"/>
        <v>-0.78676158292306686</v>
      </c>
      <c r="AB24" s="26">
        <v>-15.661172310861218</v>
      </c>
      <c r="AC24" s="26">
        <v>-0.58872765338724942</v>
      </c>
      <c r="AD24" s="1"/>
      <c r="AE24" s="28">
        <v>22</v>
      </c>
      <c r="AF24" s="28">
        <f t="shared" si="2"/>
        <v>0.21571072319201995</v>
      </c>
      <c r="AG24" s="28">
        <f t="shared" si="3"/>
        <v>-0.78676158292306686</v>
      </c>
      <c r="AH24" s="31">
        <v>-17.776365661943473</v>
      </c>
      <c r="AI24" s="31">
        <v>-0.63111852658120848</v>
      </c>
      <c r="AJ24" s="1"/>
      <c r="AK24" s="1"/>
      <c r="AL24" s="1" t="s">
        <v>1</v>
      </c>
      <c r="AM24" s="1">
        <v>0.66837956800451026</v>
      </c>
      <c r="AN24" s="1">
        <v>0.28843224339597451</v>
      </c>
      <c r="AO24" s="1">
        <v>2.3172845037540575</v>
      </c>
      <c r="AP24" s="1">
        <v>2.2682710207552206E-2</v>
      </c>
      <c r="AQ24" s="1">
        <v>9.5610295752948438E-2</v>
      </c>
      <c r="AR24" s="1">
        <v>1.2411488402560722</v>
      </c>
      <c r="AS24" s="1">
        <v>9.5610295752948438E-2</v>
      </c>
      <c r="AT24" s="1">
        <v>1.2411488402560722</v>
      </c>
    </row>
    <row r="25" spans="1:56" ht="16.2" thickBot="1" x14ac:dyDescent="0.35">
      <c r="A25">
        <v>23</v>
      </c>
      <c r="B25" s="34">
        <v>196</v>
      </c>
      <c r="C25" s="33">
        <v>0</v>
      </c>
      <c r="D25" s="33">
        <v>39.799999999999997</v>
      </c>
      <c r="E25" s="33">
        <v>0.45100000000000001</v>
      </c>
      <c r="F25" s="33">
        <v>90</v>
      </c>
      <c r="G25" s="34">
        <v>41</v>
      </c>
      <c r="H25" s="34">
        <v>0</v>
      </c>
      <c r="J25">
        <f t="shared" si="4"/>
        <v>126.51052195179955</v>
      </c>
      <c r="K25">
        <f t="shared" si="5"/>
        <v>155</v>
      </c>
      <c r="L25">
        <f t="shared" si="6"/>
        <v>24025</v>
      </c>
      <c r="M25">
        <f t="shared" si="7"/>
        <v>1.7262500537860761</v>
      </c>
      <c r="O25">
        <f t="shared" si="8"/>
        <v>109.19805495244687</v>
      </c>
      <c r="P25">
        <f t="shared" si="9"/>
        <v>196</v>
      </c>
      <c r="Q25">
        <f t="shared" si="10"/>
        <v>38416</v>
      </c>
      <c r="R25">
        <f t="shared" si="11"/>
        <v>1.5773308897278466</v>
      </c>
      <c r="Y25" s="23">
        <v>23</v>
      </c>
      <c r="Z25" s="23">
        <f t="shared" si="0"/>
        <v>0.22568578553615959</v>
      </c>
      <c r="AA25" s="23">
        <f t="shared" si="1"/>
        <v>-0.75313037838845598</v>
      </c>
      <c r="AB25" s="26">
        <v>-15.032152426471868</v>
      </c>
      <c r="AC25" s="26">
        <v>-0.56508182451059252</v>
      </c>
      <c r="AD25" s="1"/>
      <c r="AE25" s="28">
        <v>23</v>
      </c>
      <c r="AF25" s="28">
        <f t="shared" si="2"/>
        <v>0.22568578553615959</v>
      </c>
      <c r="AG25" s="28">
        <f t="shared" si="3"/>
        <v>-0.75313037838845598</v>
      </c>
      <c r="AH25" s="31">
        <v>-17.267412799863166</v>
      </c>
      <c r="AI25" s="31">
        <v>-0.6130490523971196</v>
      </c>
      <c r="AJ25" s="1"/>
      <c r="AK25" s="1"/>
      <c r="AL25" s="2" t="s">
        <v>31</v>
      </c>
      <c r="AM25" s="2">
        <v>0.11771672986095501</v>
      </c>
      <c r="AN25" s="2">
        <v>2.557189255447908E-2</v>
      </c>
      <c r="AO25" s="2">
        <v>4.6033640103159348</v>
      </c>
      <c r="AP25" s="2">
        <v>1.3142243456983623E-5</v>
      </c>
      <c r="AQ25" s="2">
        <v>6.6936019230014049E-2</v>
      </c>
      <c r="AR25" s="2">
        <v>0.16849744049189597</v>
      </c>
      <c r="AS25" s="2">
        <v>6.6936019230014049E-2</v>
      </c>
      <c r="AT25" s="2">
        <v>0.16849744049189597</v>
      </c>
      <c r="AV25" t="s">
        <v>99</v>
      </c>
    </row>
    <row r="26" spans="1:56" ht="16.2" thickBot="1" x14ac:dyDescent="0.35">
      <c r="A26">
        <v>24</v>
      </c>
      <c r="B26" s="34">
        <v>119</v>
      </c>
      <c r="C26" s="33">
        <v>35</v>
      </c>
      <c r="D26" s="33">
        <v>29</v>
      </c>
      <c r="E26" s="33">
        <v>0.26300000000000001</v>
      </c>
      <c r="F26" s="33">
        <v>80</v>
      </c>
      <c r="G26" s="34">
        <v>29</v>
      </c>
      <c r="H26" s="34">
        <v>0</v>
      </c>
      <c r="J26">
        <f t="shared" si="4"/>
        <v>110.88039073271221</v>
      </c>
      <c r="K26">
        <f t="shared" si="5"/>
        <v>90</v>
      </c>
      <c r="L26">
        <f t="shared" si="6"/>
        <v>8100</v>
      </c>
      <c r="M26">
        <f t="shared" si="7"/>
        <v>1.0023387409080442</v>
      </c>
      <c r="O26">
        <f t="shared" si="8"/>
        <v>109.19805495244687</v>
      </c>
      <c r="P26">
        <f t="shared" si="9"/>
        <v>119</v>
      </c>
      <c r="Q26">
        <f t="shared" si="10"/>
        <v>14161</v>
      </c>
      <c r="R26">
        <f t="shared" si="11"/>
        <v>0.9576651830490498</v>
      </c>
      <c r="Y26" s="23">
        <v>24</v>
      </c>
      <c r="Z26" s="23">
        <f t="shared" si="0"/>
        <v>0.23566084788029926</v>
      </c>
      <c r="AA26" s="23">
        <f t="shared" si="1"/>
        <v>-0.72033023085752279</v>
      </c>
      <c r="AB26" s="26">
        <v>-14.596344642226029</v>
      </c>
      <c r="AC26" s="26">
        <v>-0.54869913686408645</v>
      </c>
      <c r="AD26" s="1"/>
      <c r="AE26" s="28">
        <v>24</v>
      </c>
      <c r="AF26" s="28">
        <f t="shared" si="2"/>
        <v>0.23566084788029926</v>
      </c>
      <c r="AG26" s="28">
        <f t="shared" si="3"/>
        <v>-0.72033023085752279</v>
      </c>
      <c r="AH26" s="31">
        <v>-17.056005523117463</v>
      </c>
      <c r="AI26" s="31">
        <v>-0.60554340970582798</v>
      </c>
      <c r="AJ26" s="1"/>
      <c r="AK26" s="1"/>
    </row>
    <row r="27" spans="1:56" x14ac:dyDescent="0.3">
      <c r="A27">
        <v>25</v>
      </c>
      <c r="B27" s="34">
        <v>143</v>
      </c>
      <c r="C27" s="33">
        <v>33</v>
      </c>
      <c r="D27" s="33">
        <v>36.6</v>
      </c>
      <c r="E27" s="33">
        <v>0.254</v>
      </c>
      <c r="F27" s="33">
        <v>94</v>
      </c>
      <c r="G27" s="34">
        <v>51</v>
      </c>
      <c r="H27" s="34">
        <v>146</v>
      </c>
      <c r="J27">
        <f t="shared" si="4"/>
        <v>139.53563130103902</v>
      </c>
      <c r="K27">
        <f t="shared" si="5"/>
        <v>92</v>
      </c>
      <c r="L27">
        <f t="shared" si="6"/>
        <v>8464</v>
      </c>
      <c r="M27">
        <f t="shared" si="7"/>
        <v>1.0246129351504452</v>
      </c>
      <c r="O27">
        <f t="shared" si="8"/>
        <v>126.36448369411139</v>
      </c>
      <c r="P27">
        <f t="shared" si="9"/>
        <v>-3</v>
      </c>
      <c r="Q27">
        <f t="shared" si="10"/>
        <v>9</v>
      </c>
      <c r="R27">
        <f t="shared" si="11"/>
        <v>-2.4142819740732346E-2</v>
      </c>
      <c r="Y27" s="23">
        <v>25</v>
      </c>
      <c r="Z27" s="23">
        <f t="shared" si="0"/>
        <v>0.2456359102244389</v>
      </c>
      <c r="AA27" s="23">
        <f t="shared" si="1"/>
        <v>-0.68828739090267188</v>
      </c>
      <c r="AB27" s="26">
        <v>-14.196235247618802</v>
      </c>
      <c r="AC27" s="26">
        <v>-0.53365840681465426</v>
      </c>
      <c r="AD27" s="1"/>
      <c r="AE27" s="28">
        <v>25</v>
      </c>
      <c r="AF27" s="28">
        <f t="shared" si="2"/>
        <v>0.2456359102244389</v>
      </c>
      <c r="AG27" s="28">
        <f t="shared" si="3"/>
        <v>-0.68828739090267188</v>
      </c>
      <c r="AH27" s="31">
        <v>-15.806043509928926</v>
      </c>
      <c r="AI27" s="31">
        <v>-0.56116571186543696</v>
      </c>
      <c r="AJ27" s="1"/>
      <c r="AK27" s="1"/>
      <c r="AV27" s="3" t="s">
        <v>100</v>
      </c>
      <c r="AW27" s="3" t="s">
        <v>101</v>
      </c>
      <c r="AX27" s="3" t="s">
        <v>102</v>
      </c>
      <c r="AY27" s="3" t="s">
        <v>103</v>
      </c>
    </row>
    <row r="28" spans="1:56" x14ac:dyDescent="0.3">
      <c r="A28">
        <v>26</v>
      </c>
      <c r="B28" s="34">
        <v>125</v>
      </c>
      <c r="C28" s="33">
        <v>26</v>
      </c>
      <c r="D28" s="33">
        <v>31.1</v>
      </c>
      <c r="E28" s="33">
        <v>0.20499999999999999</v>
      </c>
      <c r="F28" s="33">
        <v>70</v>
      </c>
      <c r="G28" s="34">
        <v>41</v>
      </c>
      <c r="H28" s="34">
        <v>115</v>
      </c>
      <c r="J28">
        <f t="shared" si="4"/>
        <v>126.51052195179955</v>
      </c>
      <c r="K28">
        <f t="shared" si="5"/>
        <v>84</v>
      </c>
      <c r="L28">
        <f t="shared" si="6"/>
        <v>7056</v>
      </c>
      <c r="M28">
        <f t="shared" si="7"/>
        <v>0.93551615818084133</v>
      </c>
      <c r="O28">
        <f t="shared" si="8"/>
        <v>122.71955704348399</v>
      </c>
      <c r="P28">
        <f t="shared" si="9"/>
        <v>10</v>
      </c>
      <c r="Q28">
        <f t="shared" si="10"/>
        <v>100</v>
      </c>
      <c r="R28">
        <f t="shared" si="11"/>
        <v>8.0476065802441155E-2</v>
      </c>
      <c r="Y28" s="23">
        <v>26</v>
      </c>
      <c r="Z28" s="23">
        <f t="shared" si="0"/>
        <v>0.25561097256857856</v>
      </c>
      <c r="AA28" s="23">
        <f t="shared" si="1"/>
        <v>-0.65693619279658544</v>
      </c>
      <c r="AB28" s="26">
        <v>-12.96656399425045</v>
      </c>
      <c r="AC28" s="26">
        <v>-0.48743316536633396</v>
      </c>
      <c r="AD28" s="1"/>
      <c r="AE28" s="28">
        <v>26</v>
      </c>
      <c r="AF28" s="28">
        <f t="shared" si="2"/>
        <v>0.25561097256857856</v>
      </c>
      <c r="AG28" s="28">
        <f t="shared" si="3"/>
        <v>-0.65693619279658544</v>
      </c>
      <c r="AH28" s="31">
        <v>-15.33862177862369</v>
      </c>
      <c r="AI28" s="31">
        <v>-0.54457072726827904</v>
      </c>
      <c r="AJ28" s="1"/>
      <c r="AK28" s="1"/>
      <c r="AV28" s="1">
        <v>1</v>
      </c>
      <c r="AW28" s="1">
        <v>126.91825824119263</v>
      </c>
      <c r="AX28" s="1">
        <v>21.081741758807368</v>
      </c>
      <c r="AY28" s="1">
        <v>0.74847007817060229</v>
      </c>
    </row>
    <row r="29" spans="1:56" x14ac:dyDescent="0.3">
      <c r="A29">
        <v>27</v>
      </c>
      <c r="B29" s="34">
        <v>147</v>
      </c>
      <c r="C29" s="33">
        <v>0</v>
      </c>
      <c r="D29" s="33">
        <v>39.4</v>
      </c>
      <c r="E29" s="33">
        <v>0.25700000000000001</v>
      </c>
      <c r="F29" s="33">
        <v>76</v>
      </c>
      <c r="G29" s="34">
        <v>43</v>
      </c>
      <c r="H29" s="34">
        <v>0</v>
      </c>
      <c r="J29">
        <f t="shared" si="4"/>
        <v>129.11554382164744</v>
      </c>
      <c r="K29">
        <f t="shared" si="5"/>
        <v>104</v>
      </c>
      <c r="L29">
        <f t="shared" si="6"/>
        <v>10816</v>
      </c>
      <c r="M29">
        <f t="shared" si="7"/>
        <v>1.1582581006048511</v>
      </c>
      <c r="O29">
        <f t="shared" si="8"/>
        <v>109.19805495244687</v>
      </c>
      <c r="P29">
        <f t="shared" si="9"/>
        <v>147</v>
      </c>
      <c r="Q29">
        <f t="shared" si="10"/>
        <v>21609</v>
      </c>
      <c r="R29">
        <f t="shared" si="11"/>
        <v>1.1829981672958849</v>
      </c>
      <c r="Y29" s="23">
        <v>27</v>
      </c>
      <c r="Z29" s="23">
        <f t="shared" si="0"/>
        <v>0.26558603491271821</v>
      </c>
      <c r="AA29" s="23">
        <f t="shared" si="1"/>
        <v>-0.62621783615158122</v>
      </c>
      <c r="AB29" s="26">
        <v>-12.109372504961485</v>
      </c>
      <c r="AC29" s="26">
        <v>-0.45521001348627765</v>
      </c>
      <c r="AD29" s="1"/>
      <c r="AE29" s="28">
        <v>27</v>
      </c>
      <c r="AF29" s="28">
        <f t="shared" si="2"/>
        <v>0.26558603491271821</v>
      </c>
      <c r="AG29" s="28">
        <f t="shared" si="3"/>
        <v>-0.62621783615158122</v>
      </c>
      <c r="AH29" s="31">
        <v>-14.379249163728687</v>
      </c>
      <c r="AI29" s="31">
        <v>-0.51050989376218547</v>
      </c>
      <c r="AJ29" s="1"/>
      <c r="AK29" s="1"/>
      <c r="AL29" t="s">
        <v>99</v>
      </c>
      <c r="AV29" s="1">
        <v>2</v>
      </c>
      <c r="AW29" s="1">
        <v>107.49184226239058</v>
      </c>
      <c r="AX29" s="1">
        <v>-22.491842262390577</v>
      </c>
      <c r="AY29" s="1">
        <v>-0.79853321081970641</v>
      </c>
    </row>
    <row r="30" spans="1:56" ht="16.2" thickBot="1" x14ac:dyDescent="0.35">
      <c r="A30">
        <v>28</v>
      </c>
      <c r="B30" s="34">
        <v>97</v>
      </c>
      <c r="C30" s="33">
        <v>15</v>
      </c>
      <c r="D30" s="33">
        <v>23.2</v>
      </c>
      <c r="E30" s="33">
        <v>0.48699999999999999</v>
      </c>
      <c r="F30" s="33">
        <v>66</v>
      </c>
      <c r="G30" s="34">
        <v>22</v>
      </c>
      <c r="H30" s="34">
        <v>140</v>
      </c>
      <c r="J30">
        <f t="shared" si="4"/>
        <v>101.7628141882446</v>
      </c>
      <c r="K30">
        <f t="shared" si="5"/>
        <v>75</v>
      </c>
      <c r="L30">
        <f t="shared" si="6"/>
        <v>5625</v>
      </c>
      <c r="M30">
        <f t="shared" si="7"/>
        <v>0.83528228409003691</v>
      </c>
      <c r="O30">
        <f t="shared" si="8"/>
        <v>125.65901401979642</v>
      </c>
      <c r="P30">
        <f t="shared" si="9"/>
        <v>-43</v>
      </c>
      <c r="Q30">
        <f t="shared" si="10"/>
        <v>1849</v>
      </c>
      <c r="R30">
        <f t="shared" si="11"/>
        <v>-0.34604708295049696</v>
      </c>
      <c r="Y30" s="23">
        <v>28</v>
      </c>
      <c r="Z30" s="23">
        <f t="shared" si="0"/>
        <v>0.27556109725685785</v>
      </c>
      <c r="AA30" s="23">
        <f t="shared" si="1"/>
        <v>-0.59607938602766308</v>
      </c>
      <c r="AB30" s="26">
        <v>-10.821310764805474</v>
      </c>
      <c r="AC30" s="26">
        <v>-0.40678978346466921</v>
      </c>
      <c r="AD30" s="1"/>
      <c r="AE30" s="28">
        <v>28</v>
      </c>
      <c r="AF30" s="28">
        <f t="shared" si="2"/>
        <v>0.27556109725685785</v>
      </c>
      <c r="AG30" s="28">
        <f t="shared" si="3"/>
        <v>-0.59607938602766308</v>
      </c>
      <c r="AH30" s="31">
        <v>-14.296868538195056</v>
      </c>
      <c r="AI30" s="31">
        <v>-0.507585114873499</v>
      </c>
      <c r="AJ30" s="1"/>
      <c r="AK30" s="1"/>
      <c r="AV30" s="1">
        <v>3</v>
      </c>
      <c r="AW30" s="1">
        <v>108.51428520864332</v>
      </c>
      <c r="AX30" s="1">
        <v>74.485714791356685</v>
      </c>
      <c r="AY30" s="1">
        <v>2.6444839999611975</v>
      </c>
    </row>
    <row r="31" spans="1:56" x14ac:dyDescent="0.3">
      <c r="A31">
        <v>29</v>
      </c>
      <c r="B31" s="34">
        <v>145</v>
      </c>
      <c r="C31" s="33">
        <v>19</v>
      </c>
      <c r="D31" s="33">
        <v>22.2</v>
      </c>
      <c r="E31" s="33">
        <v>0.245</v>
      </c>
      <c r="F31" s="33">
        <v>82</v>
      </c>
      <c r="G31" s="34">
        <v>57</v>
      </c>
      <c r="H31" s="34">
        <v>110</v>
      </c>
      <c r="J31">
        <f t="shared" si="4"/>
        <v>147.35069691058266</v>
      </c>
      <c r="K31">
        <f t="shared" si="5"/>
        <v>88</v>
      </c>
      <c r="L31">
        <f t="shared" si="6"/>
        <v>7744</v>
      </c>
      <c r="M31">
        <f t="shared" si="7"/>
        <v>0.98006454666564324</v>
      </c>
      <c r="O31">
        <f t="shared" si="8"/>
        <v>122.13166564822151</v>
      </c>
      <c r="P31">
        <f t="shared" si="9"/>
        <v>35</v>
      </c>
      <c r="Q31">
        <f t="shared" si="10"/>
        <v>1225</v>
      </c>
      <c r="R31">
        <f t="shared" si="11"/>
        <v>0.28166623030854404</v>
      </c>
      <c r="Y31" s="23">
        <v>29</v>
      </c>
      <c r="Z31" s="23">
        <f t="shared" si="0"/>
        <v>0.28553615960099749</v>
      </c>
      <c r="AA31" s="23">
        <f t="shared" si="1"/>
        <v>-0.56647294563250528</v>
      </c>
      <c r="AB31" s="26">
        <v>-10.811088172506047</v>
      </c>
      <c r="AC31" s="26">
        <v>-0.40640550043294477</v>
      </c>
      <c r="AD31" s="1"/>
      <c r="AE31" s="28">
        <v>29</v>
      </c>
      <c r="AF31" s="28">
        <f t="shared" si="2"/>
        <v>0.28553615960099749</v>
      </c>
      <c r="AG31" s="28">
        <f t="shared" si="3"/>
        <v>-0.56647294563250528</v>
      </c>
      <c r="AH31" s="31">
        <v>-13.40207047737961</v>
      </c>
      <c r="AI31" s="31">
        <v>-0.47581688707772657</v>
      </c>
      <c r="AJ31" s="1"/>
      <c r="AK31" s="1"/>
      <c r="AL31" s="3" t="s">
        <v>100</v>
      </c>
      <c r="AM31" s="3" t="s">
        <v>101</v>
      </c>
      <c r="AN31" s="3" t="s">
        <v>102</v>
      </c>
      <c r="AO31" s="3" t="s">
        <v>103</v>
      </c>
      <c r="AV31" s="1">
        <v>4</v>
      </c>
      <c r="AW31" s="1">
        <v>106.05600552311746</v>
      </c>
      <c r="AX31" s="1">
        <v>-17.056005523117463</v>
      </c>
      <c r="AY31" s="1">
        <v>-0.60554340970582798</v>
      </c>
    </row>
    <row r="32" spans="1:56" x14ac:dyDescent="0.3">
      <c r="A32">
        <v>30</v>
      </c>
      <c r="B32" s="34">
        <v>117</v>
      </c>
      <c r="C32" s="33">
        <v>0</v>
      </c>
      <c r="D32" s="33">
        <v>34.1</v>
      </c>
      <c r="E32" s="33">
        <v>0.33700000000000002</v>
      </c>
      <c r="F32" s="33">
        <v>92</v>
      </c>
      <c r="G32" s="34">
        <v>38</v>
      </c>
      <c r="H32" s="34">
        <v>0</v>
      </c>
      <c r="J32">
        <f t="shared" si="4"/>
        <v>122.60298914702771</v>
      </c>
      <c r="K32">
        <f t="shared" si="5"/>
        <v>79</v>
      </c>
      <c r="L32">
        <f t="shared" si="6"/>
        <v>6241</v>
      </c>
      <c r="M32">
        <f t="shared" si="7"/>
        <v>0.87983067257483882</v>
      </c>
      <c r="O32">
        <f t="shared" si="8"/>
        <v>109.19805495244687</v>
      </c>
      <c r="P32">
        <f t="shared" si="9"/>
        <v>117</v>
      </c>
      <c r="Q32">
        <f t="shared" si="10"/>
        <v>13689</v>
      </c>
      <c r="R32">
        <f t="shared" si="11"/>
        <v>0.94156996988856156</v>
      </c>
      <c r="Y32" s="23">
        <v>30</v>
      </c>
      <c r="Z32" s="23">
        <f t="shared" si="0"/>
        <v>0.29551122194513718</v>
      </c>
      <c r="AA32" s="23">
        <f t="shared" si="1"/>
        <v>-0.53735496659792503</v>
      </c>
      <c r="AB32" s="26">
        <v>-9.8206861927420448</v>
      </c>
      <c r="AC32" s="26">
        <v>-0.36917476049324205</v>
      </c>
      <c r="AD32" s="1"/>
      <c r="AE32" s="28">
        <v>30</v>
      </c>
      <c r="AF32" s="28">
        <f t="shared" si="2"/>
        <v>0.29551122194513718</v>
      </c>
      <c r="AG32" s="28">
        <f t="shared" si="3"/>
        <v>-0.53735496659792503</v>
      </c>
      <c r="AH32" s="31">
        <v>-13.267412799863166</v>
      </c>
      <c r="AI32" s="31">
        <v>-0.47103610361257958</v>
      </c>
      <c r="AJ32" s="1"/>
      <c r="AK32" s="1"/>
      <c r="AL32" s="1">
        <v>1</v>
      </c>
      <c r="AM32" s="1">
        <v>115.97048017601101</v>
      </c>
      <c r="AN32" s="1">
        <v>32.029519823988991</v>
      </c>
      <c r="AO32" s="1">
        <v>1.2040391147487786</v>
      </c>
      <c r="AV32" s="1">
        <v>5</v>
      </c>
      <c r="AW32" s="1">
        <v>125.2440002560314</v>
      </c>
      <c r="AX32" s="1">
        <v>11.755999743968601</v>
      </c>
      <c r="AY32" s="1">
        <v>0.41737604738781964</v>
      </c>
    </row>
    <row r="33" spans="1:51" x14ac:dyDescent="0.3">
      <c r="A33">
        <v>31</v>
      </c>
      <c r="B33" s="34">
        <v>109</v>
      </c>
      <c r="C33" s="33">
        <v>26</v>
      </c>
      <c r="D33" s="33">
        <v>36</v>
      </c>
      <c r="E33" s="33">
        <v>0.54600000000000004</v>
      </c>
      <c r="F33" s="33">
        <v>75</v>
      </c>
      <c r="G33" s="34">
        <v>60</v>
      </c>
      <c r="H33" s="34">
        <v>0</v>
      </c>
      <c r="J33">
        <f t="shared" si="4"/>
        <v>151.2582297153545</v>
      </c>
      <c r="K33">
        <f t="shared" si="5"/>
        <v>49</v>
      </c>
      <c r="L33">
        <f t="shared" si="6"/>
        <v>2401</v>
      </c>
      <c r="M33">
        <f t="shared" si="7"/>
        <v>0.54571775893882413</v>
      </c>
      <c r="O33">
        <f t="shared" si="8"/>
        <v>109.19805495244687</v>
      </c>
      <c r="P33">
        <f t="shared" si="9"/>
        <v>109</v>
      </c>
      <c r="Q33">
        <f t="shared" si="10"/>
        <v>11881</v>
      </c>
      <c r="R33">
        <f t="shared" si="11"/>
        <v>0.87718911724660864</v>
      </c>
      <c r="Y33" s="23">
        <v>31</v>
      </c>
      <c r="Z33" s="23">
        <f t="shared" si="0"/>
        <v>0.30548628428927682</v>
      </c>
      <c r="AA33" s="23">
        <f t="shared" si="1"/>
        <v>-0.50868566982760044</v>
      </c>
      <c r="AB33" s="26">
        <v>-9.7438350797696529</v>
      </c>
      <c r="AC33" s="26">
        <v>-0.36628580847213077</v>
      </c>
      <c r="AD33" s="1"/>
      <c r="AE33" s="28">
        <v>31</v>
      </c>
      <c r="AF33" s="28">
        <f t="shared" si="2"/>
        <v>0.30548628428927682</v>
      </c>
      <c r="AG33" s="28">
        <f t="shared" si="3"/>
        <v>-0.50868566982760044</v>
      </c>
      <c r="AH33" s="31">
        <v>-12.839123477811995</v>
      </c>
      <c r="AI33" s="31">
        <v>-0.45583044622322499</v>
      </c>
      <c r="AJ33" s="1"/>
      <c r="AK33" s="1"/>
      <c r="AL33" s="1">
        <v>2</v>
      </c>
      <c r="AM33" s="1">
        <v>97.96656399425045</v>
      </c>
      <c r="AN33" s="1">
        <v>-12.96656399425045</v>
      </c>
      <c r="AO33" s="1">
        <v>-0.48743316536633396</v>
      </c>
      <c r="AV33" s="1">
        <v>6</v>
      </c>
      <c r="AW33" s="1">
        <v>106.46939931613782</v>
      </c>
      <c r="AX33" s="1">
        <v>9.5306006838621755</v>
      </c>
      <c r="AY33" s="1">
        <v>0.33836717670080529</v>
      </c>
    </row>
    <row r="34" spans="1:51" x14ac:dyDescent="0.3">
      <c r="A34">
        <v>32</v>
      </c>
      <c r="B34" s="34">
        <v>158</v>
      </c>
      <c r="C34" s="33">
        <v>36</v>
      </c>
      <c r="D34" s="33">
        <v>31.6</v>
      </c>
      <c r="E34" s="33">
        <v>0.85099999999999998</v>
      </c>
      <c r="F34" s="33">
        <v>76</v>
      </c>
      <c r="G34" s="34">
        <v>28</v>
      </c>
      <c r="H34" s="34">
        <v>245</v>
      </c>
      <c r="J34">
        <f t="shared" si="4"/>
        <v>109.57787979778827</v>
      </c>
      <c r="K34">
        <f t="shared" si="5"/>
        <v>130</v>
      </c>
      <c r="L34">
        <f t="shared" si="6"/>
        <v>16900</v>
      </c>
      <c r="M34">
        <f t="shared" si="7"/>
        <v>1.4478226257560638</v>
      </c>
      <c r="O34">
        <f t="shared" si="8"/>
        <v>138.00473332030856</v>
      </c>
      <c r="P34">
        <f t="shared" si="9"/>
        <v>-87</v>
      </c>
      <c r="Q34">
        <f t="shared" si="10"/>
        <v>7569</v>
      </c>
      <c r="R34">
        <f t="shared" si="11"/>
        <v>-0.7001417724812381</v>
      </c>
      <c r="Y34" s="23">
        <v>32</v>
      </c>
      <c r="Z34" s="23">
        <f t="shared" si="0"/>
        <v>0.31546134663341646</v>
      </c>
      <c r="AA34" s="23">
        <f t="shared" si="1"/>
        <v>-0.48042855588587818</v>
      </c>
      <c r="AB34" s="26">
        <v>-9.5676562842374722</v>
      </c>
      <c r="AC34" s="26">
        <v>-0.3596629754675848</v>
      </c>
      <c r="AD34" s="1"/>
      <c r="AE34" s="28">
        <v>32</v>
      </c>
      <c r="AF34" s="28">
        <f t="shared" si="2"/>
        <v>0.31546134663341646</v>
      </c>
      <c r="AG34" s="28">
        <f t="shared" si="3"/>
        <v>-0.48042855588587818</v>
      </c>
      <c r="AH34" s="31">
        <v>-12.424513423632348</v>
      </c>
      <c r="AI34" s="31">
        <v>-0.44111044712578262</v>
      </c>
      <c r="AJ34" s="1"/>
      <c r="AK34" s="1"/>
      <c r="AL34" s="1">
        <v>3</v>
      </c>
      <c r="AM34" s="1">
        <v>114.93306356090024</v>
      </c>
      <c r="AN34" s="1">
        <v>68.066936439099763</v>
      </c>
      <c r="AO34" s="1">
        <v>2.5587412594432162</v>
      </c>
      <c r="AV34" s="1">
        <v>7</v>
      </c>
      <c r="AW34" s="1">
        <v>110.60724625076919</v>
      </c>
      <c r="AX34" s="1">
        <v>-32.607246250769194</v>
      </c>
      <c r="AY34" s="1">
        <v>-1.1576627979538425</v>
      </c>
    </row>
    <row r="35" spans="1:51" x14ac:dyDescent="0.3">
      <c r="A35">
        <v>33</v>
      </c>
      <c r="B35" s="34">
        <v>88</v>
      </c>
      <c r="C35" s="33">
        <v>11</v>
      </c>
      <c r="D35" s="33">
        <v>24.8</v>
      </c>
      <c r="E35" s="33">
        <v>0.26700000000000002</v>
      </c>
      <c r="F35" s="33">
        <v>58</v>
      </c>
      <c r="G35" s="34">
        <v>22</v>
      </c>
      <c r="H35" s="34">
        <v>54</v>
      </c>
      <c r="J35">
        <f t="shared" si="4"/>
        <v>101.7628141882446</v>
      </c>
      <c r="K35">
        <f t="shared" si="5"/>
        <v>66</v>
      </c>
      <c r="L35">
        <f t="shared" si="6"/>
        <v>4356</v>
      </c>
      <c r="M35">
        <f t="shared" si="7"/>
        <v>0.73504840999923249</v>
      </c>
      <c r="O35">
        <f t="shared" si="8"/>
        <v>115.54728202128169</v>
      </c>
      <c r="P35">
        <f t="shared" si="9"/>
        <v>34</v>
      </c>
      <c r="Q35">
        <f t="shared" si="10"/>
        <v>1156</v>
      </c>
      <c r="R35">
        <f t="shared" si="11"/>
        <v>0.27361862372829993</v>
      </c>
      <c r="Y35" s="23">
        <v>33</v>
      </c>
      <c r="Z35" s="23">
        <f t="shared" ref="Z35:Z66" si="12">(Y35-0.375)/(100+0.25)</f>
        <v>0.3254364089775561</v>
      </c>
      <c r="AA35" s="23">
        <f t="shared" ref="AA35:AA66" si="13">NORMSINV(Z35)</f>
        <v>-0.4525499884018015</v>
      </c>
      <c r="AB35" s="26">
        <v>-8.9873346866766184</v>
      </c>
      <c r="AC35" s="26">
        <v>-0.33784779039966994</v>
      </c>
      <c r="AD35" s="1"/>
      <c r="AE35" s="28">
        <v>33</v>
      </c>
      <c r="AF35" s="28">
        <f t="shared" ref="AF35:AF66" si="14">(AE35-0.375)/(100+0.25)</f>
        <v>0.3254364089775561</v>
      </c>
      <c r="AG35" s="28">
        <f t="shared" ref="AG35:AG66" si="15">NORMSINV(AF35)</f>
        <v>-0.4525499884018015</v>
      </c>
      <c r="AH35" s="31">
        <v>-12.296021397563052</v>
      </c>
      <c r="AI35" s="31">
        <v>-0.43654856424643246</v>
      </c>
      <c r="AJ35" s="1"/>
      <c r="AK35" s="1"/>
      <c r="AL35" s="1">
        <v>4</v>
      </c>
      <c r="AM35" s="1">
        <v>104.03215242647187</v>
      </c>
      <c r="AN35" s="1">
        <v>-15.032152426471868</v>
      </c>
      <c r="AO35" s="1">
        <v>-0.56508182451059252</v>
      </c>
      <c r="AV35" s="1">
        <v>8</v>
      </c>
      <c r="AW35" s="1">
        <v>105.44695636988509</v>
      </c>
      <c r="AX35" s="1">
        <v>9.5530436301149138</v>
      </c>
      <c r="AY35" s="1">
        <v>0.33916397394499637</v>
      </c>
    </row>
    <row r="36" spans="1:51" x14ac:dyDescent="0.3">
      <c r="A36">
        <v>34</v>
      </c>
      <c r="B36" s="34">
        <v>92</v>
      </c>
      <c r="C36" s="33">
        <v>0</v>
      </c>
      <c r="D36" s="33">
        <v>19.899999999999999</v>
      </c>
      <c r="E36" s="33">
        <v>0.188</v>
      </c>
      <c r="F36" s="33">
        <v>92</v>
      </c>
      <c r="G36" s="34">
        <v>28</v>
      </c>
      <c r="H36" s="34">
        <v>0</v>
      </c>
      <c r="J36">
        <f t="shared" si="4"/>
        <v>109.57787979778827</v>
      </c>
      <c r="K36">
        <f t="shared" si="5"/>
        <v>64</v>
      </c>
      <c r="L36">
        <f t="shared" si="6"/>
        <v>4096</v>
      </c>
      <c r="M36">
        <f t="shared" si="7"/>
        <v>0.71277421575683142</v>
      </c>
      <c r="O36">
        <f t="shared" si="8"/>
        <v>109.19805495244687</v>
      </c>
      <c r="P36">
        <f t="shared" si="9"/>
        <v>92</v>
      </c>
      <c r="Q36">
        <f t="shared" si="10"/>
        <v>8464</v>
      </c>
      <c r="R36">
        <f t="shared" si="11"/>
        <v>0.74037980538245862</v>
      </c>
      <c r="Y36" s="23">
        <v>34</v>
      </c>
      <c r="Z36" s="23">
        <f t="shared" si="12"/>
        <v>0.33541147132169574</v>
      </c>
      <c r="AA36" s="23">
        <f t="shared" si="13"/>
        <v>-0.42501883739125579</v>
      </c>
      <c r="AB36" s="26">
        <v>-8.7179629002965271</v>
      </c>
      <c r="AC36" s="26">
        <v>-0.32772168894720716</v>
      </c>
      <c r="AD36" s="1"/>
      <c r="AE36" s="28">
        <v>34</v>
      </c>
      <c r="AF36" s="28">
        <f t="shared" si="14"/>
        <v>0.33541147132169574</v>
      </c>
      <c r="AG36" s="28">
        <f t="shared" si="15"/>
        <v>-0.42501883739125579</v>
      </c>
      <c r="AH36" s="31">
        <v>-10.995845734183007</v>
      </c>
      <c r="AI36" s="31">
        <v>-0.39038811927280853</v>
      </c>
      <c r="AJ36" s="1"/>
      <c r="AK36" s="1"/>
      <c r="AL36" s="1">
        <v>5</v>
      </c>
      <c r="AM36" s="1">
        <v>146.56765628423747</v>
      </c>
      <c r="AN36" s="1">
        <v>-9.5676562842374722</v>
      </c>
      <c r="AO36" s="1">
        <v>-0.3596629754675848</v>
      </c>
      <c r="AV36" s="1">
        <v>9</v>
      </c>
      <c r="AW36" s="1">
        <v>180.7537344068347</v>
      </c>
      <c r="AX36" s="1">
        <v>16.246265593165305</v>
      </c>
      <c r="AY36" s="1">
        <v>0.57679502090555468</v>
      </c>
    </row>
    <row r="37" spans="1:51" x14ac:dyDescent="0.3">
      <c r="A37">
        <v>35</v>
      </c>
      <c r="B37" s="34">
        <v>122</v>
      </c>
      <c r="C37" s="33">
        <v>31</v>
      </c>
      <c r="D37" s="33">
        <v>27.6</v>
      </c>
      <c r="E37" s="33">
        <v>0.51200000000000001</v>
      </c>
      <c r="F37" s="33">
        <v>78</v>
      </c>
      <c r="G37" s="34">
        <v>45</v>
      </c>
      <c r="H37" s="34">
        <v>0</v>
      </c>
      <c r="J37">
        <f t="shared" si="4"/>
        <v>131.72056569149532</v>
      </c>
      <c r="K37">
        <f t="shared" si="5"/>
        <v>77</v>
      </c>
      <c r="L37">
        <f t="shared" si="6"/>
        <v>5929</v>
      </c>
      <c r="M37">
        <f t="shared" si="7"/>
        <v>0.85755647833243787</v>
      </c>
      <c r="O37">
        <f t="shared" si="8"/>
        <v>109.19805495244687</v>
      </c>
      <c r="P37">
        <f t="shared" si="9"/>
        <v>122</v>
      </c>
      <c r="Q37">
        <f t="shared" si="10"/>
        <v>14884</v>
      </c>
      <c r="R37">
        <f t="shared" si="11"/>
        <v>0.98180800278978209</v>
      </c>
      <c r="Y37" s="23">
        <v>35</v>
      </c>
      <c r="Z37" s="23">
        <f t="shared" si="12"/>
        <v>0.34538653366583544</v>
      </c>
      <c r="AA37" s="23">
        <f t="shared" si="13"/>
        <v>-0.39780617203394542</v>
      </c>
      <c r="AB37" s="26">
        <v>-8.5490203441980128</v>
      </c>
      <c r="AC37" s="26">
        <v>-0.32137087735820852</v>
      </c>
      <c r="AD37" s="1"/>
      <c r="AE37" s="28">
        <v>35</v>
      </c>
      <c r="AF37" s="28">
        <f t="shared" si="14"/>
        <v>0.34538653366583544</v>
      </c>
      <c r="AG37" s="28">
        <f t="shared" si="15"/>
        <v>-0.39780617203394542</v>
      </c>
      <c r="AH37" s="31">
        <v>-9.9100199410833198</v>
      </c>
      <c r="AI37" s="31">
        <v>-0.35183778858670894</v>
      </c>
      <c r="AJ37" s="1"/>
      <c r="AK37" s="1"/>
      <c r="AL37" s="1">
        <v>6</v>
      </c>
      <c r="AM37" s="1">
        <v>110.43889109189503</v>
      </c>
      <c r="AN37" s="1">
        <v>5.5611089081049698</v>
      </c>
      <c r="AO37" s="1">
        <v>0.20905067211533218</v>
      </c>
      <c r="AV37" s="1">
        <v>10</v>
      </c>
      <c r="AW37" s="1">
        <v>131.00803002620358</v>
      </c>
      <c r="AX37" s="1">
        <v>-6.0080300262035848</v>
      </c>
      <c r="AY37" s="1">
        <v>-0.21330451510180706</v>
      </c>
    </row>
    <row r="38" spans="1:51" x14ac:dyDescent="0.3">
      <c r="A38">
        <v>36</v>
      </c>
      <c r="B38" s="34">
        <v>103</v>
      </c>
      <c r="C38" s="33">
        <v>33</v>
      </c>
      <c r="D38" s="33">
        <v>24</v>
      </c>
      <c r="E38" s="33">
        <v>0.96599999999999997</v>
      </c>
      <c r="F38" s="33">
        <v>60</v>
      </c>
      <c r="G38" s="34">
        <v>33</v>
      </c>
      <c r="H38" s="34">
        <v>192</v>
      </c>
      <c r="J38">
        <f t="shared" si="4"/>
        <v>116.09043447240799</v>
      </c>
      <c r="K38">
        <f t="shared" si="5"/>
        <v>70</v>
      </c>
      <c r="L38">
        <f t="shared" si="6"/>
        <v>4900</v>
      </c>
      <c r="M38">
        <f t="shared" si="7"/>
        <v>0.7795967984840344</v>
      </c>
      <c r="O38">
        <f t="shared" si="8"/>
        <v>131.77308453052623</v>
      </c>
      <c r="P38">
        <f t="shared" si="9"/>
        <v>-89</v>
      </c>
      <c r="Q38">
        <f t="shared" si="10"/>
        <v>7921</v>
      </c>
      <c r="R38">
        <f t="shared" si="11"/>
        <v>-0.71623698564172633</v>
      </c>
      <c r="Y38" s="23">
        <v>36</v>
      </c>
      <c r="Z38" s="23">
        <f t="shared" si="12"/>
        <v>0.35536159600997508</v>
      </c>
      <c r="AA38" s="23">
        <f t="shared" si="13"/>
        <v>-0.37088499448209117</v>
      </c>
      <c r="AB38" s="26">
        <v>-8.2256181793799783</v>
      </c>
      <c r="AC38" s="26">
        <v>-0.30921369053882614</v>
      </c>
      <c r="AD38" s="1"/>
      <c r="AE38" s="28">
        <v>36</v>
      </c>
      <c r="AF38" s="28">
        <f t="shared" si="14"/>
        <v>0.35536159600997508</v>
      </c>
      <c r="AG38" s="28">
        <f t="shared" si="15"/>
        <v>-0.37088499448209117</v>
      </c>
      <c r="AH38" s="31">
        <v>-9.5142852086433152</v>
      </c>
      <c r="AI38" s="31">
        <v>-0.33778792451414241</v>
      </c>
      <c r="AJ38" s="1"/>
      <c r="AK38" s="1"/>
      <c r="AL38" s="1">
        <v>7</v>
      </c>
      <c r="AM38" s="1">
        <v>102.95019547229387</v>
      </c>
      <c r="AN38" s="1">
        <v>-24.950195472293871</v>
      </c>
      <c r="AO38" s="1">
        <v>-0.93791637946348572</v>
      </c>
      <c r="AV38" s="1">
        <v>11</v>
      </c>
      <c r="AW38" s="1">
        <v>106.46939931613782</v>
      </c>
      <c r="AX38" s="1">
        <v>3.5306006838621755</v>
      </c>
      <c r="AY38" s="1">
        <v>0.12534775352399527</v>
      </c>
    </row>
    <row r="39" spans="1:51" x14ac:dyDescent="0.3">
      <c r="A39">
        <v>37</v>
      </c>
      <c r="B39" s="34">
        <v>138</v>
      </c>
      <c r="C39" s="33">
        <v>0</v>
      </c>
      <c r="D39" s="33">
        <v>33.200000000000003</v>
      </c>
      <c r="E39" s="33">
        <v>0.42</v>
      </c>
      <c r="F39" s="33">
        <v>76</v>
      </c>
      <c r="G39" s="34">
        <v>35</v>
      </c>
      <c r="H39" s="34">
        <v>0</v>
      </c>
      <c r="J39">
        <f t="shared" si="4"/>
        <v>118.69545634225588</v>
      </c>
      <c r="K39">
        <f t="shared" si="5"/>
        <v>103</v>
      </c>
      <c r="L39">
        <f t="shared" si="6"/>
        <v>10609</v>
      </c>
      <c r="M39">
        <f t="shared" si="7"/>
        <v>1.1471210034836505</v>
      </c>
      <c r="O39">
        <f t="shared" si="8"/>
        <v>109.19805495244687</v>
      </c>
      <c r="P39">
        <f t="shared" si="9"/>
        <v>138</v>
      </c>
      <c r="Q39">
        <f t="shared" si="10"/>
        <v>19044</v>
      </c>
      <c r="R39">
        <f t="shared" si="11"/>
        <v>1.110569708073688</v>
      </c>
      <c r="Y39" s="23">
        <v>37</v>
      </c>
      <c r="Z39" s="23">
        <f t="shared" si="12"/>
        <v>0.36533665835411472</v>
      </c>
      <c r="AA39" s="23">
        <f t="shared" si="13"/>
        <v>-0.34423000787040897</v>
      </c>
      <c r="AB39" s="26">
        <v>-7.8572571372915689</v>
      </c>
      <c r="AC39" s="26">
        <v>-0.29536643009092256</v>
      </c>
      <c r="AD39" s="1"/>
      <c r="AE39" s="28">
        <v>37</v>
      </c>
      <c r="AF39" s="28">
        <f t="shared" si="14"/>
        <v>0.36533665835411472</v>
      </c>
      <c r="AG39" s="28">
        <f t="shared" si="15"/>
        <v>-0.34423000787040897</v>
      </c>
      <c r="AH39" s="31">
        <v>-9.0178199072019254</v>
      </c>
      <c r="AI39" s="31">
        <v>-0.3201617991574181</v>
      </c>
      <c r="AJ39" s="1"/>
      <c r="AK39" s="1"/>
      <c r="AL39" s="1">
        <v>8</v>
      </c>
      <c r="AM39" s="1">
        <v>105.91412448287338</v>
      </c>
      <c r="AN39" s="1">
        <v>9.0858755171266239</v>
      </c>
      <c r="AO39" s="1">
        <v>0.3415520923971283</v>
      </c>
      <c r="AV39" s="1">
        <v>12</v>
      </c>
      <c r="AW39" s="1">
        <v>110.55917110114879</v>
      </c>
      <c r="AX39" s="1">
        <v>57.440828898851208</v>
      </c>
      <c r="AY39" s="1">
        <v>2.0393353731385204</v>
      </c>
    </row>
    <row r="40" spans="1:51" x14ac:dyDescent="0.3">
      <c r="A40">
        <v>38</v>
      </c>
      <c r="B40" s="34">
        <v>102</v>
      </c>
      <c r="C40" s="33">
        <v>37</v>
      </c>
      <c r="D40" s="33">
        <v>32.9</v>
      </c>
      <c r="E40" s="33">
        <v>0.66500000000000004</v>
      </c>
      <c r="F40" s="33">
        <v>76</v>
      </c>
      <c r="G40" s="34">
        <v>46</v>
      </c>
      <c r="H40" s="34">
        <v>0</v>
      </c>
      <c r="J40">
        <f t="shared" si="4"/>
        <v>133.02307662641928</v>
      </c>
      <c r="K40">
        <f t="shared" si="5"/>
        <v>56</v>
      </c>
      <c r="L40">
        <f t="shared" si="6"/>
        <v>3136</v>
      </c>
      <c r="M40">
        <f t="shared" si="7"/>
        <v>0.62367743878722748</v>
      </c>
      <c r="O40">
        <f t="shared" si="8"/>
        <v>109.19805495244687</v>
      </c>
      <c r="P40">
        <f t="shared" si="9"/>
        <v>102</v>
      </c>
      <c r="Q40">
        <f t="shared" si="10"/>
        <v>10404</v>
      </c>
      <c r="R40">
        <f t="shared" si="11"/>
        <v>0.82085587118489978</v>
      </c>
      <c r="Y40" s="23">
        <v>38</v>
      </c>
      <c r="Z40" s="23">
        <f t="shared" si="12"/>
        <v>0.37531172069825436</v>
      </c>
      <c r="AA40" s="23">
        <f t="shared" si="13"/>
        <v>-0.31781741294915428</v>
      </c>
      <c r="AB40" s="26">
        <v>-7.756423057791153</v>
      </c>
      <c r="AC40" s="26">
        <v>-0.29157592132009613</v>
      </c>
      <c r="AD40" s="1"/>
      <c r="AE40" s="28">
        <v>38</v>
      </c>
      <c r="AF40" s="28">
        <f t="shared" si="14"/>
        <v>0.37531172069825436</v>
      </c>
      <c r="AG40" s="28">
        <f t="shared" si="15"/>
        <v>-0.31781741294915428</v>
      </c>
      <c r="AH40" s="31">
        <v>-8.5142852086433152</v>
      </c>
      <c r="AI40" s="31">
        <v>-0.30228468731800739</v>
      </c>
      <c r="AJ40" s="1"/>
      <c r="AK40" s="1"/>
      <c r="AL40" s="1">
        <v>9</v>
      </c>
      <c r="AM40" s="1">
        <v>169.01159151064235</v>
      </c>
      <c r="AN40" s="1">
        <v>27.988408489357653</v>
      </c>
      <c r="AO40" s="1">
        <v>1.052127498817947</v>
      </c>
      <c r="AV40" s="1">
        <v>13</v>
      </c>
      <c r="AW40" s="1">
        <v>134.0753588649618</v>
      </c>
      <c r="AX40" s="1">
        <v>4.9246411350382004</v>
      </c>
      <c r="AY40" s="1">
        <v>0.17484070232310472</v>
      </c>
    </row>
    <row r="41" spans="1:51" x14ac:dyDescent="0.3">
      <c r="A41">
        <v>39</v>
      </c>
      <c r="B41" s="34">
        <v>90</v>
      </c>
      <c r="C41" s="33">
        <v>42</v>
      </c>
      <c r="D41" s="33">
        <v>38.200000000000003</v>
      </c>
      <c r="E41" s="33">
        <v>0.503</v>
      </c>
      <c r="F41" s="33">
        <v>68</v>
      </c>
      <c r="G41" s="34">
        <v>27</v>
      </c>
      <c r="H41" s="34">
        <v>0</v>
      </c>
      <c r="J41">
        <f t="shared" si="4"/>
        <v>108.27536886286433</v>
      </c>
      <c r="K41">
        <f t="shared" si="5"/>
        <v>63</v>
      </c>
      <c r="L41">
        <f t="shared" si="6"/>
        <v>3969</v>
      </c>
      <c r="M41">
        <f t="shared" si="7"/>
        <v>0.70163711863563094</v>
      </c>
      <c r="O41">
        <f t="shared" si="8"/>
        <v>109.19805495244687</v>
      </c>
      <c r="P41">
        <f t="shared" si="9"/>
        <v>90</v>
      </c>
      <c r="Q41">
        <f t="shared" si="10"/>
        <v>8100</v>
      </c>
      <c r="R41">
        <f t="shared" si="11"/>
        <v>0.72428459222197039</v>
      </c>
      <c r="Y41" s="23">
        <v>39</v>
      </c>
      <c r="Z41" s="23">
        <f t="shared" si="12"/>
        <v>0.385286783042394</v>
      </c>
      <c r="AA41" s="23">
        <f t="shared" si="13"/>
        <v>-0.29162472875305201</v>
      </c>
      <c r="AB41" s="26">
        <v>-7.3247778932348524</v>
      </c>
      <c r="AC41" s="26">
        <v>-0.2753497129762324</v>
      </c>
      <c r="AD41" s="1"/>
      <c r="AE41" s="28">
        <v>39</v>
      </c>
      <c r="AF41" s="28">
        <f t="shared" si="14"/>
        <v>0.385286783042394</v>
      </c>
      <c r="AG41" s="28">
        <f t="shared" si="15"/>
        <v>-0.29162472875305201</v>
      </c>
      <c r="AH41" s="31">
        <v>-8.4020704773796098</v>
      </c>
      <c r="AI41" s="31">
        <v>-0.29830070109705153</v>
      </c>
      <c r="AJ41" s="1"/>
      <c r="AK41" s="1"/>
      <c r="AL41" s="1">
        <v>10</v>
      </c>
      <c r="AM41" s="1">
        <v>114.0175459270112</v>
      </c>
      <c r="AN41" s="1">
        <v>10.982454072988801</v>
      </c>
      <c r="AO41" s="1">
        <v>0.41284740927982194</v>
      </c>
      <c r="AV41" s="1">
        <v>14</v>
      </c>
      <c r="AW41" s="1">
        <v>215.21757926675593</v>
      </c>
      <c r="AX41" s="1">
        <v>-26.217579266755934</v>
      </c>
      <c r="AY41" s="1">
        <v>-0.9308089354161071</v>
      </c>
    </row>
    <row r="42" spans="1:51" x14ac:dyDescent="0.3">
      <c r="A42">
        <v>40</v>
      </c>
      <c r="B42" s="34">
        <v>111</v>
      </c>
      <c r="C42" s="33">
        <v>47</v>
      </c>
      <c r="D42" s="33">
        <v>37.1</v>
      </c>
      <c r="E42" s="33">
        <v>1.39</v>
      </c>
      <c r="F42" s="33">
        <v>72</v>
      </c>
      <c r="G42" s="34">
        <v>56</v>
      </c>
      <c r="H42" s="34">
        <v>207</v>
      </c>
      <c r="J42">
        <f t="shared" si="4"/>
        <v>146.04818597565873</v>
      </c>
      <c r="K42">
        <f t="shared" si="5"/>
        <v>55</v>
      </c>
      <c r="L42">
        <f t="shared" si="6"/>
        <v>3025</v>
      </c>
      <c r="M42">
        <f t="shared" si="7"/>
        <v>0.612540341666027</v>
      </c>
      <c r="O42">
        <f t="shared" si="8"/>
        <v>133.5367587163137</v>
      </c>
      <c r="P42">
        <f t="shared" si="9"/>
        <v>-96</v>
      </c>
      <c r="Q42">
        <f t="shared" si="10"/>
        <v>9216</v>
      </c>
      <c r="R42">
        <f t="shared" si="11"/>
        <v>-0.77257023170343508</v>
      </c>
      <c r="Y42" s="23">
        <v>40</v>
      </c>
      <c r="Z42" s="23">
        <f t="shared" si="12"/>
        <v>0.39526184538653364</v>
      </c>
      <c r="AA42" s="23">
        <f t="shared" si="13"/>
        <v>-0.26563063350790211</v>
      </c>
      <c r="AB42" s="26">
        <v>-7.1747698037427767</v>
      </c>
      <c r="AC42" s="26">
        <v>-0.26971067722828096</v>
      </c>
      <c r="AD42" s="1"/>
      <c r="AE42" s="28">
        <v>40</v>
      </c>
      <c r="AF42" s="28">
        <f t="shared" si="14"/>
        <v>0.39526184538653364</v>
      </c>
      <c r="AG42" s="28">
        <f t="shared" si="15"/>
        <v>-0.26563063350790211</v>
      </c>
      <c r="AH42" s="31">
        <v>-8.3347416386213808</v>
      </c>
      <c r="AI42" s="31">
        <v>-0.29591030936447782</v>
      </c>
      <c r="AJ42" s="1"/>
      <c r="AK42" s="1"/>
      <c r="AL42" s="1">
        <v>11</v>
      </c>
      <c r="AM42" s="1">
        <v>119.74383507976965</v>
      </c>
      <c r="AN42" s="1">
        <v>-9.7438350797696529</v>
      </c>
      <c r="AO42" s="1">
        <v>-0.36628580847213077</v>
      </c>
      <c r="AV42" s="1">
        <v>15</v>
      </c>
      <c r="AW42" s="1">
        <v>144.30244295946136</v>
      </c>
      <c r="AX42" s="1">
        <v>21.697557040538641</v>
      </c>
      <c r="AY42" s="1">
        <v>0.77033351418691232</v>
      </c>
    </row>
    <row r="43" spans="1:51" x14ac:dyDescent="0.3">
      <c r="A43">
        <v>41</v>
      </c>
      <c r="B43" s="34">
        <v>180</v>
      </c>
      <c r="C43" s="33">
        <v>25</v>
      </c>
      <c r="D43" s="33">
        <v>34</v>
      </c>
      <c r="E43" s="33">
        <v>0.27100000000000002</v>
      </c>
      <c r="F43" s="33">
        <v>64</v>
      </c>
      <c r="G43" s="34">
        <v>26</v>
      </c>
      <c r="H43" s="34">
        <v>70</v>
      </c>
      <c r="J43">
        <f t="shared" si="4"/>
        <v>106.97285792794038</v>
      </c>
      <c r="K43">
        <f t="shared" si="5"/>
        <v>154</v>
      </c>
      <c r="L43">
        <f t="shared" si="6"/>
        <v>23716</v>
      </c>
      <c r="M43">
        <f t="shared" si="7"/>
        <v>1.7151129566648757</v>
      </c>
      <c r="O43">
        <f t="shared" si="8"/>
        <v>117.42853448612163</v>
      </c>
      <c r="P43">
        <f t="shared" si="9"/>
        <v>110</v>
      </c>
      <c r="Q43">
        <f t="shared" si="10"/>
        <v>12100</v>
      </c>
      <c r="R43">
        <f t="shared" si="11"/>
        <v>0.8852367238268527</v>
      </c>
      <c r="Y43" s="23">
        <v>41</v>
      </c>
      <c r="Z43" s="23">
        <f t="shared" si="12"/>
        <v>0.40523690773067333</v>
      </c>
      <c r="AA43" s="23">
        <f t="shared" si="13"/>
        <v>-0.23981482260806397</v>
      </c>
      <c r="AB43" s="26">
        <v>-7.049974888639241</v>
      </c>
      <c r="AC43" s="26">
        <v>-0.26501944364338431</v>
      </c>
      <c r="AD43" s="1"/>
      <c r="AE43" s="28">
        <v>41</v>
      </c>
      <c r="AF43" s="28">
        <f t="shared" si="14"/>
        <v>0.40523690773067333</v>
      </c>
      <c r="AG43" s="28">
        <f t="shared" si="15"/>
        <v>-0.23981482260806397</v>
      </c>
      <c r="AH43" s="31">
        <v>-6.5662404982660121</v>
      </c>
      <c r="AI43" s="31">
        <v>-0.2331227938968059</v>
      </c>
      <c r="AJ43" s="1"/>
      <c r="AK43" s="1"/>
      <c r="AL43" s="1">
        <v>12</v>
      </c>
      <c r="AM43" s="1">
        <v>124.71875136265847</v>
      </c>
      <c r="AN43" s="1">
        <v>43.281248637341534</v>
      </c>
      <c r="AO43" s="1">
        <v>1.6270089773714365</v>
      </c>
      <c r="AV43" s="1">
        <v>16</v>
      </c>
      <c r="AW43" s="1">
        <v>108.51428520864332</v>
      </c>
      <c r="AX43" s="1">
        <v>-8.5142852086433152</v>
      </c>
      <c r="AY43" s="1">
        <v>-0.30228468731800739</v>
      </c>
    </row>
    <row r="44" spans="1:51" x14ac:dyDescent="0.3">
      <c r="A44">
        <v>42</v>
      </c>
      <c r="B44" s="34">
        <v>133</v>
      </c>
      <c r="C44" s="33">
        <v>0</v>
      </c>
      <c r="D44" s="33">
        <v>40.200000000000003</v>
      </c>
      <c r="E44" s="33">
        <v>0.69599999999999995</v>
      </c>
      <c r="F44" s="33">
        <v>84</v>
      </c>
      <c r="G44" s="34">
        <v>37</v>
      </c>
      <c r="H44" s="34">
        <v>0</v>
      </c>
      <c r="J44">
        <f t="shared" si="4"/>
        <v>121.30047821210377</v>
      </c>
      <c r="K44">
        <f t="shared" si="5"/>
        <v>96</v>
      </c>
      <c r="L44">
        <f t="shared" si="6"/>
        <v>9216</v>
      </c>
      <c r="M44">
        <f t="shared" si="7"/>
        <v>1.0691613236352471</v>
      </c>
      <c r="O44">
        <f t="shared" si="8"/>
        <v>109.19805495244687</v>
      </c>
      <c r="P44">
        <f t="shared" si="9"/>
        <v>133</v>
      </c>
      <c r="Q44">
        <f t="shared" si="10"/>
        <v>17689</v>
      </c>
      <c r="R44">
        <f t="shared" si="11"/>
        <v>1.0703316751724674</v>
      </c>
      <c r="Y44" s="23">
        <v>42</v>
      </c>
      <c r="Z44" s="23">
        <f t="shared" si="12"/>
        <v>0.41521197007481297</v>
      </c>
      <c r="AA44" s="23">
        <f t="shared" si="13"/>
        <v>-0.21415788100561844</v>
      </c>
      <c r="AB44" s="26">
        <v>-6.7139456247270317</v>
      </c>
      <c r="AC44" s="26">
        <v>-0.25238758466847971</v>
      </c>
      <c r="AD44" s="1"/>
      <c r="AE44" s="28">
        <v>42</v>
      </c>
      <c r="AF44" s="28">
        <f t="shared" si="14"/>
        <v>0.41521197007481297</v>
      </c>
      <c r="AG44" s="28">
        <f t="shared" si="15"/>
        <v>-0.21415788100561844</v>
      </c>
      <c r="AH44" s="31">
        <v>-6.0608890614963684</v>
      </c>
      <c r="AI44" s="31">
        <v>-0.21518118196976563</v>
      </c>
      <c r="AJ44" s="1"/>
      <c r="AK44" s="1"/>
      <c r="AL44" s="1">
        <v>13</v>
      </c>
      <c r="AM44" s="1">
        <v>145.25989717075294</v>
      </c>
      <c r="AN44" s="1">
        <v>-6.2598971707529358</v>
      </c>
      <c r="AO44" s="1">
        <v>-0.23531920207703763</v>
      </c>
      <c r="AV44" s="1">
        <v>17</v>
      </c>
      <c r="AW44" s="1">
        <v>128.99584573418301</v>
      </c>
      <c r="AX44" s="1">
        <v>-10.995845734183007</v>
      </c>
      <c r="AY44" s="1">
        <v>-0.39038811927280853</v>
      </c>
    </row>
    <row r="45" spans="1:51" x14ac:dyDescent="0.3">
      <c r="A45">
        <v>43</v>
      </c>
      <c r="B45" s="34">
        <v>106</v>
      </c>
      <c r="C45" s="33">
        <v>18</v>
      </c>
      <c r="D45" s="33">
        <v>22.7</v>
      </c>
      <c r="E45" s="33">
        <v>0.23499999999999999</v>
      </c>
      <c r="F45" s="33">
        <v>92</v>
      </c>
      <c r="G45" s="34">
        <v>48</v>
      </c>
      <c r="H45" s="34">
        <v>0</v>
      </c>
      <c r="J45">
        <f t="shared" si="4"/>
        <v>135.62809849626717</v>
      </c>
      <c r="K45">
        <f t="shared" si="5"/>
        <v>58</v>
      </c>
      <c r="L45">
        <f t="shared" si="6"/>
        <v>3364</v>
      </c>
      <c r="M45">
        <f t="shared" si="7"/>
        <v>0.64595163302962855</v>
      </c>
      <c r="O45">
        <f t="shared" si="8"/>
        <v>109.19805495244687</v>
      </c>
      <c r="P45">
        <f t="shared" si="9"/>
        <v>106</v>
      </c>
      <c r="Q45">
        <f t="shared" si="10"/>
        <v>11236</v>
      </c>
      <c r="R45">
        <f t="shared" si="11"/>
        <v>0.85304629750587624</v>
      </c>
      <c r="Y45" s="23">
        <v>43</v>
      </c>
      <c r="Z45" s="23">
        <f t="shared" si="12"/>
        <v>0.42518703241895262</v>
      </c>
      <c r="AA45" s="23">
        <f t="shared" si="13"/>
        <v>-0.18864116776152437</v>
      </c>
      <c r="AB45" s="26">
        <v>-6.2598971707529358</v>
      </c>
      <c r="AC45" s="26">
        <v>-0.23531920207703763</v>
      </c>
      <c r="AD45" s="1"/>
      <c r="AE45" s="28">
        <v>43</v>
      </c>
      <c r="AF45" s="28">
        <f t="shared" si="14"/>
        <v>0.42518703241895262</v>
      </c>
      <c r="AG45" s="28">
        <f t="shared" si="15"/>
        <v>-0.18864116776152437</v>
      </c>
      <c r="AH45" s="31">
        <v>-6.0080300262035848</v>
      </c>
      <c r="AI45" s="31">
        <v>-0.21330451510180706</v>
      </c>
      <c r="AJ45" s="1"/>
      <c r="AK45" s="1"/>
      <c r="AL45" s="1">
        <v>14</v>
      </c>
      <c r="AM45" s="1">
        <v>221.26282284153464</v>
      </c>
      <c r="AN45" s="1">
        <v>-32.262822841534643</v>
      </c>
      <c r="AO45" s="1">
        <v>-1.2128093354782039</v>
      </c>
      <c r="AV45" s="1">
        <v>18</v>
      </c>
      <c r="AW45" s="1">
        <v>107.49184226239058</v>
      </c>
      <c r="AX45" s="1">
        <v>-0.49184226239057693</v>
      </c>
      <c r="AY45" s="1">
        <v>-1.7461992504736321E-2</v>
      </c>
    </row>
    <row r="46" spans="1:51" x14ac:dyDescent="0.3">
      <c r="A46">
        <v>44</v>
      </c>
      <c r="B46" s="34">
        <v>171</v>
      </c>
      <c r="C46" s="33">
        <v>24</v>
      </c>
      <c r="D46" s="33">
        <v>45.4</v>
      </c>
      <c r="E46" s="33">
        <v>0.72099999999999997</v>
      </c>
      <c r="F46" s="33">
        <v>110</v>
      </c>
      <c r="G46" s="34">
        <v>54</v>
      </c>
      <c r="H46" s="34">
        <v>240</v>
      </c>
      <c r="J46">
        <f t="shared" si="4"/>
        <v>143.44316410581084</v>
      </c>
      <c r="K46">
        <f t="shared" si="5"/>
        <v>117</v>
      </c>
      <c r="L46">
        <f t="shared" si="6"/>
        <v>13689</v>
      </c>
      <c r="M46">
        <f t="shared" si="7"/>
        <v>1.3030403631804575</v>
      </c>
      <c r="O46">
        <f t="shared" si="8"/>
        <v>137.41684192504607</v>
      </c>
      <c r="P46">
        <f t="shared" si="9"/>
        <v>-69</v>
      </c>
      <c r="Q46">
        <f t="shared" si="10"/>
        <v>4761</v>
      </c>
      <c r="R46">
        <f t="shared" si="11"/>
        <v>-0.55528485403684402</v>
      </c>
      <c r="Y46" s="23">
        <v>44</v>
      </c>
      <c r="Z46" s="23">
        <f t="shared" si="12"/>
        <v>0.43516209476309226</v>
      </c>
      <c r="AA46" s="23">
        <f t="shared" si="13"/>
        <v>-0.16324671084032114</v>
      </c>
      <c r="AB46" s="26">
        <v>-6.0552606635166057</v>
      </c>
      <c r="AC46" s="26">
        <v>-0.22762659974106458</v>
      </c>
      <c r="AD46" s="1"/>
      <c r="AE46" s="28">
        <v>44</v>
      </c>
      <c r="AF46" s="28">
        <f t="shared" si="14"/>
        <v>0.43516209476309226</v>
      </c>
      <c r="AG46" s="28">
        <f t="shared" si="15"/>
        <v>-0.16324671084032114</v>
      </c>
      <c r="AH46" s="31">
        <v>-5.6489428861597446</v>
      </c>
      <c r="AI46" s="31">
        <v>-0.20055575919474886</v>
      </c>
      <c r="AJ46" s="1"/>
      <c r="AK46" s="1"/>
      <c r="AL46" s="1">
        <v>15</v>
      </c>
      <c r="AM46" s="1">
        <v>140.09479015797226</v>
      </c>
      <c r="AN46" s="1">
        <v>25.905209842027745</v>
      </c>
      <c r="AO46" s="1">
        <v>0.97381684449154771</v>
      </c>
      <c r="AV46" s="1">
        <v>19</v>
      </c>
      <c r="AW46" s="1">
        <v>117.29686853819506</v>
      </c>
      <c r="AX46" s="1">
        <v>-14.296868538195056</v>
      </c>
      <c r="AY46" s="1">
        <v>-0.507585114873499</v>
      </c>
    </row>
    <row r="47" spans="1:51" x14ac:dyDescent="0.3">
      <c r="A47">
        <v>45</v>
      </c>
      <c r="B47" s="34">
        <v>159</v>
      </c>
      <c r="C47" s="33">
        <v>0</v>
      </c>
      <c r="D47" s="33">
        <v>27.4</v>
      </c>
      <c r="E47" s="33">
        <v>0.29399999999999998</v>
      </c>
      <c r="F47" s="33">
        <v>64</v>
      </c>
      <c r="G47" s="34">
        <v>40</v>
      </c>
      <c r="H47" s="34">
        <v>0</v>
      </c>
      <c r="J47">
        <f t="shared" si="4"/>
        <v>125.2080110168756</v>
      </c>
      <c r="K47">
        <f t="shared" si="5"/>
        <v>119</v>
      </c>
      <c r="L47">
        <f t="shared" si="6"/>
        <v>14161</v>
      </c>
      <c r="M47">
        <f t="shared" si="7"/>
        <v>1.3253145574228584</v>
      </c>
      <c r="O47">
        <f t="shared" si="8"/>
        <v>109.19805495244687</v>
      </c>
      <c r="P47">
        <f t="shared" si="9"/>
        <v>159</v>
      </c>
      <c r="Q47">
        <f t="shared" si="10"/>
        <v>25281</v>
      </c>
      <c r="R47">
        <f t="shared" si="11"/>
        <v>1.2795694462588143</v>
      </c>
      <c r="Y47" s="23">
        <v>45</v>
      </c>
      <c r="Z47" s="23">
        <f t="shared" si="12"/>
        <v>0.4451371571072319</v>
      </c>
      <c r="AA47" s="23">
        <f t="shared" si="13"/>
        <v>-0.13795711049811366</v>
      </c>
      <c r="AB47" s="26">
        <v>-6.023213894422895</v>
      </c>
      <c r="AC47" s="26">
        <v>-0.22642191219962818</v>
      </c>
      <c r="AD47" s="1"/>
      <c r="AE47" s="28">
        <v>45</v>
      </c>
      <c r="AF47" s="28">
        <f t="shared" si="14"/>
        <v>0.4451371571072319</v>
      </c>
      <c r="AG47" s="28">
        <f t="shared" si="15"/>
        <v>-0.13795711049811366</v>
      </c>
      <c r="AH47" s="31">
        <v>-5.0890288859624491</v>
      </c>
      <c r="AI47" s="31">
        <v>-0.18067699963630748</v>
      </c>
      <c r="AJ47" s="1"/>
      <c r="AK47" s="1"/>
      <c r="AL47" s="1">
        <v>16</v>
      </c>
      <c r="AM47" s="1">
        <v>108.98733468667662</v>
      </c>
      <c r="AN47" s="1">
        <v>-8.9873346866766184</v>
      </c>
      <c r="AO47" s="1">
        <v>-0.33784779039966994</v>
      </c>
      <c r="AV47" s="1">
        <v>20</v>
      </c>
      <c r="AW47" s="1">
        <v>117.48986926643494</v>
      </c>
      <c r="AX47" s="1">
        <v>-2.4898692664349369</v>
      </c>
      <c r="AY47" s="1">
        <v>-8.8398419153606217E-2</v>
      </c>
    </row>
    <row r="48" spans="1:51" x14ac:dyDescent="0.3">
      <c r="A48">
        <v>46</v>
      </c>
      <c r="B48" s="34">
        <v>180</v>
      </c>
      <c r="C48" s="33">
        <v>39</v>
      </c>
      <c r="D48" s="33">
        <v>42</v>
      </c>
      <c r="E48" s="33">
        <v>1.893</v>
      </c>
      <c r="F48" s="33">
        <v>66</v>
      </c>
      <c r="G48" s="34">
        <v>25</v>
      </c>
      <c r="H48" s="34">
        <v>0</v>
      </c>
      <c r="J48">
        <f t="shared" si="4"/>
        <v>105.67034699301644</v>
      </c>
      <c r="K48">
        <f t="shared" si="5"/>
        <v>155</v>
      </c>
      <c r="L48">
        <f t="shared" si="6"/>
        <v>24025</v>
      </c>
      <c r="M48">
        <f t="shared" si="7"/>
        <v>1.7262500537860761</v>
      </c>
      <c r="O48">
        <f t="shared" si="8"/>
        <v>109.19805495244687</v>
      </c>
      <c r="P48">
        <f t="shared" si="9"/>
        <v>180</v>
      </c>
      <c r="Q48">
        <f t="shared" si="10"/>
        <v>32400</v>
      </c>
      <c r="R48">
        <f t="shared" si="11"/>
        <v>1.4485691844439408</v>
      </c>
      <c r="Y48" s="23">
        <v>46</v>
      </c>
      <c r="Z48" s="23">
        <f t="shared" si="12"/>
        <v>0.45511221945137159</v>
      </c>
      <c r="AA48" s="23">
        <f t="shared" si="13"/>
        <v>-0.1127554498305592</v>
      </c>
      <c r="AB48" s="26">
        <v>-5.9474257040804019</v>
      </c>
      <c r="AC48" s="26">
        <v>-0.22357291708169191</v>
      </c>
      <c r="AD48" s="1"/>
      <c r="AE48" s="28">
        <v>46</v>
      </c>
      <c r="AF48" s="28">
        <f t="shared" si="14"/>
        <v>0.45511221945137159</v>
      </c>
      <c r="AG48" s="28">
        <f t="shared" si="15"/>
        <v>-0.1127554498305592</v>
      </c>
      <c r="AH48" s="31">
        <v>-4.7454715527987332</v>
      </c>
      <c r="AI48" s="31">
        <v>-0.16847960214652452</v>
      </c>
      <c r="AJ48" s="1"/>
      <c r="AK48" s="1"/>
      <c r="AL48" s="1">
        <v>17</v>
      </c>
      <c r="AM48" s="1">
        <v>132.1962352476188</v>
      </c>
      <c r="AN48" s="1">
        <v>-14.196235247618802</v>
      </c>
      <c r="AO48" s="1">
        <v>-0.53365840681465426</v>
      </c>
      <c r="AV48" s="1">
        <v>21</v>
      </c>
      <c r="AW48" s="1">
        <v>125.37355228551534</v>
      </c>
      <c r="AX48" s="1">
        <v>0.62644771448465519</v>
      </c>
      <c r="AY48" s="1">
        <v>2.2240921798325371E-2</v>
      </c>
    </row>
    <row r="49" spans="1:51" x14ac:dyDescent="0.3">
      <c r="A49">
        <v>47</v>
      </c>
      <c r="B49" s="34">
        <v>146</v>
      </c>
      <c r="C49" s="33">
        <v>0</v>
      </c>
      <c r="D49" s="33">
        <v>29.7</v>
      </c>
      <c r="E49" s="33">
        <v>0.56399999999999995</v>
      </c>
      <c r="F49" s="33">
        <v>56</v>
      </c>
      <c r="G49" s="34">
        <v>29</v>
      </c>
      <c r="H49" s="34">
        <v>0</v>
      </c>
      <c r="J49">
        <f t="shared" si="4"/>
        <v>110.88039073271221</v>
      </c>
      <c r="K49">
        <f t="shared" si="5"/>
        <v>117</v>
      </c>
      <c r="L49">
        <f t="shared" si="6"/>
        <v>13689</v>
      </c>
      <c r="M49">
        <f t="shared" si="7"/>
        <v>1.3030403631804575</v>
      </c>
      <c r="O49">
        <f t="shared" si="8"/>
        <v>109.19805495244687</v>
      </c>
      <c r="P49">
        <f t="shared" si="9"/>
        <v>146</v>
      </c>
      <c r="Q49">
        <f t="shared" si="10"/>
        <v>21316</v>
      </c>
      <c r="R49">
        <f t="shared" si="11"/>
        <v>1.174950560715641</v>
      </c>
      <c r="Y49" s="23">
        <v>47</v>
      </c>
      <c r="Z49" s="23">
        <f t="shared" si="12"/>
        <v>0.46508728179551123</v>
      </c>
      <c r="AA49" s="23">
        <f t="shared" si="13"/>
        <v>-8.7625211222515251E-2</v>
      </c>
      <c r="AB49" s="26">
        <v>-5.5524477459692889</v>
      </c>
      <c r="AC49" s="26">
        <v>-0.20872508565484674</v>
      </c>
      <c r="AD49" s="1"/>
      <c r="AE49" s="28">
        <v>47</v>
      </c>
      <c r="AF49" s="28">
        <f t="shared" si="14"/>
        <v>0.46508728179551123</v>
      </c>
      <c r="AG49" s="28">
        <f t="shared" si="15"/>
        <v>-8.7625211222515251E-2</v>
      </c>
      <c r="AH49" s="31">
        <v>-4.7387146711706976</v>
      </c>
      <c r="AI49" s="31">
        <v>-0.16823971097537815</v>
      </c>
      <c r="AJ49" s="1"/>
      <c r="AK49" s="1"/>
      <c r="AL49" s="1">
        <v>18</v>
      </c>
      <c r="AM49" s="1">
        <v>114.17476980374278</v>
      </c>
      <c r="AN49" s="1">
        <v>-7.1747698037427767</v>
      </c>
      <c r="AO49" s="1">
        <v>-0.26971067722828096</v>
      </c>
      <c r="AV49" s="1">
        <v>22</v>
      </c>
      <c r="AW49" s="1">
        <v>126.91825824119263</v>
      </c>
      <c r="AX49" s="1">
        <v>-27.918258241192632</v>
      </c>
      <c r="AY49" s="1">
        <v>-0.99118854444001281</v>
      </c>
    </row>
    <row r="50" spans="1:51" x14ac:dyDescent="0.3">
      <c r="A50">
        <v>48</v>
      </c>
      <c r="B50" s="34">
        <v>71</v>
      </c>
      <c r="C50" s="33">
        <v>27</v>
      </c>
      <c r="D50" s="33">
        <v>28</v>
      </c>
      <c r="E50" s="33">
        <v>0.58599999999999997</v>
      </c>
      <c r="F50" s="33">
        <v>70</v>
      </c>
      <c r="G50" s="34">
        <v>22</v>
      </c>
      <c r="H50" s="34">
        <v>0</v>
      </c>
      <c r="J50">
        <f t="shared" si="4"/>
        <v>101.7628141882446</v>
      </c>
      <c r="K50">
        <f t="shared" si="5"/>
        <v>49</v>
      </c>
      <c r="L50">
        <f t="shared" si="6"/>
        <v>2401</v>
      </c>
      <c r="M50">
        <f t="shared" si="7"/>
        <v>0.54571775893882413</v>
      </c>
      <c r="O50">
        <f t="shared" si="8"/>
        <v>109.19805495244687</v>
      </c>
      <c r="P50">
        <f t="shared" si="9"/>
        <v>71</v>
      </c>
      <c r="Q50">
        <f t="shared" si="10"/>
        <v>5041</v>
      </c>
      <c r="R50">
        <f t="shared" si="11"/>
        <v>0.57138006719733225</v>
      </c>
      <c r="Y50" s="23">
        <v>48</v>
      </c>
      <c r="Z50" s="23">
        <f t="shared" si="12"/>
        <v>0.47506234413965087</v>
      </c>
      <c r="AA50" s="23">
        <f t="shared" si="13"/>
        <v>-6.2550197581039788E-2</v>
      </c>
      <c r="AB50" s="26">
        <v>-5.5147480557828601</v>
      </c>
      <c r="AC50" s="26">
        <v>-0.20730789607948588</v>
      </c>
      <c r="AD50" s="1"/>
      <c r="AE50" s="28">
        <v>48</v>
      </c>
      <c r="AF50" s="28">
        <f t="shared" si="14"/>
        <v>0.47506234413965087</v>
      </c>
      <c r="AG50" s="28">
        <f t="shared" si="15"/>
        <v>-6.2550197581039788E-2</v>
      </c>
      <c r="AH50" s="31">
        <v>-4.4918422623905769</v>
      </c>
      <c r="AI50" s="31">
        <v>-0.15947494128927633</v>
      </c>
      <c r="AJ50" s="1"/>
      <c r="AK50" s="1"/>
      <c r="AL50" s="1">
        <v>19</v>
      </c>
      <c r="AM50" s="1">
        <v>108.25734351650637</v>
      </c>
      <c r="AN50" s="1">
        <v>-5.2573435165063671</v>
      </c>
      <c r="AO50" s="1">
        <v>-0.19763166192718171</v>
      </c>
      <c r="AV50" s="1">
        <v>23</v>
      </c>
      <c r="AW50" s="1">
        <v>117.71627172491796</v>
      </c>
      <c r="AX50" s="1">
        <v>78.283728275082041</v>
      </c>
      <c r="AY50" s="1">
        <v>2.7793257735480181</v>
      </c>
    </row>
    <row r="51" spans="1:51" x14ac:dyDescent="0.3">
      <c r="A51">
        <v>49</v>
      </c>
      <c r="B51" s="34">
        <v>103</v>
      </c>
      <c r="C51" s="33">
        <v>32</v>
      </c>
      <c r="D51" s="33">
        <v>39.1</v>
      </c>
      <c r="E51" s="33">
        <v>0.34399999999999997</v>
      </c>
      <c r="F51" s="33">
        <v>66</v>
      </c>
      <c r="G51" s="34">
        <v>31</v>
      </c>
      <c r="H51" s="34">
        <v>0</v>
      </c>
      <c r="J51">
        <f t="shared" si="4"/>
        <v>113.4854126025601</v>
      </c>
      <c r="K51">
        <f t="shared" si="5"/>
        <v>72</v>
      </c>
      <c r="L51">
        <f t="shared" si="6"/>
        <v>5184</v>
      </c>
      <c r="M51">
        <f t="shared" si="7"/>
        <v>0.80187099272643536</v>
      </c>
      <c r="O51">
        <f t="shared" si="8"/>
        <v>109.19805495244687</v>
      </c>
      <c r="P51">
        <f t="shared" si="9"/>
        <v>103</v>
      </c>
      <c r="Q51">
        <f t="shared" si="10"/>
        <v>10609</v>
      </c>
      <c r="R51">
        <f t="shared" si="11"/>
        <v>0.82890347776514395</v>
      </c>
      <c r="Y51" s="23">
        <v>49</v>
      </c>
      <c r="Z51" s="23">
        <f t="shared" si="12"/>
        <v>0.48503740648379051</v>
      </c>
      <c r="AA51" s="23">
        <f t="shared" si="13"/>
        <v>-3.7514457344072563E-2</v>
      </c>
      <c r="AB51" s="26">
        <v>-5.4866079911089969</v>
      </c>
      <c r="AC51" s="26">
        <v>-0.2062500675904832</v>
      </c>
      <c r="AD51" s="1"/>
      <c r="AE51" s="28">
        <v>49</v>
      </c>
      <c r="AF51" s="28">
        <f t="shared" si="14"/>
        <v>0.48503740648379051</v>
      </c>
      <c r="AG51" s="28">
        <f t="shared" si="15"/>
        <v>-3.7514457344072563E-2</v>
      </c>
      <c r="AH51" s="31">
        <v>-4.0144085404334362</v>
      </c>
      <c r="AI51" s="31">
        <v>-0.14252449861319841</v>
      </c>
      <c r="AJ51" s="1"/>
      <c r="AK51" s="1"/>
      <c r="AL51" s="1">
        <v>20</v>
      </c>
      <c r="AM51" s="1">
        <v>116.92763231127918</v>
      </c>
      <c r="AN51" s="1">
        <v>-1.9276323112791829</v>
      </c>
      <c r="AO51" s="1">
        <v>-7.2462675506468968E-2</v>
      </c>
      <c r="AV51" s="1">
        <v>24</v>
      </c>
      <c r="AW51" s="1">
        <v>105.44695636988509</v>
      </c>
      <c r="AX51" s="1">
        <v>13.553043630114914</v>
      </c>
      <c r="AY51" s="1">
        <v>0.48117692272953638</v>
      </c>
    </row>
    <row r="52" spans="1:51" x14ac:dyDescent="0.3">
      <c r="A52">
        <v>50</v>
      </c>
      <c r="B52" s="34">
        <v>105</v>
      </c>
      <c r="C52" s="33">
        <v>0</v>
      </c>
      <c r="D52" s="33">
        <v>0</v>
      </c>
      <c r="E52" s="33">
        <v>0.30499999999999999</v>
      </c>
      <c r="F52" s="33">
        <v>0</v>
      </c>
      <c r="G52" s="34">
        <v>24</v>
      </c>
      <c r="H52" s="34">
        <v>0</v>
      </c>
      <c r="J52">
        <f t="shared" si="4"/>
        <v>104.36783605809249</v>
      </c>
      <c r="K52">
        <f t="shared" si="5"/>
        <v>81</v>
      </c>
      <c r="L52">
        <f t="shared" si="6"/>
        <v>6561</v>
      </c>
      <c r="M52">
        <f t="shared" si="7"/>
        <v>0.90210486681723978</v>
      </c>
      <c r="O52">
        <f t="shared" si="8"/>
        <v>109.19805495244687</v>
      </c>
      <c r="P52">
        <f t="shared" si="9"/>
        <v>105</v>
      </c>
      <c r="Q52">
        <f t="shared" si="10"/>
        <v>11025</v>
      </c>
      <c r="R52">
        <f t="shared" si="11"/>
        <v>0.84499869092563218</v>
      </c>
      <c r="Y52" s="23">
        <v>50</v>
      </c>
      <c r="Z52" s="23">
        <f t="shared" si="12"/>
        <v>0.49501246882793015</v>
      </c>
      <c r="AA52" s="23">
        <f t="shared" si="13"/>
        <v>-1.2502212342580959E-2</v>
      </c>
      <c r="AB52" s="26">
        <v>-5.2573435165063671</v>
      </c>
      <c r="AC52" s="26">
        <v>-0.19763166192718171</v>
      </c>
      <c r="AD52" s="1"/>
      <c r="AE52" s="28">
        <v>50</v>
      </c>
      <c r="AF52" s="28">
        <f t="shared" si="14"/>
        <v>0.49501246882793015</v>
      </c>
      <c r="AG52" s="28">
        <f t="shared" si="15"/>
        <v>-1.2502212342580959E-2</v>
      </c>
      <c r="AH52" s="31">
        <v>-3.4682734608141743</v>
      </c>
      <c r="AI52" s="31">
        <v>-0.12313493534034567</v>
      </c>
      <c r="AJ52" s="1"/>
      <c r="AK52" s="1"/>
      <c r="AL52" s="1">
        <v>21</v>
      </c>
      <c r="AM52" s="1">
        <v>131.55244774596929</v>
      </c>
      <c r="AN52" s="1">
        <v>-5.5524477459692889</v>
      </c>
      <c r="AO52" s="1">
        <v>-0.20872508565484674</v>
      </c>
      <c r="AV52" s="1">
        <v>25</v>
      </c>
      <c r="AW52" s="1">
        <v>141.59106860867013</v>
      </c>
      <c r="AX52" s="1">
        <v>1.4089313913298724</v>
      </c>
      <c r="AY52" s="1">
        <v>5.0021625379464967E-2</v>
      </c>
    </row>
    <row r="53" spans="1:51" x14ac:dyDescent="0.3">
      <c r="A53">
        <v>51</v>
      </c>
      <c r="B53" s="34">
        <v>103</v>
      </c>
      <c r="C53" s="33">
        <v>11</v>
      </c>
      <c r="D53" s="33">
        <v>19.399999999999999</v>
      </c>
      <c r="E53" s="33">
        <v>0.49099999999999999</v>
      </c>
      <c r="F53" s="33">
        <v>80</v>
      </c>
      <c r="G53" s="34">
        <v>22</v>
      </c>
      <c r="H53" s="34">
        <v>82</v>
      </c>
      <c r="J53">
        <f t="shared" si="4"/>
        <v>101.7628141882446</v>
      </c>
      <c r="K53">
        <f t="shared" si="5"/>
        <v>81</v>
      </c>
      <c r="L53">
        <f t="shared" si="6"/>
        <v>6561</v>
      </c>
      <c r="M53">
        <f t="shared" si="7"/>
        <v>0.90210486681723978</v>
      </c>
      <c r="O53">
        <f t="shared" si="8"/>
        <v>118.8394738347516</v>
      </c>
      <c r="P53">
        <f t="shared" si="9"/>
        <v>21</v>
      </c>
      <c r="Q53">
        <f t="shared" si="10"/>
        <v>441</v>
      </c>
      <c r="R53">
        <f t="shared" si="11"/>
        <v>0.16899973818512642</v>
      </c>
      <c r="Y53" s="23">
        <v>51</v>
      </c>
      <c r="Z53" s="23">
        <f t="shared" si="12"/>
        <v>0.50498753117206985</v>
      </c>
      <c r="AA53" s="23">
        <f t="shared" si="13"/>
        <v>1.2502212342580959E-2</v>
      </c>
      <c r="AB53" s="26">
        <v>-4.2197545518524464</v>
      </c>
      <c r="AC53" s="26">
        <v>-0.15862709035257672</v>
      </c>
      <c r="AD53" s="1"/>
      <c r="AE53" s="28">
        <v>51</v>
      </c>
      <c r="AF53" s="28">
        <f t="shared" si="14"/>
        <v>0.50498753117206985</v>
      </c>
      <c r="AG53" s="28">
        <f t="shared" si="15"/>
        <v>1.2502212342580959E-2</v>
      </c>
      <c r="AH53" s="31">
        <v>-3.1426877037200143</v>
      </c>
      <c r="AI53" s="31">
        <v>-0.11157558697854851</v>
      </c>
      <c r="AJ53" s="1"/>
      <c r="AK53" s="1"/>
      <c r="AL53" s="1">
        <v>22</v>
      </c>
      <c r="AM53" s="1">
        <v>133.22351586365403</v>
      </c>
      <c r="AN53" s="1">
        <v>-34.223515863654029</v>
      </c>
      <c r="AO53" s="1">
        <v>-1.2865148141622338</v>
      </c>
      <c r="AV53" s="1">
        <v>26</v>
      </c>
      <c r="AW53" s="1">
        <v>128.46827346081417</v>
      </c>
      <c r="AX53" s="1">
        <v>-3.4682734608141743</v>
      </c>
      <c r="AY53" s="1">
        <v>-0.12313493534034567</v>
      </c>
    </row>
    <row r="54" spans="1:51" x14ac:dyDescent="0.3">
      <c r="A54">
        <v>52</v>
      </c>
      <c r="B54" s="34">
        <v>101</v>
      </c>
      <c r="C54" s="33">
        <v>15</v>
      </c>
      <c r="D54" s="33">
        <v>24.2</v>
      </c>
      <c r="E54" s="33">
        <v>0.52600000000000002</v>
      </c>
      <c r="F54" s="33">
        <v>50</v>
      </c>
      <c r="G54" s="34">
        <v>26</v>
      </c>
      <c r="H54" s="34">
        <v>36</v>
      </c>
      <c r="J54">
        <f t="shared" si="4"/>
        <v>106.97285792794038</v>
      </c>
      <c r="K54">
        <f t="shared" si="5"/>
        <v>75</v>
      </c>
      <c r="L54">
        <f t="shared" si="6"/>
        <v>5625</v>
      </c>
      <c r="M54">
        <f t="shared" si="7"/>
        <v>0.83528228409003691</v>
      </c>
      <c r="O54">
        <f t="shared" si="8"/>
        <v>113.43087299833675</v>
      </c>
      <c r="P54">
        <f t="shared" si="9"/>
        <v>65</v>
      </c>
      <c r="Q54">
        <f t="shared" si="10"/>
        <v>4225</v>
      </c>
      <c r="R54">
        <f t="shared" si="11"/>
        <v>0.52309442771586756</v>
      </c>
      <c r="Y54" s="23">
        <v>52</v>
      </c>
      <c r="Z54" s="23">
        <f t="shared" si="12"/>
        <v>0.51496259351620943</v>
      </c>
      <c r="AA54" s="23">
        <f t="shared" si="13"/>
        <v>3.7514457344072417E-2</v>
      </c>
      <c r="AB54" s="26">
        <v>-3.6773939658095571</v>
      </c>
      <c r="AC54" s="26">
        <v>-0.13823891833244489</v>
      </c>
      <c r="AD54" s="1"/>
      <c r="AE54" s="28">
        <v>52</v>
      </c>
      <c r="AF54" s="28">
        <f t="shared" si="14"/>
        <v>0.51496259351620943</v>
      </c>
      <c r="AG54" s="28">
        <f t="shared" si="15"/>
        <v>3.7514457344072417E-2</v>
      </c>
      <c r="AH54" s="31">
        <v>-2.9565004621462521</v>
      </c>
      <c r="AI54" s="31">
        <v>-0.10496533717806114</v>
      </c>
      <c r="AJ54" s="1"/>
      <c r="AK54" s="1"/>
      <c r="AL54" s="1">
        <v>23</v>
      </c>
      <c r="AM54" s="1">
        <v>131.36194132519307</v>
      </c>
      <c r="AN54" s="1">
        <v>64.638058674806928</v>
      </c>
      <c r="AO54" s="1">
        <v>2.4298444489200435</v>
      </c>
      <c r="AV54" s="1">
        <v>27</v>
      </c>
      <c r="AW54" s="1">
        <v>119.76115761742344</v>
      </c>
      <c r="AX54" s="1">
        <v>27.238842382576564</v>
      </c>
      <c r="AY54" s="1">
        <v>0.96706708205675085</v>
      </c>
    </row>
    <row r="55" spans="1:51" x14ac:dyDescent="0.3">
      <c r="A55">
        <v>53</v>
      </c>
      <c r="B55" s="34">
        <v>88</v>
      </c>
      <c r="C55" s="33">
        <v>21</v>
      </c>
      <c r="D55" s="33">
        <v>24.4</v>
      </c>
      <c r="E55" s="33">
        <v>0.34200000000000003</v>
      </c>
      <c r="F55" s="33">
        <v>66</v>
      </c>
      <c r="G55" s="34">
        <v>30</v>
      </c>
      <c r="H55" s="34">
        <v>23</v>
      </c>
      <c r="J55">
        <f t="shared" si="4"/>
        <v>112.18290166763616</v>
      </c>
      <c r="K55">
        <f t="shared" si="5"/>
        <v>58</v>
      </c>
      <c r="L55">
        <f t="shared" si="6"/>
        <v>3364</v>
      </c>
      <c r="M55">
        <f t="shared" si="7"/>
        <v>0.64595163302962855</v>
      </c>
      <c r="O55">
        <f t="shared" si="8"/>
        <v>111.90235537065429</v>
      </c>
      <c r="P55">
        <f t="shared" si="9"/>
        <v>65</v>
      </c>
      <c r="Q55">
        <f t="shared" si="10"/>
        <v>4225</v>
      </c>
      <c r="R55">
        <f t="shared" si="11"/>
        <v>0.52309442771586756</v>
      </c>
      <c r="Y55" s="23">
        <v>53</v>
      </c>
      <c r="Z55" s="23">
        <f t="shared" si="12"/>
        <v>0.52493765586034913</v>
      </c>
      <c r="AA55" s="23">
        <f t="shared" si="13"/>
        <v>6.2550197581039788E-2</v>
      </c>
      <c r="AB55" s="26">
        <v>-3.0719320726654189</v>
      </c>
      <c r="AC55" s="26">
        <v>-0.11547867072831465</v>
      </c>
      <c r="AD55" s="1"/>
      <c r="AE55" s="28">
        <v>53</v>
      </c>
      <c r="AF55" s="28">
        <f t="shared" si="14"/>
        <v>0.52493765586034913</v>
      </c>
      <c r="AG55" s="28">
        <f t="shared" si="15"/>
        <v>6.2550197581039788E-2</v>
      </c>
      <c r="AH55" s="31">
        <v>-2.4898692664349369</v>
      </c>
      <c r="AI55" s="31">
        <v>-8.8398419153606217E-2</v>
      </c>
      <c r="AJ55" s="1"/>
      <c r="AK55" s="1"/>
      <c r="AL55" s="1">
        <v>24</v>
      </c>
      <c r="AM55" s="1">
        <v>95.668436691337391</v>
      </c>
      <c r="AN55" s="1">
        <v>23.331563308662609</v>
      </c>
      <c r="AO55" s="1">
        <v>0.87706949670932</v>
      </c>
      <c r="AV55" s="1">
        <v>28</v>
      </c>
      <c r="AW55" s="1">
        <v>111.37924916372869</v>
      </c>
      <c r="AX55" s="1">
        <v>-14.379249163728687</v>
      </c>
      <c r="AY55" s="1">
        <v>-0.51050989376218547</v>
      </c>
    </row>
    <row r="56" spans="1:51" x14ac:dyDescent="0.3">
      <c r="A56">
        <v>54</v>
      </c>
      <c r="B56" s="34">
        <v>176</v>
      </c>
      <c r="C56" s="33">
        <v>34</v>
      </c>
      <c r="D56" s="33">
        <v>33.700000000000003</v>
      </c>
      <c r="E56" s="33">
        <v>0.46700000000000003</v>
      </c>
      <c r="F56" s="33">
        <v>90</v>
      </c>
      <c r="G56" s="34">
        <v>58</v>
      </c>
      <c r="H56" s="34">
        <v>300</v>
      </c>
      <c r="J56">
        <f t="shared" si="4"/>
        <v>148.65320784550661</v>
      </c>
      <c r="K56">
        <f t="shared" si="5"/>
        <v>118</v>
      </c>
      <c r="L56">
        <f t="shared" si="6"/>
        <v>13924</v>
      </c>
      <c r="M56">
        <f t="shared" si="7"/>
        <v>1.3141774603016581</v>
      </c>
      <c r="O56">
        <f t="shared" si="8"/>
        <v>144.47153866819588</v>
      </c>
      <c r="P56">
        <f t="shared" si="9"/>
        <v>-124</v>
      </c>
      <c r="Q56">
        <f t="shared" si="10"/>
        <v>15376</v>
      </c>
      <c r="R56">
        <f t="shared" si="11"/>
        <v>-0.99790321595027032</v>
      </c>
      <c r="Y56" s="23">
        <v>54</v>
      </c>
      <c r="Z56" s="23">
        <f t="shared" si="12"/>
        <v>0.53491271820448882</v>
      </c>
      <c r="AA56" s="23">
        <f t="shared" si="13"/>
        <v>8.762521122251539E-2</v>
      </c>
      <c r="AB56" s="26">
        <v>-1.9276323112791829</v>
      </c>
      <c r="AC56" s="26">
        <v>-7.2462675506468968E-2</v>
      </c>
      <c r="AD56" s="1"/>
      <c r="AE56" s="28">
        <v>54</v>
      </c>
      <c r="AF56" s="28">
        <f t="shared" si="14"/>
        <v>0.53491271820448882</v>
      </c>
      <c r="AG56" s="28">
        <f t="shared" si="15"/>
        <v>8.762521122251539E-2</v>
      </c>
      <c r="AH56" s="31">
        <v>-0.71423287705334815</v>
      </c>
      <c r="AI56" s="31">
        <v>-2.5357579247302947E-2</v>
      </c>
      <c r="AJ56" s="1"/>
      <c r="AK56" s="1"/>
      <c r="AL56" s="1">
        <v>25</v>
      </c>
      <c r="AM56" s="1">
        <v>134.74086260221804</v>
      </c>
      <c r="AN56" s="1">
        <v>8.2591373977819558</v>
      </c>
      <c r="AO56" s="1">
        <v>0.31047372972372711</v>
      </c>
      <c r="AV56" s="1">
        <v>29</v>
      </c>
      <c r="AW56" s="1">
        <v>144.35988226451471</v>
      </c>
      <c r="AX56" s="1">
        <v>0.6401177354852905</v>
      </c>
      <c r="AY56" s="1">
        <v>2.272625179638707E-2</v>
      </c>
    </row>
    <row r="57" spans="1:51" x14ac:dyDescent="0.3">
      <c r="A57">
        <v>55</v>
      </c>
      <c r="B57" s="34">
        <v>150</v>
      </c>
      <c r="C57" s="33">
        <v>42</v>
      </c>
      <c r="D57" s="33">
        <v>34.700000000000003</v>
      </c>
      <c r="E57" s="33">
        <v>0.71799999999999997</v>
      </c>
      <c r="F57" s="33">
        <v>66</v>
      </c>
      <c r="G57" s="34">
        <v>42</v>
      </c>
      <c r="H57" s="34">
        <v>342</v>
      </c>
      <c r="J57">
        <f t="shared" si="4"/>
        <v>127.81303288672351</v>
      </c>
      <c r="K57">
        <f t="shared" si="5"/>
        <v>108</v>
      </c>
      <c r="L57">
        <f t="shared" si="6"/>
        <v>11664</v>
      </c>
      <c r="M57">
        <f t="shared" si="7"/>
        <v>1.202806489089653</v>
      </c>
      <c r="O57">
        <f t="shared" si="8"/>
        <v>149.40982638840075</v>
      </c>
      <c r="P57">
        <f t="shared" si="9"/>
        <v>-192</v>
      </c>
      <c r="Q57">
        <f t="shared" si="10"/>
        <v>36864</v>
      </c>
      <c r="R57">
        <f t="shared" si="11"/>
        <v>-1.5451404634068702</v>
      </c>
      <c r="Y57" s="23">
        <v>55</v>
      </c>
      <c r="Z57" s="23">
        <f t="shared" si="12"/>
        <v>0.54488778054862841</v>
      </c>
      <c r="AA57" s="23">
        <f t="shared" si="13"/>
        <v>0.1127554498305592</v>
      </c>
      <c r="AB57" s="26">
        <v>-1.6363946661966366</v>
      </c>
      <c r="AC57" s="26">
        <v>-6.1514602656994821E-2</v>
      </c>
      <c r="AD57" s="1"/>
      <c r="AE57" s="28">
        <v>55</v>
      </c>
      <c r="AF57" s="28">
        <f t="shared" si="14"/>
        <v>0.54488778054862841</v>
      </c>
      <c r="AG57" s="28">
        <f t="shared" si="15"/>
        <v>0.1127554498305592</v>
      </c>
      <c r="AH57" s="31">
        <v>-0.49184226239057693</v>
      </c>
      <c r="AI57" s="31">
        <v>-1.7461992504736321E-2</v>
      </c>
      <c r="AJ57" s="1"/>
      <c r="AK57" s="1"/>
      <c r="AL57" s="1">
        <v>26</v>
      </c>
      <c r="AM57" s="1">
        <v>121.12061906980789</v>
      </c>
      <c r="AN57" s="1">
        <v>3.8793809301921129</v>
      </c>
      <c r="AO57" s="1">
        <v>0.1458319202607416</v>
      </c>
      <c r="AV57" s="1">
        <v>30</v>
      </c>
      <c r="AW57" s="1">
        <v>114.64894288615974</v>
      </c>
      <c r="AX57" s="1">
        <v>2.3510571138402554</v>
      </c>
      <c r="AY57" s="1">
        <v>8.3470138374331163E-2</v>
      </c>
    </row>
    <row r="58" spans="1:51" x14ac:dyDescent="0.3">
      <c r="A58">
        <v>56</v>
      </c>
      <c r="B58" s="34">
        <v>73</v>
      </c>
      <c r="C58" s="33">
        <v>10</v>
      </c>
      <c r="D58" s="33">
        <v>23</v>
      </c>
      <c r="E58" s="33">
        <v>0.248</v>
      </c>
      <c r="F58" s="33">
        <v>50</v>
      </c>
      <c r="G58" s="34">
        <v>21</v>
      </c>
      <c r="H58" s="34">
        <v>0</v>
      </c>
      <c r="J58">
        <f t="shared" si="4"/>
        <v>100.46030325332066</v>
      </c>
      <c r="K58">
        <f t="shared" si="5"/>
        <v>52</v>
      </c>
      <c r="L58">
        <f t="shared" si="6"/>
        <v>2704</v>
      </c>
      <c r="M58">
        <f t="shared" si="7"/>
        <v>0.57912905030242556</v>
      </c>
      <c r="O58">
        <f t="shared" si="8"/>
        <v>109.19805495244687</v>
      </c>
      <c r="P58">
        <f t="shared" si="9"/>
        <v>73</v>
      </c>
      <c r="Q58">
        <f t="shared" si="10"/>
        <v>5329</v>
      </c>
      <c r="R58">
        <f t="shared" si="11"/>
        <v>0.58747528035782048</v>
      </c>
      <c r="Y58" s="23">
        <v>56</v>
      </c>
      <c r="Z58" s="23">
        <f t="shared" si="12"/>
        <v>0.5548628428927681</v>
      </c>
      <c r="AA58" s="23">
        <f t="shared" si="13"/>
        <v>0.13795711049811366</v>
      </c>
      <c r="AB58" s="26">
        <v>-1.2502581349935014</v>
      </c>
      <c r="AC58" s="26">
        <v>-4.6999134121816354E-2</v>
      </c>
      <c r="AD58" s="1"/>
      <c r="AE58" s="28">
        <v>56</v>
      </c>
      <c r="AF58" s="28">
        <f t="shared" si="14"/>
        <v>0.5548628428927681</v>
      </c>
      <c r="AG58" s="28">
        <f t="shared" si="15"/>
        <v>0.13795711049811366</v>
      </c>
      <c r="AH58" s="31">
        <v>0.19395649007107352</v>
      </c>
      <c r="AI58" s="31">
        <v>6.8860832727231265E-3</v>
      </c>
      <c r="AJ58" s="1"/>
      <c r="AK58" s="1"/>
      <c r="AL58" s="1">
        <v>27</v>
      </c>
      <c r="AM58" s="1">
        <v>128.40211728513773</v>
      </c>
      <c r="AN58" s="1">
        <v>18.597882714862266</v>
      </c>
      <c r="AO58" s="1">
        <v>0.69912313276183158</v>
      </c>
      <c r="AV58" s="1">
        <v>31</v>
      </c>
      <c r="AW58" s="1">
        <v>137.14268770372001</v>
      </c>
      <c r="AX58" s="1">
        <v>-28.142687703720014</v>
      </c>
      <c r="AY58" s="1">
        <v>-0.99915651688192353</v>
      </c>
    </row>
    <row r="59" spans="1:51" x14ac:dyDescent="0.3">
      <c r="A59">
        <v>57</v>
      </c>
      <c r="B59" s="34">
        <v>187</v>
      </c>
      <c r="C59" s="33">
        <v>39</v>
      </c>
      <c r="D59" s="33">
        <v>37.700000000000003</v>
      </c>
      <c r="E59" s="33">
        <v>0.254</v>
      </c>
      <c r="F59" s="33">
        <v>68</v>
      </c>
      <c r="G59" s="34">
        <v>41</v>
      </c>
      <c r="H59" s="34">
        <v>304</v>
      </c>
      <c r="J59">
        <f t="shared" si="4"/>
        <v>126.51052195179955</v>
      </c>
      <c r="K59">
        <f t="shared" si="5"/>
        <v>146</v>
      </c>
      <c r="L59">
        <f t="shared" si="6"/>
        <v>21316</v>
      </c>
      <c r="M59">
        <f t="shared" si="7"/>
        <v>1.6260161796952717</v>
      </c>
      <c r="O59">
        <f t="shared" si="8"/>
        <v>144.94185178440586</v>
      </c>
      <c r="P59">
        <f t="shared" si="9"/>
        <v>-117</v>
      </c>
      <c r="Q59">
        <f t="shared" si="10"/>
        <v>13689</v>
      </c>
      <c r="R59">
        <f t="shared" si="11"/>
        <v>-0.94156996988856156</v>
      </c>
      <c r="Y59" s="23">
        <v>57</v>
      </c>
      <c r="Z59" s="23">
        <f t="shared" si="12"/>
        <v>0.56483790523690769</v>
      </c>
      <c r="AA59" s="23">
        <f t="shared" si="13"/>
        <v>0.163246710840321</v>
      </c>
      <c r="AB59" s="26">
        <v>-0.93222137094988966</v>
      </c>
      <c r="AC59" s="26">
        <v>-3.5043641003563726E-2</v>
      </c>
      <c r="AD59" s="1"/>
      <c r="AE59" s="28">
        <v>57</v>
      </c>
      <c r="AF59" s="28">
        <f t="shared" si="14"/>
        <v>0.56483790523690769</v>
      </c>
      <c r="AG59" s="28">
        <f t="shared" si="15"/>
        <v>0.163246710840321</v>
      </c>
      <c r="AH59" s="31">
        <v>0.62644771448465519</v>
      </c>
      <c r="AI59" s="31">
        <v>2.2240921798325371E-2</v>
      </c>
      <c r="AJ59" s="1"/>
      <c r="AK59" s="1"/>
      <c r="AL59" s="1">
        <v>28</v>
      </c>
      <c r="AM59" s="1">
        <v>115.09087251247689</v>
      </c>
      <c r="AN59" s="1">
        <v>-18.090872512476892</v>
      </c>
      <c r="AO59" s="1">
        <v>-0.68006383625650368</v>
      </c>
      <c r="AV59" s="1">
        <v>32</v>
      </c>
      <c r="AW59" s="1">
        <v>127.33095190445471</v>
      </c>
      <c r="AX59" s="1">
        <v>30.669048095545293</v>
      </c>
      <c r="AY59" s="1">
        <v>1.0888504891158171</v>
      </c>
    </row>
    <row r="60" spans="1:51" x14ac:dyDescent="0.3">
      <c r="A60">
        <v>58</v>
      </c>
      <c r="B60" s="34">
        <v>100</v>
      </c>
      <c r="C60" s="33">
        <v>60</v>
      </c>
      <c r="D60" s="33">
        <v>46.8</v>
      </c>
      <c r="E60" s="33">
        <v>0.96199999999999997</v>
      </c>
      <c r="F60" s="33">
        <v>88</v>
      </c>
      <c r="G60" s="34">
        <v>31</v>
      </c>
      <c r="H60" s="34">
        <v>110</v>
      </c>
      <c r="J60">
        <f t="shared" si="4"/>
        <v>113.4854126025601</v>
      </c>
      <c r="K60">
        <f t="shared" si="5"/>
        <v>69</v>
      </c>
      <c r="L60">
        <f t="shared" si="6"/>
        <v>4761</v>
      </c>
      <c r="M60">
        <f t="shared" si="7"/>
        <v>0.76845970136283392</v>
      </c>
      <c r="O60">
        <f t="shared" si="8"/>
        <v>122.13166564822151</v>
      </c>
      <c r="P60">
        <f t="shared" si="9"/>
        <v>-10</v>
      </c>
      <c r="Q60">
        <f t="shared" si="10"/>
        <v>100</v>
      </c>
      <c r="R60">
        <f t="shared" si="11"/>
        <v>-8.0476065802441155E-2</v>
      </c>
      <c r="Y60" s="23">
        <v>58</v>
      </c>
      <c r="Z60" s="23">
        <f t="shared" si="12"/>
        <v>0.57481296758104738</v>
      </c>
      <c r="AA60" s="23">
        <f t="shared" si="13"/>
        <v>0.18864116776152437</v>
      </c>
      <c r="AB60" s="26">
        <v>1.5903594002303407</v>
      </c>
      <c r="AC60" s="26">
        <v>5.9784065915080578E-2</v>
      </c>
      <c r="AD60" s="1"/>
      <c r="AE60" s="28">
        <v>58</v>
      </c>
      <c r="AF60" s="28">
        <f t="shared" si="14"/>
        <v>0.57481296758104738</v>
      </c>
      <c r="AG60" s="28">
        <f t="shared" si="15"/>
        <v>0.18864116776152437</v>
      </c>
      <c r="AH60" s="31">
        <v>0.6401177354852905</v>
      </c>
      <c r="AI60" s="31">
        <v>2.272625179638707E-2</v>
      </c>
      <c r="AJ60" s="1"/>
      <c r="AK60" s="1"/>
      <c r="AL60" s="1">
        <v>29</v>
      </c>
      <c r="AM60" s="1">
        <v>131.3018817033892</v>
      </c>
      <c r="AN60" s="1">
        <v>13.698118296610801</v>
      </c>
      <c r="AO60" s="1">
        <v>0.51493342136283238</v>
      </c>
      <c r="AV60" s="1">
        <v>33</v>
      </c>
      <c r="AW60" s="1">
        <v>103.33862177862369</v>
      </c>
      <c r="AX60" s="1">
        <v>-15.33862177862369</v>
      </c>
      <c r="AY60" s="1">
        <v>-0.54457072726827904</v>
      </c>
    </row>
    <row r="61" spans="1:51" x14ac:dyDescent="0.3">
      <c r="A61">
        <v>59</v>
      </c>
      <c r="B61" s="34">
        <v>146</v>
      </c>
      <c r="C61" s="33">
        <v>0</v>
      </c>
      <c r="D61" s="33">
        <v>40.5</v>
      </c>
      <c r="E61" s="33">
        <v>1.7809999999999999</v>
      </c>
      <c r="F61" s="33">
        <v>82</v>
      </c>
      <c r="G61" s="34">
        <v>44</v>
      </c>
      <c r="H61" s="34">
        <v>0</v>
      </c>
      <c r="J61">
        <f t="shared" si="4"/>
        <v>130.41805475657139</v>
      </c>
      <c r="K61">
        <f t="shared" si="5"/>
        <v>102</v>
      </c>
      <c r="L61">
        <f t="shared" si="6"/>
        <v>10404</v>
      </c>
      <c r="M61">
        <f t="shared" si="7"/>
        <v>1.1359839063624502</v>
      </c>
      <c r="O61">
        <f t="shared" si="8"/>
        <v>109.19805495244687</v>
      </c>
      <c r="P61">
        <f t="shared" si="9"/>
        <v>146</v>
      </c>
      <c r="Q61">
        <f t="shared" si="10"/>
        <v>21316</v>
      </c>
      <c r="R61">
        <f t="shared" si="11"/>
        <v>1.174950560715641</v>
      </c>
      <c r="Y61" s="23">
        <v>59</v>
      </c>
      <c r="Z61" s="23">
        <f t="shared" si="12"/>
        <v>0.58478802992518708</v>
      </c>
      <c r="AA61" s="23">
        <f t="shared" si="13"/>
        <v>0.21415788100561858</v>
      </c>
      <c r="AB61" s="26">
        <v>1.7993879045079382</v>
      </c>
      <c r="AC61" s="26">
        <v>6.76417702025848E-2</v>
      </c>
      <c r="AD61" s="1"/>
      <c r="AE61" s="28">
        <v>59</v>
      </c>
      <c r="AF61" s="28">
        <f t="shared" si="14"/>
        <v>0.58478802992518708</v>
      </c>
      <c r="AG61" s="28">
        <f t="shared" si="15"/>
        <v>0.21415788100561858</v>
      </c>
      <c r="AH61" s="31">
        <v>1.4089313913298724</v>
      </c>
      <c r="AI61" s="31">
        <v>5.0021625379464967E-2</v>
      </c>
      <c r="AJ61" s="1"/>
      <c r="AK61" s="1"/>
      <c r="AL61" s="1">
        <v>30</v>
      </c>
      <c r="AM61" s="1">
        <v>124.75642305779115</v>
      </c>
      <c r="AN61" s="1">
        <v>-7.756423057791153</v>
      </c>
      <c r="AO61" s="1">
        <v>-0.29157592132009613</v>
      </c>
      <c r="AV61" s="1">
        <v>34</v>
      </c>
      <c r="AW61" s="1">
        <v>104.42451342363235</v>
      </c>
      <c r="AX61" s="1">
        <v>-12.424513423632348</v>
      </c>
      <c r="AY61" s="1">
        <v>-0.44111044712578262</v>
      </c>
    </row>
    <row r="62" spans="1:51" x14ac:dyDescent="0.3">
      <c r="A62">
        <v>60</v>
      </c>
      <c r="B62" s="34">
        <v>105</v>
      </c>
      <c r="C62" s="33">
        <v>41</v>
      </c>
      <c r="D62" s="33">
        <v>41.5</v>
      </c>
      <c r="E62" s="33">
        <v>0.17299999999999999</v>
      </c>
      <c r="F62" s="33">
        <v>64</v>
      </c>
      <c r="G62" s="34">
        <v>22</v>
      </c>
      <c r="H62" s="34">
        <v>142</v>
      </c>
      <c r="J62">
        <f t="shared" si="4"/>
        <v>101.7628141882446</v>
      </c>
      <c r="K62">
        <f t="shared" si="5"/>
        <v>83</v>
      </c>
      <c r="L62">
        <f t="shared" si="6"/>
        <v>6889</v>
      </c>
      <c r="M62">
        <f t="shared" si="7"/>
        <v>0.92437906105964085</v>
      </c>
      <c r="O62">
        <f t="shared" si="8"/>
        <v>125.89417057790141</v>
      </c>
      <c r="P62">
        <f t="shared" si="9"/>
        <v>-37</v>
      </c>
      <c r="Q62">
        <f t="shared" si="10"/>
        <v>1369</v>
      </c>
      <c r="R62">
        <f t="shared" si="11"/>
        <v>-0.29776144346903227</v>
      </c>
      <c r="Y62" s="23">
        <v>60</v>
      </c>
      <c r="Z62" s="23">
        <f t="shared" si="12"/>
        <v>0.59476309226932667</v>
      </c>
      <c r="AA62" s="23">
        <f t="shared" si="13"/>
        <v>0.23981482260806397</v>
      </c>
      <c r="AB62" s="26">
        <v>2.7146013970938441</v>
      </c>
      <c r="AC62" s="26">
        <v>0.10204605879244832</v>
      </c>
      <c r="AD62" s="1"/>
      <c r="AE62" s="28">
        <v>60</v>
      </c>
      <c r="AF62" s="28">
        <f t="shared" si="14"/>
        <v>0.59476309226932667</v>
      </c>
      <c r="AG62" s="28">
        <f t="shared" si="15"/>
        <v>0.23981482260806397</v>
      </c>
      <c r="AH62" s="31">
        <v>2.3510571138402554</v>
      </c>
      <c r="AI62" s="31">
        <v>8.3470138374331163E-2</v>
      </c>
      <c r="AJ62" s="1"/>
      <c r="AK62" s="1"/>
      <c r="AL62" s="1">
        <v>31</v>
      </c>
      <c r="AM62" s="1">
        <v>128.01381778966328</v>
      </c>
      <c r="AN62" s="1">
        <v>-19.013817789663278</v>
      </c>
      <c r="AO62" s="1">
        <v>-0.71475877457002679</v>
      </c>
      <c r="AV62" s="1">
        <v>35</v>
      </c>
      <c r="AW62" s="1">
        <v>121.80604350992893</v>
      </c>
      <c r="AX62" s="1">
        <v>0.19395649007107352</v>
      </c>
      <c r="AY62" s="1">
        <v>6.8860832727231265E-3</v>
      </c>
    </row>
    <row r="63" spans="1:51" x14ac:dyDescent="0.3">
      <c r="A63">
        <v>61</v>
      </c>
      <c r="B63" s="34">
        <v>84</v>
      </c>
      <c r="C63" s="33">
        <v>0</v>
      </c>
      <c r="D63" s="33">
        <v>0</v>
      </c>
      <c r="E63" s="33">
        <v>0.30399999999999999</v>
      </c>
      <c r="F63" s="33">
        <v>0</v>
      </c>
      <c r="G63" s="34">
        <v>21</v>
      </c>
      <c r="H63" s="34">
        <v>0</v>
      </c>
      <c r="J63">
        <f t="shared" si="4"/>
        <v>100.46030325332066</v>
      </c>
      <c r="K63">
        <f t="shared" si="5"/>
        <v>63</v>
      </c>
      <c r="L63">
        <f t="shared" si="6"/>
        <v>3969</v>
      </c>
      <c r="M63">
        <f t="shared" si="7"/>
        <v>0.70163711863563094</v>
      </c>
      <c r="O63">
        <f t="shared" si="8"/>
        <v>109.19805495244687</v>
      </c>
      <c r="P63">
        <f t="shared" si="9"/>
        <v>84</v>
      </c>
      <c r="Q63">
        <f t="shared" si="10"/>
        <v>7056</v>
      </c>
      <c r="R63">
        <f t="shared" si="11"/>
        <v>0.6759989527405057</v>
      </c>
      <c r="Y63" s="23">
        <v>61</v>
      </c>
      <c r="Z63" s="23">
        <f t="shared" si="12"/>
        <v>0.60473815461346636</v>
      </c>
      <c r="AA63" s="23">
        <f t="shared" si="13"/>
        <v>0.26563063350790211</v>
      </c>
      <c r="AB63" s="26">
        <v>3.4354969397557511</v>
      </c>
      <c r="AC63" s="26">
        <v>0.12914563555110117</v>
      </c>
      <c r="AD63" s="1"/>
      <c r="AE63" s="28">
        <v>61</v>
      </c>
      <c r="AF63" s="28">
        <f t="shared" si="14"/>
        <v>0.60473815461346636</v>
      </c>
      <c r="AG63" s="28">
        <f t="shared" si="15"/>
        <v>0.26563063350790211</v>
      </c>
      <c r="AH63" s="31">
        <v>2.7101442538840956</v>
      </c>
      <c r="AI63" s="31">
        <v>9.6218894281389369E-2</v>
      </c>
      <c r="AJ63" s="1"/>
      <c r="AK63" s="1"/>
      <c r="AL63" s="1">
        <v>32</v>
      </c>
      <c r="AM63" s="1">
        <v>131.61001122501918</v>
      </c>
      <c r="AN63" s="1">
        <v>26.389988774980822</v>
      </c>
      <c r="AO63" s="1">
        <v>0.99204043324621005</v>
      </c>
      <c r="AV63" s="1">
        <v>36</v>
      </c>
      <c r="AW63" s="1">
        <v>127.4878962704793</v>
      </c>
      <c r="AX63" s="1">
        <v>-24.487896270479297</v>
      </c>
      <c r="AY63" s="1">
        <v>-0.86939958972517617</v>
      </c>
    </row>
    <row r="64" spans="1:51" x14ac:dyDescent="0.3">
      <c r="A64">
        <v>62</v>
      </c>
      <c r="B64" s="34">
        <v>133</v>
      </c>
      <c r="C64" s="33">
        <v>0</v>
      </c>
      <c r="D64" s="33">
        <v>32.9</v>
      </c>
      <c r="E64" s="33">
        <v>0.27</v>
      </c>
      <c r="F64" s="33">
        <v>72</v>
      </c>
      <c r="G64" s="34">
        <v>39</v>
      </c>
      <c r="H64" s="34">
        <v>0</v>
      </c>
      <c r="J64">
        <f t="shared" si="4"/>
        <v>123.90550008195166</v>
      </c>
      <c r="K64">
        <f t="shared" si="5"/>
        <v>94</v>
      </c>
      <c r="L64">
        <f t="shared" si="6"/>
        <v>8836</v>
      </c>
      <c r="M64">
        <f t="shared" si="7"/>
        <v>1.0468871293928461</v>
      </c>
      <c r="O64">
        <f t="shared" si="8"/>
        <v>109.19805495244687</v>
      </c>
      <c r="P64">
        <f t="shared" si="9"/>
        <v>133</v>
      </c>
      <c r="Q64">
        <f t="shared" si="10"/>
        <v>17689</v>
      </c>
      <c r="R64">
        <f t="shared" si="11"/>
        <v>1.0703316751724674</v>
      </c>
      <c r="Y64" s="23">
        <v>62</v>
      </c>
      <c r="Z64" s="23">
        <f t="shared" si="12"/>
        <v>0.61471321695760595</v>
      </c>
      <c r="AA64" s="23">
        <f t="shared" si="13"/>
        <v>0.29162472875305195</v>
      </c>
      <c r="AB64" s="26">
        <v>3.8793809301921129</v>
      </c>
      <c r="AC64" s="26">
        <v>0.1458319202607416</v>
      </c>
      <c r="AD64" s="1"/>
      <c r="AE64" s="28">
        <v>62</v>
      </c>
      <c r="AF64" s="28">
        <f t="shared" si="14"/>
        <v>0.61471321695760595</v>
      </c>
      <c r="AG64" s="28">
        <f t="shared" si="15"/>
        <v>0.29162472875305195</v>
      </c>
      <c r="AH64" s="31">
        <v>3.5306006838621755</v>
      </c>
      <c r="AI64" s="31">
        <v>0.12534775352399527</v>
      </c>
      <c r="AJ64" s="1"/>
      <c r="AK64" s="1"/>
      <c r="AL64" s="1">
        <v>33</v>
      </c>
      <c r="AM64" s="1">
        <v>104.30121504149223</v>
      </c>
      <c r="AN64" s="1">
        <v>-16.301215041492227</v>
      </c>
      <c r="AO64" s="1">
        <v>-0.61278784807718578</v>
      </c>
      <c r="AV64" s="1">
        <v>37</v>
      </c>
      <c r="AW64" s="1">
        <v>111.58161404740153</v>
      </c>
      <c r="AX64" s="1">
        <v>26.41838595259847</v>
      </c>
      <c r="AY64" s="1">
        <v>0.93793822281414441</v>
      </c>
    </row>
    <row r="65" spans="1:51" x14ac:dyDescent="0.3">
      <c r="A65">
        <v>63</v>
      </c>
      <c r="B65" s="34">
        <v>44</v>
      </c>
      <c r="C65" s="33">
        <v>0</v>
      </c>
      <c r="D65" s="33">
        <v>25</v>
      </c>
      <c r="E65" s="33">
        <v>0.58699999999999997</v>
      </c>
      <c r="F65" s="33">
        <v>62</v>
      </c>
      <c r="G65" s="34">
        <v>36</v>
      </c>
      <c r="H65" s="34">
        <v>0</v>
      </c>
      <c r="J65">
        <f t="shared" si="4"/>
        <v>119.99796727717982</v>
      </c>
      <c r="K65">
        <f t="shared" si="5"/>
        <v>8</v>
      </c>
      <c r="L65">
        <f t="shared" si="6"/>
        <v>64</v>
      </c>
      <c r="M65">
        <f t="shared" si="7"/>
        <v>8.9096776969603927E-2</v>
      </c>
      <c r="O65">
        <f t="shared" si="8"/>
        <v>109.19805495244687</v>
      </c>
      <c r="P65">
        <f t="shared" si="9"/>
        <v>44</v>
      </c>
      <c r="Q65">
        <f t="shared" si="10"/>
        <v>1936</v>
      </c>
      <c r="R65">
        <f t="shared" si="11"/>
        <v>0.35409468953074108</v>
      </c>
      <c r="Y65" s="23">
        <v>63</v>
      </c>
      <c r="Z65" s="23">
        <f t="shared" si="12"/>
        <v>0.62468827930174564</v>
      </c>
      <c r="AA65" s="23">
        <f t="shared" si="13"/>
        <v>0.31781741294915428</v>
      </c>
      <c r="AB65" s="26">
        <v>3.9112865171817361</v>
      </c>
      <c r="AC65" s="26">
        <v>0.14703130054885177</v>
      </c>
      <c r="AD65" s="1"/>
      <c r="AE65" s="28">
        <v>63</v>
      </c>
      <c r="AF65" s="28">
        <f t="shared" si="14"/>
        <v>0.62468827930174564</v>
      </c>
      <c r="AG65" s="28">
        <f t="shared" si="15"/>
        <v>0.31781741294915428</v>
      </c>
      <c r="AH65" s="31">
        <v>4.4438711450924302</v>
      </c>
      <c r="AI65" s="31">
        <v>0.15777181133327661</v>
      </c>
      <c r="AJ65" s="1"/>
      <c r="AK65" s="1"/>
      <c r="AL65" s="1">
        <v>34</v>
      </c>
      <c r="AM65" s="1">
        <v>107.66117231086122</v>
      </c>
      <c r="AN65" s="1">
        <v>-15.661172310861218</v>
      </c>
      <c r="AO65" s="1">
        <v>-0.58872765338724942</v>
      </c>
      <c r="AV65" s="1">
        <v>38</v>
      </c>
      <c r="AW65" s="1">
        <v>122.82848645618166</v>
      </c>
      <c r="AX65" s="1">
        <v>-20.828486456181665</v>
      </c>
      <c r="AY65" s="1">
        <v>-0.73947869509030295</v>
      </c>
    </row>
    <row r="66" spans="1:51" x14ac:dyDescent="0.3">
      <c r="A66">
        <v>64</v>
      </c>
      <c r="B66" s="34">
        <v>141</v>
      </c>
      <c r="C66" s="33">
        <v>34</v>
      </c>
      <c r="D66" s="33">
        <v>25.4</v>
      </c>
      <c r="E66" s="33">
        <v>0.69899999999999995</v>
      </c>
      <c r="F66" s="33">
        <v>58</v>
      </c>
      <c r="G66" s="34">
        <v>24</v>
      </c>
      <c r="H66" s="34">
        <v>128</v>
      </c>
      <c r="J66">
        <f t="shared" si="4"/>
        <v>104.36783605809249</v>
      </c>
      <c r="K66">
        <f t="shared" si="5"/>
        <v>117</v>
      </c>
      <c r="L66">
        <f t="shared" si="6"/>
        <v>13689</v>
      </c>
      <c r="M66">
        <f t="shared" si="7"/>
        <v>1.3030403631804575</v>
      </c>
      <c r="O66">
        <f t="shared" si="8"/>
        <v>124.24807467116645</v>
      </c>
      <c r="P66">
        <f t="shared" si="9"/>
        <v>13</v>
      </c>
      <c r="Q66">
        <f t="shared" si="10"/>
        <v>169</v>
      </c>
      <c r="R66">
        <f t="shared" si="11"/>
        <v>0.1046188855431735</v>
      </c>
      <c r="Y66" s="23">
        <v>64</v>
      </c>
      <c r="Z66" s="23">
        <f t="shared" si="12"/>
        <v>0.63466334164588534</v>
      </c>
      <c r="AA66" s="23">
        <f t="shared" si="13"/>
        <v>0.34423000787040914</v>
      </c>
      <c r="AB66" s="26">
        <v>5.5611089081049698</v>
      </c>
      <c r="AC66" s="26">
        <v>0.20905067211533218</v>
      </c>
      <c r="AD66" s="1"/>
      <c r="AE66" s="28">
        <v>64</v>
      </c>
      <c r="AF66" s="28">
        <f t="shared" si="14"/>
        <v>0.63466334164588534</v>
      </c>
      <c r="AG66" s="28">
        <f t="shared" si="15"/>
        <v>0.34423000787040914</v>
      </c>
      <c r="AH66" s="31">
        <v>4.6652583613786192</v>
      </c>
      <c r="AI66" s="31">
        <v>0.16563177418527722</v>
      </c>
      <c r="AJ66" s="1"/>
      <c r="AK66" s="1"/>
      <c r="AL66" s="1">
        <v>35</v>
      </c>
      <c r="AM66" s="1">
        <v>110.33178165536754</v>
      </c>
      <c r="AN66" s="1">
        <v>11.668218344632464</v>
      </c>
      <c r="AO66" s="1">
        <v>0.43862634730616623</v>
      </c>
      <c r="AV66" s="1">
        <v>39</v>
      </c>
      <c r="AW66" s="1">
        <v>103.40207047737961</v>
      </c>
      <c r="AX66" s="1">
        <v>-13.40207047737961</v>
      </c>
      <c r="AY66" s="1">
        <v>-0.47581688707772657</v>
      </c>
    </row>
    <row r="67" spans="1:51" x14ac:dyDescent="0.3">
      <c r="A67">
        <v>65</v>
      </c>
      <c r="B67" s="34">
        <v>114</v>
      </c>
      <c r="C67" s="33">
        <v>0</v>
      </c>
      <c r="D67" s="33">
        <v>32.799999999999997</v>
      </c>
      <c r="E67" s="33">
        <v>0.25800000000000001</v>
      </c>
      <c r="F67" s="33">
        <v>66</v>
      </c>
      <c r="G67" s="34">
        <v>42</v>
      </c>
      <c r="H67" s="34">
        <v>0</v>
      </c>
      <c r="J67">
        <f t="shared" si="4"/>
        <v>127.81303288672351</v>
      </c>
      <c r="K67">
        <f t="shared" si="5"/>
        <v>72</v>
      </c>
      <c r="L67">
        <f t="shared" si="6"/>
        <v>5184</v>
      </c>
      <c r="M67">
        <f t="shared" si="7"/>
        <v>0.80187099272643536</v>
      </c>
      <c r="O67">
        <f t="shared" si="8"/>
        <v>109.19805495244687</v>
      </c>
      <c r="P67">
        <f t="shared" si="9"/>
        <v>114</v>
      </c>
      <c r="Q67">
        <f t="shared" si="10"/>
        <v>12996</v>
      </c>
      <c r="R67">
        <f t="shared" si="11"/>
        <v>0.91742715014782916</v>
      </c>
      <c r="Y67" s="23">
        <v>65</v>
      </c>
      <c r="Z67" s="23">
        <f t="shared" ref="Z67:Z98" si="16">(Y67-0.375)/(100+0.25)</f>
        <v>0.64463840399002492</v>
      </c>
      <c r="AA67" s="23">
        <f t="shared" ref="AA67:AA98" si="17">NORMSINV(Z67)</f>
        <v>0.37088499448209117</v>
      </c>
      <c r="AB67" s="26">
        <v>5.6989525106784242</v>
      </c>
      <c r="AC67" s="26">
        <v>0.21423242601387235</v>
      </c>
      <c r="AD67" s="1"/>
      <c r="AE67" s="28">
        <v>65</v>
      </c>
      <c r="AF67" s="28">
        <f t="shared" ref="AF67:AF98" si="18">(AE67-0.375)/(100+0.25)</f>
        <v>0.64463840399002492</v>
      </c>
      <c r="AG67" s="28">
        <f t="shared" ref="AG67:AG98" si="19">NORMSINV(AF67)</f>
        <v>0.37088499448209117</v>
      </c>
      <c r="AH67" s="31">
        <v>4.9246411350382004</v>
      </c>
      <c r="AI67" s="31">
        <v>0.17484070232310472</v>
      </c>
      <c r="AJ67" s="1"/>
      <c r="AK67" s="1"/>
      <c r="AL67" s="1">
        <v>36</v>
      </c>
      <c r="AM67" s="1">
        <v>125.1052223487289</v>
      </c>
      <c r="AN67" s="1">
        <v>-22.105222348728901</v>
      </c>
      <c r="AO67" s="1">
        <v>-0.83096944613432333</v>
      </c>
      <c r="AV67" s="1">
        <v>40</v>
      </c>
      <c r="AW67" s="1">
        <v>152.40651904332225</v>
      </c>
      <c r="AX67" s="1">
        <v>-41.406519043322248</v>
      </c>
      <c r="AY67" s="1">
        <v>-1.4700654670613507</v>
      </c>
    </row>
    <row r="68" spans="1:51" x14ac:dyDescent="0.3">
      <c r="A68">
        <v>66</v>
      </c>
      <c r="B68" s="34">
        <v>99</v>
      </c>
      <c r="C68" s="33">
        <v>27</v>
      </c>
      <c r="D68" s="33">
        <v>29</v>
      </c>
      <c r="E68" s="33">
        <v>0.20300000000000001</v>
      </c>
      <c r="F68" s="33">
        <v>74</v>
      </c>
      <c r="G68" s="34">
        <v>32</v>
      </c>
      <c r="H68" s="34">
        <v>0</v>
      </c>
      <c r="J68">
        <f t="shared" ref="J68:J101" si="20">$H$111+($H$112*G68)</f>
        <v>114.78792353748405</v>
      </c>
      <c r="K68">
        <f t="shared" ref="K68:K101" si="21">B68-G68</f>
        <v>67</v>
      </c>
      <c r="L68">
        <f t="shared" ref="L68:L101" si="22">(K68*K68)</f>
        <v>4489</v>
      </c>
      <c r="M68">
        <f t="shared" ref="M68:M102" si="23">K68/$O$105</f>
        <v>0.74618550712043297</v>
      </c>
      <c r="O68">
        <f t="shared" ref="O68:O102" si="24">$H$125+($H$126*H68)</f>
        <v>109.19805495244687</v>
      </c>
      <c r="P68">
        <f t="shared" ref="P68:P102" si="25">B68-H68</f>
        <v>99</v>
      </c>
      <c r="Q68">
        <f t="shared" ref="Q68:Q102" si="26">(P68*P68)</f>
        <v>9801</v>
      </c>
      <c r="R68">
        <f t="shared" ref="R68:R102" si="27">P68/$O$107</f>
        <v>0.79671305144416749</v>
      </c>
      <c r="Y68" s="23">
        <v>66</v>
      </c>
      <c r="Z68" s="23">
        <f t="shared" si="16"/>
        <v>0.65461346633416462</v>
      </c>
      <c r="AA68" s="23">
        <f t="shared" si="17"/>
        <v>0.39780617203394558</v>
      </c>
      <c r="AB68" s="26">
        <v>6.615518268760141</v>
      </c>
      <c r="AC68" s="26">
        <v>0.24868754835208517</v>
      </c>
      <c r="AD68" s="1"/>
      <c r="AE68" s="28">
        <v>66</v>
      </c>
      <c r="AF68" s="28">
        <f t="shared" si="18"/>
        <v>0.65461346633416462</v>
      </c>
      <c r="AG68" s="28">
        <f t="shared" si="19"/>
        <v>0.39780617203394558</v>
      </c>
      <c r="AH68" s="31">
        <v>5.9543189830236543</v>
      </c>
      <c r="AI68" s="31">
        <v>0.21139759919573814</v>
      </c>
      <c r="AJ68" s="1"/>
      <c r="AK68" s="1"/>
      <c r="AL68" s="1">
        <v>37</v>
      </c>
      <c r="AM68" s="1">
        <v>121.29464899675051</v>
      </c>
      <c r="AN68" s="1">
        <v>16.70535100324949</v>
      </c>
      <c r="AO68" s="1">
        <v>0.62797994300418858</v>
      </c>
      <c r="AV68" s="1">
        <v>41</v>
      </c>
      <c r="AW68" s="1">
        <v>108.92432423993326</v>
      </c>
      <c r="AX68" s="1">
        <v>71.075675760066744</v>
      </c>
      <c r="AY68" s="1">
        <v>2.5234165753852325</v>
      </c>
    </row>
    <row r="69" spans="1:51" x14ac:dyDescent="0.3">
      <c r="A69">
        <v>67</v>
      </c>
      <c r="B69" s="34">
        <v>109</v>
      </c>
      <c r="C69" s="33">
        <v>30</v>
      </c>
      <c r="D69" s="33">
        <v>32.5</v>
      </c>
      <c r="E69" s="33">
        <v>0.85499999999999998</v>
      </c>
      <c r="F69" s="33">
        <v>88</v>
      </c>
      <c r="G69" s="34">
        <v>38</v>
      </c>
      <c r="H69" s="34">
        <v>0</v>
      </c>
      <c r="J69">
        <f t="shared" si="20"/>
        <v>122.60298914702771</v>
      </c>
      <c r="K69">
        <f t="shared" si="21"/>
        <v>71</v>
      </c>
      <c r="L69">
        <f t="shared" si="22"/>
        <v>5041</v>
      </c>
      <c r="M69">
        <f t="shared" si="23"/>
        <v>0.79073389560523488</v>
      </c>
      <c r="O69">
        <f t="shared" si="24"/>
        <v>109.19805495244687</v>
      </c>
      <c r="P69">
        <f t="shared" si="25"/>
        <v>109</v>
      </c>
      <c r="Q69">
        <f t="shared" si="26"/>
        <v>11881</v>
      </c>
      <c r="R69">
        <f t="shared" si="27"/>
        <v>0.87718911724660864</v>
      </c>
      <c r="Y69" s="23">
        <v>67</v>
      </c>
      <c r="Z69" s="23">
        <f t="shared" si="16"/>
        <v>0.6645885286783042</v>
      </c>
      <c r="AA69" s="23">
        <f t="shared" si="17"/>
        <v>0.42501883739125573</v>
      </c>
      <c r="AB69" s="26">
        <v>8.2041960653886008</v>
      </c>
      <c r="AC69" s="26">
        <v>0.30840840019079829</v>
      </c>
      <c r="AD69" s="1"/>
      <c r="AE69" s="28">
        <v>67</v>
      </c>
      <c r="AF69" s="28">
        <f t="shared" si="18"/>
        <v>0.6645885286783042</v>
      </c>
      <c r="AG69" s="28">
        <f t="shared" si="19"/>
        <v>0.42501883739125573</v>
      </c>
      <c r="AH69" s="31">
        <v>5.989159084079688</v>
      </c>
      <c r="AI69" s="31">
        <v>0.21263453556746781</v>
      </c>
      <c r="AJ69" s="1"/>
      <c r="AK69" s="1"/>
      <c r="AL69" s="1">
        <v>38</v>
      </c>
      <c r="AM69" s="1">
        <v>112.81108817250605</v>
      </c>
      <c r="AN69" s="1">
        <v>-10.811088172506047</v>
      </c>
      <c r="AO69" s="1">
        <v>-0.40640550043294477</v>
      </c>
      <c r="AV69" s="1">
        <v>42</v>
      </c>
      <c r="AW69" s="1">
        <v>113.62649993990701</v>
      </c>
      <c r="AX69" s="1">
        <v>19.373500060092994</v>
      </c>
      <c r="AY69" s="1">
        <v>0.68782196795281725</v>
      </c>
    </row>
    <row r="70" spans="1:51" x14ac:dyDescent="0.3">
      <c r="A70">
        <v>68</v>
      </c>
      <c r="B70" s="34">
        <v>109</v>
      </c>
      <c r="C70" s="33">
        <v>0</v>
      </c>
      <c r="D70" s="33">
        <v>42.7</v>
      </c>
      <c r="E70" s="33">
        <v>0.84499999999999997</v>
      </c>
      <c r="F70" s="33">
        <v>92</v>
      </c>
      <c r="G70" s="34">
        <v>54</v>
      </c>
      <c r="H70" s="34">
        <v>0</v>
      </c>
      <c r="J70">
        <f t="shared" si="20"/>
        <v>143.44316410581084</v>
      </c>
      <c r="K70">
        <f t="shared" si="21"/>
        <v>55</v>
      </c>
      <c r="L70">
        <f t="shared" si="22"/>
        <v>3025</v>
      </c>
      <c r="M70">
        <f t="shared" si="23"/>
        <v>0.612540341666027</v>
      </c>
      <c r="O70">
        <f t="shared" si="24"/>
        <v>109.19805495244687</v>
      </c>
      <c r="P70">
        <f t="shared" si="25"/>
        <v>109</v>
      </c>
      <c r="Q70">
        <f t="shared" si="26"/>
        <v>11881</v>
      </c>
      <c r="R70">
        <f t="shared" si="27"/>
        <v>0.87718911724660864</v>
      </c>
      <c r="Y70" s="23">
        <v>68</v>
      </c>
      <c r="Z70" s="23">
        <f t="shared" si="16"/>
        <v>0.6745635910224439</v>
      </c>
      <c r="AA70" s="23">
        <f t="shared" si="17"/>
        <v>0.4525499884018015</v>
      </c>
      <c r="AB70" s="26">
        <v>8.2591373977819558</v>
      </c>
      <c r="AC70" s="26">
        <v>0.31047372972372711</v>
      </c>
      <c r="AD70" s="1"/>
      <c r="AE70" s="28">
        <v>68</v>
      </c>
      <c r="AF70" s="28">
        <f t="shared" si="18"/>
        <v>0.6745635910224439</v>
      </c>
      <c r="AG70" s="28">
        <f t="shared" si="19"/>
        <v>0.4525499884018015</v>
      </c>
      <c r="AH70" s="31">
        <v>6.6652583613786192</v>
      </c>
      <c r="AI70" s="31">
        <v>0.23663824857754723</v>
      </c>
      <c r="AJ70" s="1"/>
      <c r="AK70" s="1"/>
      <c r="AL70" s="1">
        <v>39</v>
      </c>
      <c r="AM70" s="1">
        <v>97.857257137291569</v>
      </c>
      <c r="AN70" s="1">
        <v>-7.8572571372915689</v>
      </c>
      <c r="AO70" s="1">
        <v>-0.29536643009092256</v>
      </c>
      <c r="AV70" s="1">
        <v>43</v>
      </c>
      <c r="AW70" s="1">
        <v>124.87337234868714</v>
      </c>
      <c r="AX70" s="1">
        <v>-18.873372348687141</v>
      </c>
      <c r="AY70" s="1">
        <v>-0.67006581518641517</v>
      </c>
    </row>
    <row r="71" spans="1:51" x14ac:dyDescent="0.3">
      <c r="A71">
        <v>69</v>
      </c>
      <c r="B71" s="34">
        <v>95</v>
      </c>
      <c r="C71" s="33">
        <v>13</v>
      </c>
      <c r="D71" s="33">
        <v>19.600000000000001</v>
      </c>
      <c r="E71" s="33">
        <v>0.33400000000000002</v>
      </c>
      <c r="F71" s="33">
        <v>66</v>
      </c>
      <c r="G71" s="34">
        <v>25</v>
      </c>
      <c r="H71" s="34">
        <v>38</v>
      </c>
      <c r="J71">
        <f t="shared" si="20"/>
        <v>105.67034699301644</v>
      </c>
      <c r="K71">
        <f t="shared" si="21"/>
        <v>70</v>
      </c>
      <c r="L71">
        <f t="shared" si="22"/>
        <v>4900</v>
      </c>
      <c r="M71">
        <f t="shared" si="23"/>
        <v>0.7795967984840344</v>
      </c>
      <c r="O71">
        <f t="shared" si="24"/>
        <v>113.66602955644174</v>
      </c>
      <c r="P71">
        <f t="shared" si="25"/>
        <v>57</v>
      </c>
      <c r="Q71">
        <f t="shared" si="26"/>
        <v>3249</v>
      </c>
      <c r="R71">
        <f t="shared" si="27"/>
        <v>0.45871357507391458</v>
      </c>
      <c r="Y71" s="23">
        <v>69</v>
      </c>
      <c r="Z71" s="23">
        <f t="shared" si="16"/>
        <v>0.68453865336658359</v>
      </c>
      <c r="AA71" s="23">
        <f t="shared" si="17"/>
        <v>0.48042855588587835</v>
      </c>
      <c r="AB71" s="26">
        <v>9.0858755171266239</v>
      </c>
      <c r="AC71" s="26">
        <v>0.3415520923971283</v>
      </c>
      <c r="AD71" s="1"/>
      <c r="AE71" s="28">
        <v>69</v>
      </c>
      <c r="AF71" s="28">
        <f t="shared" si="18"/>
        <v>0.68453865336658359</v>
      </c>
      <c r="AG71" s="28">
        <f t="shared" si="19"/>
        <v>0.48042855588587835</v>
      </c>
      <c r="AH71" s="31">
        <v>7.2612853288293024</v>
      </c>
      <c r="AI71" s="31">
        <v>0.25779913537824189</v>
      </c>
      <c r="AJ71" s="1"/>
      <c r="AK71" s="1"/>
      <c r="AL71" s="1">
        <v>40</v>
      </c>
      <c r="AM71" s="1">
        <v>149.73729460137815</v>
      </c>
      <c r="AN71" s="1">
        <v>-38.737294601378153</v>
      </c>
      <c r="AO71" s="1">
        <v>-1.4561947277359228</v>
      </c>
      <c r="AV71" s="1">
        <v>44</v>
      </c>
      <c r="AW71" s="1">
        <v>153.44699017068262</v>
      </c>
      <c r="AX71" s="1">
        <v>17.553009829317375</v>
      </c>
      <c r="AY71" s="1">
        <v>0.62318867147634394</v>
      </c>
    </row>
    <row r="72" spans="1:51" x14ac:dyDescent="0.3">
      <c r="A72">
        <v>70</v>
      </c>
      <c r="B72" s="34">
        <v>146</v>
      </c>
      <c r="C72" s="33">
        <v>27</v>
      </c>
      <c r="D72" s="33">
        <v>28.9</v>
      </c>
      <c r="E72" s="33">
        <v>0.189</v>
      </c>
      <c r="F72" s="33">
        <v>85</v>
      </c>
      <c r="G72" s="34">
        <v>27</v>
      </c>
      <c r="H72" s="34">
        <v>100</v>
      </c>
      <c r="J72">
        <f t="shared" si="20"/>
        <v>108.27536886286433</v>
      </c>
      <c r="K72">
        <f t="shared" si="21"/>
        <v>119</v>
      </c>
      <c r="L72">
        <f t="shared" si="22"/>
        <v>14161</v>
      </c>
      <c r="M72">
        <f t="shared" si="23"/>
        <v>1.3253145574228584</v>
      </c>
      <c r="O72">
        <f t="shared" si="24"/>
        <v>120.95588285769654</v>
      </c>
      <c r="P72">
        <f t="shared" si="25"/>
        <v>46</v>
      </c>
      <c r="Q72">
        <f t="shared" si="26"/>
        <v>2116</v>
      </c>
      <c r="R72">
        <f t="shared" si="27"/>
        <v>0.37018990269122931</v>
      </c>
      <c r="Y72" s="23">
        <v>70</v>
      </c>
      <c r="Z72" s="23">
        <f t="shared" si="16"/>
        <v>0.69451371571072318</v>
      </c>
      <c r="AA72" s="23">
        <f t="shared" si="17"/>
        <v>0.50868566982760044</v>
      </c>
      <c r="AB72" s="26">
        <v>10.76400166320515</v>
      </c>
      <c r="AC72" s="26">
        <v>0.40463544583060257</v>
      </c>
      <c r="AD72" s="1"/>
      <c r="AE72" s="28">
        <v>70</v>
      </c>
      <c r="AF72" s="28">
        <f t="shared" si="18"/>
        <v>0.69451371571072318</v>
      </c>
      <c r="AG72" s="28">
        <f t="shared" si="19"/>
        <v>0.50868566982760044</v>
      </c>
      <c r="AH72" s="31">
        <v>9.5306006838621755</v>
      </c>
      <c r="AI72" s="31">
        <v>0.33836717670080529</v>
      </c>
      <c r="AJ72" s="1"/>
      <c r="AK72" s="1"/>
      <c r="AL72" s="1">
        <v>41</v>
      </c>
      <c r="AM72" s="1">
        <v>108.14017638483047</v>
      </c>
      <c r="AN72" s="1">
        <v>71.859823615169532</v>
      </c>
      <c r="AO72" s="1">
        <v>2.7013217459104744</v>
      </c>
      <c r="AV72" s="1">
        <v>45</v>
      </c>
      <c r="AW72" s="1">
        <v>116.69382877866522</v>
      </c>
      <c r="AX72" s="1">
        <v>42.306171221334779</v>
      </c>
      <c r="AY72" s="1">
        <v>1.5020060317313491</v>
      </c>
    </row>
    <row r="73" spans="1:51" x14ac:dyDescent="0.3">
      <c r="A73">
        <v>71</v>
      </c>
      <c r="B73" s="34">
        <v>100</v>
      </c>
      <c r="C73" s="33">
        <v>20</v>
      </c>
      <c r="D73" s="33">
        <v>32.9</v>
      </c>
      <c r="E73" s="33">
        <v>0.86699999999999999</v>
      </c>
      <c r="F73" s="33">
        <v>66</v>
      </c>
      <c r="G73" s="34">
        <v>28</v>
      </c>
      <c r="H73" s="34">
        <v>90</v>
      </c>
      <c r="J73">
        <f t="shared" si="20"/>
        <v>109.57787979778827</v>
      </c>
      <c r="K73">
        <f t="shared" si="21"/>
        <v>72</v>
      </c>
      <c r="L73">
        <f t="shared" si="22"/>
        <v>5184</v>
      </c>
      <c r="M73">
        <f t="shared" si="23"/>
        <v>0.80187099272643536</v>
      </c>
      <c r="O73">
        <f t="shared" si="24"/>
        <v>119.78010006717157</v>
      </c>
      <c r="P73">
        <f t="shared" si="25"/>
        <v>10</v>
      </c>
      <c r="Q73">
        <f t="shared" si="26"/>
        <v>100</v>
      </c>
      <c r="R73">
        <f t="shared" si="27"/>
        <v>8.0476065802441155E-2</v>
      </c>
      <c r="Y73" s="23">
        <v>71</v>
      </c>
      <c r="Z73" s="23">
        <f t="shared" si="16"/>
        <v>0.70448877805486287</v>
      </c>
      <c r="AA73" s="23">
        <f t="shared" si="17"/>
        <v>0.53735496659792537</v>
      </c>
      <c r="AB73" s="26">
        <v>10.982454072988801</v>
      </c>
      <c r="AC73" s="26">
        <v>0.41284740927982194</v>
      </c>
      <c r="AD73" s="1"/>
      <c r="AE73" s="28">
        <v>71</v>
      </c>
      <c r="AF73" s="28">
        <f t="shared" si="18"/>
        <v>0.70448877805486287</v>
      </c>
      <c r="AG73" s="28">
        <f t="shared" si="19"/>
        <v>0.53735496659792537</v>
      </c>
      <c r="AH73" s="31">
        <v>9.5530436301149138</v>
      </c>
      <c r="AI73" s="31">
        <v>0.33916397394499637</v>
      </c>
      <c r="AJ73" s="1"/>
      <c r="AK73" s="1"/>
      <c r="AL73" s="1">
        <v>42</v>
      </c>
      <c r="AM73" s="1">
        <v>131.20061209549206</v>
      </c>
      <c r="AN73" s="1">
        <v>1.7993879045079382</v>
      </c>
      <c r="AO73" s="1">
        <v>6.76417702025848E-2</v>
      </c>
      <c r="AV73" s="1">
        <v>46</v>
      </c>
      <c r="AW73" s="1">
        <v>101.35718458487413</v>
      </c>
      <c r="AX73" s="1">
        <v>78.642815415125867</v>
      </c>
      <c r="AY73" s="1">
        <v>2.7920745294550757</v>
      </c>
    </row>
    <row r="74" spans="1:51" x14ac:dyDescent="0.3">
      <c r="A74">
        <v>72</v>
      </c>
      <c r="B74" s="34">
        <v>139</v>
      </c>
      <c r="C74" s="33">
        <v>35</v>
      </c>
      <c r="D74" s="33">
        <v>28.6</v>
      </c>
      <c r="E74" s="33">
        <v>0.41099999999999998</v>
      </c>
      <c r="F74" s="33">
        <v>64</v>
      </c>
      <c r="G74" s="34">
        <v>26</v>
      </c>
      <c r="H74" s="34">
        <v>140</v>
      </c>
      <c r="J74">
        <f t="shared" si="20"/>
        <v>106.97285792794038</v>
      </c>
      <c r="K74">
        <f t="shared" si="21"/>
        <v>113</v>
      </c>
      <c r="L74">
        <f t="shared" si="22"/>
        <v>12769</v>
      </c>
      <c r="M74">
        <f t="shared" si="23"/>
        <v>1.2584919746956555</v>
      </c>
      <c r="O74">
        <f t="shared" si="24"/>
        <v>125.65901401979642</v>
      </c>
      <c r="P74">
        <f t="shared" si="25"/>
        <v>-1</v>
      </c>
      <c r="Q74">
        <f t="shared" si="26"/>
        <v>1</v>
      </c>
      <c r="R74">
        <f t="shared" si="27"/>
        <v>-8.0476065802441155E-3</v>
      </c>
      <c r="Y74" s="23">
        <v>72</v>
      </c>
      <c r="Z74" s="23">
        <f t="shared" si="16"/>
        <v>0.71446384039900246</v>
      </c>
      <c r="AA74" s="23">
        <f t="shared" si="17"/>
        <v>0.56647294563250516</v>
      </c>
      <c r="AB74" s="26">
        <v>11.267704617362725</v>
      </c>
      <c r="AC74" s="26">
        <v>0.42357041776752186</v>
      </c>
      <c r="AD74" s="1"/>
      <c r="AE74" s="28">
        <v>72</v>
      </c>
      <c r="AF74" s="28">
        <f t="shared" si="18"/>
        <v>0.71446384039900246</v>
      </c>
      <c r="AG74" s="28">
        <f t="shared" si="19"/>
        <v>0.56647294563250516</v>
      </c>
      <c r="AH74" s="31">
        <v>11.665258361378619</v>
      </c>
      <c r="AI74" s="31">
        <v>0.41415443455822221</v>
      </c>
      <c r="AJ74" s="1"/>
      <c r="AK74" s="1"/>
      <c r="AL74" s="1">
        <v>43</v>
      </c>
      <c r="AM74" s="1">
        <v>114.22561817937998</v>
      </c>
      <c r="AN74" s="1">
        <v>-8.2256181793799783</v>
      </c>
      <c r="AO74" s="1">
        <v>-0.30921369053882614</v>
      </c>
      <c r="AV74" s="1">
        <v>47</v>
      </c>
      <c r="AW74" s="1">
        <v>105.44695636988509</v>
      </c>
      <c r="AX74" s="1">
        <v>40.553043630114914</v>
      </c>
      <c r="AY74" s="1">
        <v>1.4397643270251814</v>
      </c>
    </row>
    <row r="75" spans="1:51" x14ac:dyDescent="0.3">
      <c r="A75">
        <v>73</v>
      </c>
      <c r="B75" s="34">
        <v>126</v>
      </c>
      <c r="C75" s="33">
        <v>0</v>
      </c>
      <c r="D75" s="33">
        <v>43.4</v>
      </c>
      <c r="E75" s="33">
        <v>0.58299999999999996</v>
      </c>
      <c r="F75" s="33">
        <v>90</v>
      </c>
      <c r="G75" s="34">
        <v>42</v>
      </c>
      <c r="H75" s="34">
        <v>0</v>
      </c>
      <c r="J75">
        <f t="shared" si="20"/>
        <v>127.81303288672351</v>
      </c>
      <c r="K75">
        <f t="shared" si="21"/>
        <v>84</v>
      </c>
      <c r="L75">
        <f t="shared" si="22"/>
        <v>7056</v>
      </c>
      <c r="M75">
        <f t="shared" si="23"/>
        <v>0.93551615818084133</v>
      </c>
      <c r="O75">
        <f t="shared" si="24"/>
        <v>109.19805495244687</v>
      </c>
      <c r="P75">
        <f t="shared" si="25"/>
        <v>126</v>
      </c>
      <c r="Q75">
        <f t="shared" si="26"/>
        <v>15876</v>
      </c>
      <c r="R75">
        <f t="shared" si="27"/>
        <v>1.0139984291107587</v>
      </c>
      <c r="Y75" s="23">
        <v>73</v>
      </c>
      <c r="Z75" s="23">
        <f t="shared" si="16"/>
        <v>0.72443890274314215</v>
      </c>
      <c r="AA75" s="23">
        <f t="shared" si="17"/>
        <v>0.59607938602766308</v>
      </c>
      <c r="AB75" s="26">
        <v>11.526861426143029</v>
      </c>
      <c r="AC75" s="26">
        <v>0.43331252243657942</v>
      </c>
      <c r="AD75" s="1"/>
      <c r="AE75" s="28">
        <v>73</v>
      </c>
      <c r="AF75" s="28">
        <f t="shared" si="18"/>
        <v>0.72443890274314215</v>
      </c>
      <c r="AG75" s="28">
        <f t="shared" si="19"/>
        <v>0.59607938602766308</v>
      </c>
      <c r="AH75" s="31">
        <v>11.755999743968601</v>
      </c>
      <c r="AI75" s="31">
        <v>0.41737604738781964</v>
      </c>
      <c r="AJ75" s="1"/>
      <c r="AK75" s="1"/>
      <c r="AL75" s="1">
        <v>44</v>
      </c>
      <c r="AM75" s="1">
        <v>165.30104748932158</v>
      </c>
      <c r="AN75" s="1">
        <v>5.6989525106784242</v>
      </c>
      <c r="AO75" s="1">
        <v>0.21423242601387235</v>
      </c>
      <c r="AV75" s="1">
        <v>48</v>
      </c>
      <c r="AW75" s="1">
        <v>98.289855746115904</v>
      </c>
      <c r="AX75" s="1">
        <v>-27.289855746115904</v>
      </c>
      <c r="AY75" s="1">
        <v>-0.96887822160266068</v>
      </c>
    </row>
    <row r="76" spans="1:51" x14ac:dyDescent="0.3">
      <c r="A76">
        <v>74</v>
      </c>
      <c r="B76" s="34">
        <v>129</v>
      </c>
      <c r="C76" s="33">
        <v>20</v>
      </c>
      <c r="D76" s="33">
        <v>35.1</v>
      </c>
      <c r="E76" s="33">
        <v>0.23100000000000001</v>
      </c>
      <c r="F76" s="33">
        <v>86</v>
      </c>
      <c r="G76" s="34">
        <v>23</v>
      </c>
      <c r="H76" s="34">
        <v>270</v>
      </c>
      <c r="J76">
        <f t="shared" si="20"/>
        <v>103.06532512316855</v>
      </c>
      <c r="K76">
        <f t="shared" si="21"/>
        <v>106</v>
      </c>
      <c r="L76">
        <f t="shared" si="22"/>
        <v>11236</v>
      </c>
      <c r="M76">
        <f t="shared" si="23"/>
        <v>1.1805322948472521</v>
      </c>
      <c r="O76">
        <f t="shared" si="24"/>
        <v>140.94419029662097</v>
      </c>
      <c r="P76">
        <f t="shared" si="25"/>
        <v>-141</v>
      </c>
      <c r="Q76">
        <f t="shared" si="26"/>
        <v>19881</v>
      </c>
      <c r="R76">
        <f t="shared" si="27"/>
        <v>-1.1347125278144203</v>
      </c>
      <c r="Y76" s="23">
        <v>74</v>
      </c>
      <c r="Z76" s="23">
        <f t="shared" si="16"/>
        <v>0.73441396508728185</v>
      </c>
      <c r="AA76" s="23">
        <f t="shared" si="17"/>
        <v>0.62621783615158144</v>
      </c>
      <c r="AB76" s="26">
        <v>11.668218344632464</v>
      </c>
      <c r="AC76" s="26">
        <v>0.43862634730616623</v>
      </c>
      <c r="AD76" s="1"/>
      <c r="AE76" s="28">
        <v>74</v>
      </c>
      <c r="AF76" s="28">
        <f t="shared" si="18"/>
        <v>0.73441396508728185</v>
      </c>
      <c r="AG76" s="28">
        <f t="shared" si="19"/>
        <v>0.62621783615158144</v>
      </c>
      <c r="AH76" s="31">
        <v>12.853498008186648</v>
      </c>
      <c r="AI76" s="31">
        <v>0.45634078858469934</v>
      </c>
      <c r="AJ76" s="1"/>
      <c r="AK76" s="1"/>
      <c r="AL76" s="1">
        <v>45</v>
      </c>
      <c r="AM76" s="1">
        <v>118.14399292548077</v>
      </c>
      <c r="AN76" s="1">
        <v>40.856007074519226</v>
      </c>
      <c r="AO76" s="1">
        <v>1.5358404016200924</v>
      </c>
      <c r="AV76" s="1">
        <v>49</v>
      </c>
      <c r="AW76" s="1">
        <v>107.49184226239058</v>
      </c>
      <c r="AX76" s="1">
        <v>-4.4918422623905769</v>
      </c>
      <c r="AY76" s="1">
        <v>-0.15947494128927633</v>
      </c>
    </row>
    <row r="77" spans="1:51" x14ac:dyDescent="0.3">
      <c r="A77">
        <v>75</v>
      </c>
      <c r="B77" s="34">
        <v>79</v>
      </c>
      <c r="C77" s="33">
        <v>30</v>
      </c>
      <c r="D77" s="33">
        <v>32</v>
      </c>
      <c r="E77" s="33">
        <v>0.39600000000000002</v>
      </c>
      <c r="F77" s="33">
        <v>75</v>
      </c>
      <c r="G77" s="34">
        <v>22</v>
      </c>
      <c r="H77" s="34">
        <v>0</v>
      </c>
      <c r="J77">
        <f t="shared" si="20"/>
        <v>101.7628141882446</v>
      </c>
      <c r="K77">
        <f t="shared" si="21"/>
        <v>57</v>
      </c>
      <c r="L77">
        <f t="shared" si="22"/>
        <v>3249</v>
      </c>
      <c r="M77">
        <f t="shared" si="23"/>
        <v>0.63481453590842807</v>
      </c>
      <c r="O77">
        <f t="shared" si="24"/>
        <v>109.19805495244687</v>
      </c>
      <c r="P77">
        <f t="shared" si="25"/>
        <v>79</v>
      </c>
      <c r="Q77">
        <f t="shared" si="26"/>
        <v>6241</v>
      </c>
      <c r="R77">
        <f t="shared" si="27"/>
        <v>0.63576091983928518</v>
      </c>
      <c r="Y77" s="23">
        <v>75</v>
      </c>
      <c r="Z77" s="23">
        <f t="shared" si="16"/>
        <v>0.74438902743142144</v>
      </c>
      <c r="AA77" s="23">
        <f t="shared" si="17"/>
        <v>0.65693619279658544</v>
      </c>
      <c r="AB77" s="26">
        <v>13.698118296610801</v>
      </c>
      <c r="AC77" s="26">
        <v>0.51493342136283238</v>
      </c>
      <c r="AD77" s="1"/>
      <c r="AE77" s="28">
        <v>75</v>
      </c>
      <c r="AF77" s="28">
        <f t="shared" si="18"/>
        <v>0.74438902743142144</v>
      </c>
      <c r="AG77" s="28">
        <f t="shared" si="19"/>
        <v>0.65693619279658544</v>
      </c>
      <c r="AH77" s="31">
        <v>13.553043630114914</v>
      </c>
      <c r="AI77" s="31">
        <v>0.48117692272953638</v>
      </c>
      <c r="AJ77" s="1"/>
      <c r="AK77" s="1"/>
      <c r="AL77" s="1">
        <v>46</v>
      </c>
      <c r="AM77" s="1">
        <v>117.0678795845777</v>
      </c>
      <c r="AN77" s="1">
        <v>62.932120415422304</v>
      </c>
      <c r="AO77" s="1">
        <v>2.3657155951959505</v>
      </c>
      <c r="AV77" s="1">
        <v>50</v>
      </c>
      <c r="AW77" s="1">
        <v>100.33474163862138</v>
      </c>
      <c r="AX77" s="1">
        <v>4.6652583613786192</v>
      </c>
      <c r="AY77" s="1">
        <v>0.16563177418527722</v>
      </c>
    </row>
    <row r="78" spans="1:51" x14ac:dyDescent="0.3">
      <c r="A78">
        <v>76</v>
      </c>
      <c r="B78" s="34">
        <v>0</v>
      </c>
      <c r="C78" s="33">
        <v>20</v>
      </c>
      <c r="D78" s="33">
        <v>24.7</v>
      </c>
      <c r="E78" s="33">
        <v>0.14000000000000001</v>
      </c>
      <c r="F78" s="33">
        <v>48</v>
      </c>
      <c r="G78" s="34">
        <v>22</v>
      </c>
      <c r="H78" s="34">
        <v>0</v>
      </c>
      <c r="J78">
        <f t="shared" si="20"/>
        <v>101.7628141882446</v>
      </c>
      <c r="K78">
        <f t="shared" si="21"/>
        <v>-22</v>
      </c>
      <c r="L78">
        <f t="shared" si="22"/>
        <v>484</v>
      </c>
      <c r="M78">
        <f t="shared" si="23"/>
        <v>-0.24501613666641081</v>
      </c>
      <c r="O78">
        <f t="shared" si="24"/>
        <v>109.19805495244687</v>
      </c>
      <c r="P78">
        <f t="shared" si="25"/>
        <v>0</v>
      </c>
      <c r="Q78">
        <f t="shared" si="26"/>
        <v>0</v>
      </c>
      <c r="R78">
        <f t="shared" si="27"/>
        <v>0</v>
      </c>
      <c r="Y78" s="23">
        <v>76</v>
      </c>
      <c r="Z78" s="23">
        <f t="shared" si="16"/>
        <v>0.75436408977556113</v>
      </c>
      <c r="AA78" s="23">
        <f t="shared" si="17"/>
        <v>0.68828739090267188</v>
      </c>
      <c r="AB78" s="26">
        <v>14.159830306846246</v>
      </c>
      <c r="AC78" s="26">
        <v>0.53228988886929807</v>
      </c>
      <c r="AD78" s="1"/>
      <c r="AE78" s="28">
        <v>76</v>
      </c>
      <c r="AF78" s="28">
        <f t="shared" si="18"/>
        <v>0.75436408977556113</v>
      </c>
      <c r="AG78" s="28">
        <f t="shared" si="19"/>
        <v>0.68828739090267188</v>
      </c>
      <c r="AH78" s="31">
        <v>14.710144253884096</v>
      </c>
      <c r="AI78" s="31">
        <v>0.5222577406350094</v>
      </c>
      <c r="AJ78" s="1"/>
      <c r="AK78" s="1"/>
      <c r="AL78" s="1">
        <v>47</v>
      </c>
      <c r="AM78" s="1">
        <v>114.51820205960763</v>
      </c>
      <c r="AN78" s="1">
        <v>31.481797940392369</v>
      </c>
      <c r="AO78" s="1">
        <v>1.1834494032739196</v>
      </c>
      <c r="AV78" s="1">
        <v>51</v>
      </c>
      <c r="AW78" s="1">
        <v>105.95650046214625</v>
      </c>
      <c r="AX78" s="1">
        <v>-2.9565004621462521</v>
      </c>
      <c r="AY78" s="1">
        <v>-0.10496533717806114</v>
      </c>
    </row>
    <row r="79" spans="1:51" x14ac:dyDescent="0.3">
      <c r="A79">
        <v>77</v>
      </c>
      <c r="B79" s="34">
        <v>62</v>
      </c>
      <c r="C79" s="33">
        <v>0</v>
      </c>
      <c r="D79" s="33">
        <v>32.6</v>
      </c>
      <c r="E79" s="33">
        <v>0.39100000000000001</v>
      </c>
      <c r="F79" s="33">
        <v>78</v>
      </c>
      <c r="G79" s="34">
        <v>41</v>
      </c>
      <c r="H79" s="34">
        <v>0</v>
      </c>
      <c r="J79">
        <f t="shared" si="20"/>
        <v>126.51052195179955</v>
      </c>
      <c r="K79">
        <f t="shared" si="21"/>
        <v>21</v>
      </c>
      <c r="L79">
        <f t="shared" si="22"/>
        <v>441</v>
      </c>
      <c r="M79">
        <f t="shared" si="23"/>
        <v>0.23387903954521033</v>
      </c>
      <c r="O79">
        <f t="shared" si="24"/>
        <v>109.19805495244687</v>
      </c>
      <c r="P79">
        <f t="shared" si="25"/>
        <v>62</v>
      </c>
      <c r="Q79">
        <f t="shared" si="26"/>
        <v>3844</v>
      </c>
      <c r="R79">
        <f t="shared" si="27"/>
        <v>0.49895160797513516</v>
      </c>
      <c r="Y79" s="23">
        <v>77</v>
      </c>
      <c r="Z79" s="23">
        <f t="shared" si="16"/>
        <v>0.76433915211970072</v>
      </c>
      <c r="AA79" s="23">
        <f t="shared" si="17"/>
        <v>0.72033023085752279</v>
      </c>
      <c r="AB79" s="26">
        <v>16.689833390328388</v>
      </c>
      <c r="AC79" s="26">
        <v>0.62739661196996732</v>
      </c>
      <c r="AD79" s="1"/>
      <c r="AE79" s="28">
        <v>77</v>
      </c>
      <c r="AF79" s="28">
        <f t="shared" si="18"/>
        <v>0.76433915211970072</v>
      </c>
      <c r="AG79" s="28">
        <f t="shared" si="19"/>
        <v>0.72033023085752279</v>
      </c>
      <c r="AH79" s="31">
        <v>16.246265593165305</v>
      </c>
      <c r="AI79" s="31">
        <v>0.57679502090555468</v>
      </c>
      <c r="AJ79" s="1"/>
      <c r="AK79" s="1"/>
      <c r="AL79" s="1">
        <v>48</v>
      </c>
      <c r="AM79" s="1">
        <v>97.157813039824433</v>
      </c>
      <c r="AN79" s="1">
        <v>-26.157813039824433</v>
      </c>
      <c r="AO79" s="1">
        <v>-0.98331258880270789</v>
      </c>
      <c r="AV79" s="1">
        <v>52</v>
      </c>
      <c r="AW79" s="1">
        <v>105.74547155279873</v>
      </c>
      <c r="AX79" s="1">
        <v>-4.7454715527987332</v>
      </c>
      <c r="AY79" s="1">
        <v>-0.16847960214652452</v>
      </c>
    </row>
    <row r="80" spans="1:51" x14ac:dyDescent="0.3">
      <c r="A80">
        <v>78</v>
      </c>
      <c r="B80" s="34">
        <v>95</v>
      </c>
      <c r="C80" s="33">
        <v>33</v>
      </c>
      <c r="D80" s="33">
        <v>37.700000000000003</v>
      </c>
      <c r="E80" s="33">
        <v>0.37</v>
      </c>
      <c r="F80" s="33">
        <v>72</v>
      </c>
      <c r="G80" s="34">
        <v>27</v>
      </c>
      <c r="H80" s="34">
        <v>0</v>
      </c>
      <c r="J80">
        <f t="shared" si="20"/>
        <v>108.27536886286433</v>
      </c>
      <c r="K80">
        <f t="shared" si="21"/>
        <v>68</v>
      </c>
      <c r="L80">
        <f t="shared" si="22"/>
        <v>4624</v>
      </c>
      <c r="M80">
        <f t="shared" si="23"/>
        <v>0.75732260424163345</v>
      </c>
      <c r="O80">
        <f t="shared" si="24"/>
        <v>109.19805495244687</v>
      </c>
      <c r="P80">
        <f t="shared" si="25"/>
        <v>95</v>
      </c>
      <c r="Q80">
        <f t="shared" si="26"/>
        <v>9025</v>
      </c>
      <c r="R80">
        <f t="shared" si="27"/>
        <v>0.76452262512319102</v>
      </c>
      <c r="Y80" s="23">
        <v>78</v>
      </c>
      <c r="Z80" s="23">
        <f t="shared" si="16"/>
        <v>0.77431421446384041</v>
      </c>
      <c r="AA80" s="23">
        <f t="shared" si="17"/>
        <v>0.75313037838845598</v>
      </c>
      <c r="AB80" s="26">
        <v>16.70535100324949</v>
      </c>
      <c r="AC80" s="26">
        <v>0.62797994300418858</v>
      </c>
      <c r="AD80" s="1"/>
      <c r="AE80" s="28">
        <v>78</v>
      </c>
      <c r="AF80" s="28">
        <f t="shared" si="18"/>
        <v>0.77431421446384041</v>
      </c>
      <c r="AG80" s="28">
        <f t="shared" si="19"/>
        <v>0.75313037838845598</v>
      </c>
      <c r="AH80" s="31">
        <v>17.328614167587517</v>
      </c>
      <c r="AI80" s="31">
        <v>0.61522189907216507</v>
      </c>
      <c r="AJ80" s="1"/>
      <c r="AK80" s="1"/>
      <c r="AL80" s="1">
        <v>49</v>
      </c>
      <c r="AM80" s="1">
        <v>103.93222137094989</v>
      </c>
      <c r="AN80" s="1">
        <v>-0.93222137094988966</v>
      </c>
      <c r="AO80" s="1">
        <v>-3.5043641003563726E-2</v>
      </c>
      <c r="AV80" s="1">
        <v>53</v>
      </c>
      <c r="AW80" s="1">
        <v>108.61979966331707</v>
      </c>
      <c r="AX80" s="1">
        <v>-20.619799663317067</v>
      </c>
      <c r="AY80" s="1">
        <v>-0.73206963838353045</v>
      </c>
    </row>
    <row r="81" spans="1:51" x14ac:dyDescent="0.3">
      <c r="A81">
        <v>79</v>
      </c>
      <c r="B81" s="34">
        <v>131</v>
      </c>
      <c r="C81" s="33">
        <v>0</v>
      </c>
      <c r="D81" s="33">
        <v>43.2</v>
      </c>
      <c r="E81" s="33">
        <v>0.27</v>
      </c>
      <c r="F81" s="33">
        <v>0</v>
      </c>
      <c r="G81" s="34">
        <v>26</v>
      </c>
      <c r="H81" s="34">
        <v>0</v>
      </c>
      <c r="J81">
        <f t="shared" si="20"/>
        <v>106.97285792794038</v>
      </c>
      <c r="K81">
        <f t="shared" si="21"/>
        <v>105</v>
      </c>
      <c r="L81">
        <f t="shared" si="22"/>
        <v>11025</v>
      </c>
      <c r="M81">
        <f t="shared" si="23"/>
        <v>1.1693951977260517</v>
      </c>
      <c r="O81">
        <f t="shared" si="24"/>
        <v>109.19805495244687</v>
      </c>
      <c r="P81">
        <f t="shared" si="25"/>
        <v>131</v>
      </c>
      <c r="Q81">
        <f t="shared" si="26"/>
        <v>17161</v>
      </c>
      <c r="R81">
        <f t="shared" si="27"/>
        <v>1.0542364620119791</v>
      </c>
      <c r="Y81" s="23">
        <v>79</v>
      </c>
      <c r="Z81" s="23">
        <f t="shared" si="16"/>
        <v>0.78428927680798</v>
      </c>
      <c r="AA81" s="23">
        <f t="shared" si="17"/>
        <v>0.78676158292306597</v>
      </c>
      <c r="AB81" s="26">
        <v>18.590628330356708</v>
      </c>
      <c r="AC81" s="26">
        <v>0.69885042924500973</v>
      </c>
      <c r="AD81" s="1"/>
      <c r="AE81" s="28">
        <v>79</v>
      </c>
      <c r="AF81" s="28">
        <f t="shared" si="18"/>
        <v>0.78428927680798</v>
      </c>
      <c r="AG81" s="28">
        <f t="shared" si="19"/>
        <v>0.78676158292306597</v>
      </c>
      <c r="AH81" s="31">
        <v>17.553009829317375</v>
      </c>
      <c r="AI81" s="31">
        <v>0.62318867147634394</v>
      </c>
      <c r="AJ81" s="1"/>
      <c r="AK81" s="1"/>
      <c r="AL81" s="1">
        <v>50</v>
      </c>
      <c r="AM81" s="1">
        <v>83.302751020681086</v>
      </c>
      <c r="AN81" s="1">
        <v>21.697248979318914</v>
      </c>
      <c r="AO81" s="1">
        <v>0.81563309712738086</v>
      </c>
      <c r="AV81" s="1">
        <v>54</v>
      </c>
      <c r="AW81" s="1">
        <v>163.14650199181335</v>
      </c>
      <c r="AX81" s="1">
        <v>12.853498008186648</v>
      </c>
      <c r="AY81" s="1">
        <v>0.45634078858469934</v>
      </c>
    </row>
    <row r="82" spans="1:51" x14ac:dyDescent="0.3">
      <c r="A82">
        <v>80</v>
      </c>
      <c r="B82" s="34">
        <v>112</v>
      </c>
      <c r="C82" s="33">
        <v>22</v>
      </c>
      <c r="D82" s="33">
        <v>25</v>
      </c>
      <c r="E82" s="33">
        <v>0.307</v>
      </c>
      <c r="F82" s="33">
        <v>66</v>
      </c>
      <c r="G82" s="34">
        <v>24</v>
      </c>
      <c r="H82" s="34">
        <v>0</v>
      </c>
      <c r="J82">
        <f t="shared" si="20"/>
        <v>104.36783605809249</v>
      </c>
      <c r="K82">
        <f t="shared" si="21"/>
        <v>88</v>
      </c>
      <c r="L82">
        <f t="shared" si="22"/>
        <v>7744</v>
      </c>
      <c r="M82">
        <f t="shared" si="23"/>
        <v>0.98006454666564324</v>
      </c>
      <c r="O82">
        <f t="shared" si="24"/>
        <v>109.19805495244687</v>
      </c>
      <c r="P82">
        <f t="shared" si="25"/>
        <v>112</v>
      </c>
      <c r="Q82">
        <f t="shared" si="26"/>
        <v>12544</v>
      </c>
      <c r="R82">
        <f t="shared" si="27"/>
        <v>0.90133193698734093</v>
      </c>
      <c r="Y82" s="23">
        <v>80</v>
      </c>
      <c r="Z82" s="23">
        <f t="shared" si="16"/>
        <v>0.79426433915211969</v>
      </c>
      <c r="AA82" s="23">
        <f t="shared" si="17"/>
        <v>0.82130717520561125</v>
      </c>
      <c r="AB82" s="26">
        <v>18.597882714862266</v>
      </c>
      <c r="AC82" s="26">
        <v>0.69912313276183158</v>
      </c>
      <c r="AD82" s="1"/>
      <c r="AE82" s="28">
        <v>80</v>
      </c>
      <c r="AF82" s="28">
        <f t="shared" si="18"/>
        <v>0.79426433915211969</v>
      </c>
      <c r="AG82" s="28">
        <f t="shared" si="19"/>
        <v>0.82130717520561125</v>
      </c>
      <c r="AH82" s="31">
        <v>19.373500060092994</v>
      </c>
      <c r="AI82" s="31">
        <v>0.68782196795281725</v>
      </c>
      <c r="AJ82" s="1"/>
      <c r="AK82" s="1"/>
      <c r="AL82" s="1">
        <v>51</v>
      </c>
      <c r="AM82" s="1">
        <v>109.71394562472703</v>
      </c>
      <c r="AN82" s="1">
        <v>-6.7139456247270317</v>
      </c>
      <c r="AO82" s="1">
        <v>-0.25238758466847971</v>
      </c>
      <c r="AV82" s="1">
        <v>55</v>
      </c>
      <c r="AW82" s="1">
        <v>150.71423287705335</v>
      </c>
      <c r="AX82" s="1">
        <v>-0.71423287705334815</v>
      </c>
      <c r="AY82" s="1">
        <v>-2.5357579247302947E-2</v>
      </c>
    </row>
    <row r="83" spans="1:51" x14ac:dyDescent="0.3">
      <c r="A83">
        <v>81</v>
      </c>
      <c r="B83" s="34">
        <v>113</v>
      </c>
      <c r="C83" s="33">
        <v>13</v>
      </c>
      <c r="D83" s="33">
        <v>22.4</v>
      </c>
      <c r="E83" s="33">
        <v>0.14000000000000001</v>
      </c>
      <c r="F83" s="33">
        <v>44</v>
      </c>
      <c r="G83" s="34">
        <v>22</v>
      </c>
      <c r="H83" s="34">
        <v>0</v>
      </c>
      <c r="J83">
        <f t="shared" si="20"/>
        <v>101.7628141882446</v>
      </c>
      <c r="K83">
        <f t="shared" si="21"/>
        <v>91</v>
      </c>
      <c r="L83">
        <f t="shared" si="22"/>
        <v>8281</v>
      </c>
      <c r="M83">
        <f t="shared" si="23"/>
        <v>1.0134758380292448</v>
      </c>
      <c r="O83">
        <f t="shared" si="24"/>
        <v>109.19805495244687</v>
      </c>
      <c r="P83">
        <f t="shared" si="25"/>
        <v>113</v>
      </c>
      <c r="Q83">
        <f t="shared" si="26"/>
        <v>12769</v>
      </c>
      <c r="R83">
        <f t="shared" si="27"/>
        <v>0.9093795435675851</v>
      </c>
      <c r="Y83" s="23">
        <v>81</v>
      </c>
      <c r="Z83" s="23">
        <f t="shared" si="16"/>
        <v>0.80423940149625939</v>
      </c>
      <c r="AA83" s="23">
        <f t="shared" si="17"/>
        <v>0.8568619257010005</v>
      </c>
      <c r="AB83" s="26">
        <v>20.650108828474103</v>
      </c>
      <c r="AC83" s="26">
        <v>0.7762694817135527</v>
      </c>
      <c r="AD83" s="1"/>
      <c r="AE83" s="28">
        <v>81</v>
      </c>
      <c r="AF83" s="28">
        <f t="shared" si="18"/>
        <v>0.80423940149625939</v>
      </c>
      <c r="AG83" s="28">
        <f t="shared" si="19"/>
        <v>0.8568619257010005</v>
      </c>
      <c r="AH83" s="31">
        <v>21.081741758807368</v>
      </c>
      <c r="AI83" s="31">
        <v>0.74847007817060229</v>
      </c>
      <c r="AJ83" s="1"/>
      <c r="AK83" s="1"/>
      <c r="AL83" s="1">
        <v>52</v>
      </c>
      <c r="AM83" s="1">
        <v>104.67739396580956</v>
      </c>
      <c r="AN83" s="1">
        <v>-3.6773939658095571</v>
      </c>
      <c r="AO83" s="1">
        <v>-0.13823891833244489</v>
      </c>
      <c r="AV83" s="1">
        <v>56</v>
      </c>
      <c r="AW83" s="1">
        <v>97.267412799863166</v>
      </c>
      <c r="AX83" s="1">
        <v>-24.267412799863166</v>
      </c>
      <c r="AY83" s="1">
        <v>-0.86157171277006461</v>
      </c>
    </row>
    <row r="84" spans="1:51" x14ac:dyDescent="0.3">
      <c r="A84">
        <v>82</v>
      </c>
      <c r="B84" s="34">
        <v>74</v>
      </c>
      <c r="C84" s="33">
        <v>0</v>
      </c>
      <c r="D84" s="33">
        <v>0</v>
      </c>
      <c r="E84" s="33">
        <v>0.10199999999999999</v>
      </c>
      <c r="F84" s="33">
        <v>0</v>
      </c>
      <c r="G84" s="34">
        <v>22</v>
      </c>
      <c r="H84" s="34">
        <v>0</v>
      </c>
      <c r="J84">
        <f t="shared" si="20"/>
        <v>101.7628141882446</v>
      </c>
      <c r="K84">
        <f t="shared" si="21"/>
        <v>52</v>
      </c>
      <c r="L84">
        <f t="shared" si="22"/>
        <v>2704</v>
      </c>
      <c r="M84">
        <f t="shared" si="23"/>
        <v>0.57912905030242556</v>
      </c>
      <c r="O84">
        <f t="shared" si="24"/>
        <v>109.19805495244687</v>
      </c>
      <c r="P84">
        <f t="shared" si="25"/>
        <v>74</v>
      </c>
      <c r="Q84">
        <f t="shared" si="26"/>
        <v>5476</v>
      </c>
      <c r="R84">
        <f t="shared" si="27"/>
        <v>0.59552288693806454</v>
      </c>
      <c r="Y84" s="23">
        <v>82</v>
      </c>
      <c r="Z84" s="23">
        <f t="shared" si="16"/>
        <v>0.81421446384039897</v>
      </c>
      <c r="AA84" s="23">
        <f t="shared" si="17"/>
        <v>0.89353437460601337</v>
      </c>
      <c r="AB84" s="26">
        <v>20.751762288794893</v>
      </c>
      <c r="AC84" s="26">
        <v>0.78009079227482203</v>
      </c>
      <c r="AD84" s="1"/>
      <c r="AE84" s="28">
        <v>82</v>
      </c>
      <c r="AF84" s="28">
        <f t="shared" si="18"/>
        <v>0.81421446384039897</v>
      </c>
      <c r="AG84" s="28">
        <f t="shared" si="19"/>
        <v>0.89353437460601337</v>
      </c>
      <c r="AH84" s="31">
        <v>21.697557040538641</v>
      </c>
      <c r="AI84" s="31">
        <v>0.77033351418691232</v>
      </c>
      <c r="AJ84" s="1"/>
      <c r="AK84" s="1"/>
      <c r="AL84" s="1">
        <v>53</v>
      </c>
      <c r="AM84" s="1">
        <v>102.59634464222603</v>
      </c>
      <c r="AN84" s="1">
        <v>-14.596344642226029</v>
      </c>
      <c r="AO84" s="1">
        <v>-0.54869913686408645</v>
      </c>
      <c r="AV84" s="1">
        <v>57</v>
      </c>
      <c r="AW84" s="1">
        <v>146.13895457459142</v>
      </c>
      <c r="AX84" s="1">
        <v>40.861045425408577</v>
      </c>
      <c r="AY84" s="1">
        <v>1.4506993878203278</v>
      </c>
    </row>
    <row r="85" spans="1:51" x14ac:dyDescent="0.3">
      <c r="A85">
        <v>83</v>
      </c>
      <c r="B85" s="34">
        <v>83</v>
      </c>
      <c r="C85" s="33">
        <v>26</v>
      </c>
      <c r="D85" s="33">
        <v>29.3</v>
      </c>
      <c r="E85" s="33">
        <v>0.76700000000000002</v>
      </c>
      <c r="F85" s="33">
        <v>78</v>
      </c>
      <c r="G85" s="34">
        <v>36</v>
      </c>
      <c r="H85" s="34">
        <v>71</v>
      </c>
      <c r="J85">
        <f t="shared" si="20"/>
        <v>119.99796727717982</v>
      </c>
      <c r="K85">
        <f t="shared" si="21"/>
        <v>47</v>
      </c>
      <c r="L85">
        <f t="shared" si="22"/>
        <v>2209</v>
      </c>
      <c r="M85">
        <f t="shared" si="23"/>
        <v>0.52344356469642306</v>
      </c>
      <c r="O85">
        <f t="shared" si="24"/>
        <v>117.54611276517413</v>
      </c>
      <c r="P85">
        <f t="shared" si="25"/>
        <v>12</v>
      </c>
      <c r="Q85">
        <f t="shared" si="26"/>
        <v>144</v>
      </c>
      <c r="R85">
        <f t="shared" si="27"/>
        <v>9.6571278962929386E-2</v>
      </c>
      <c r="Y85" s="23">
        <v>83</v>
      </c>
      <c r="Z85" s="23">
        <f t="shared" si="16"/>
        <v>0.82418952618453867</v>
      </c>
      <c r="AA85" s="23">
        <f t="shared" si="17"/>
        <v>0.93144978630264041</v>
      </c>
      <c r="AB85" s="26">
        <v>21.697248979318914</v>
      </c>
      <c r="AC85" s="26">
        <v>0.81563309712738086</v>
      </c>
      <c r="AD85" s="1"/>
      <c r="AE85" s="28">
        <v>83</v>
      </c>
      <c r="AF85" s="28">
        <f t="shared" si="18"/>
        <v>0.82418952618453867</v>
      </c>
      <c r="AG85" s="28">
        <f t="shared" si="19"/>
        <v>0.93144978630264041</v>
      </c>
      <c r="AH85" s="31">
        <v>23.373500060092994</v>
      </c>
      <c r="AI85" s="31">
        <v>0.82983491673735732</v>
      </c>
      <c r="AJ85" s="1"/>
      <c r="AK85" s="1"/>
      <c r="AL85" s="1">
        <v>54</v>
      </c>
      <c r="AM85" s="1">
        <v>157.40937166964329</v>
      </c>
      <c r="AN85" s="1">
        <v>18.590628330356708</v>
      </c>
      <c r="AO85" s="1">
        <v>0.69885042924500973</v>
      </c>
      <c r="AV85" s="1">
        <v>58</v>
      </c>
      <c r="AW85" s="1">
        <v>117.77636566194347</v>
      </c>
      <c r="AX85" s="1">
        <v>-17.776365661943473</v>
      </c>
      <c r="AY85" s="1">
        <v>-0.63111852658120848</v>
      </c>
    </row>
    <row r="86" spans="1:51" x14ac:dyDescent="0.3">
      <c r="A86">
        <v>84</v>
      </c>
      <c r="B86" s="34">
        <v>101</v>
      </c>
      <c r="C86" s="33">
        <v>28</v>
      </c>
      <c r="D86" s="33">
        <v>24.6</v>
      </c>
      <c r="E86" s="33">
        <v>0.23699999999999999</v>
      </c>
      <c r="F86" s="33">
        <v>65</v>
      </c>
      <c r="G86" s="34">
        <v>22</v>
      </c>
      <c r="H86" s="34">
        <v>0</v>
      </c>
      <c r="J86">
        <f t="shared" si="20"/>
        <v>101.7628141882446</v>
      </c>
      <c r="K86">
        <f t="shared" si="21"/>
        <v>79</v>
      </c>
      <c r="L86">
        <f t="shared" si="22"/>
        <v>6241</v>
      </c>
      <c r="M86">
        <f t="shared" si="23"/>
        <v>0.87983067257483882</v>
      </c>
      <c r="O86">
        <f t="shared" si="24"/>
        <v>109.19805495244687</v>
      </c>
      <c r="P86">
        <f t="shared" si="25"/>
        <v>101</v>
      </c>
      <c r="Q86">
        <f t="shared" si="26"/>
        <v>10201</v>
      </c>
      <c r="R86">
        <f t="shared" si="27"/>
        <v>0.81280826460465572</v>
      </c>
      <c r="Y86" s="23">
        <v>84</v>
      </c>
      <c r="Z86" s="23">
        <f t="shared" si="16"/>
        <v>0.83416458852867825</v>
      </c>
      <c r="AA86" s="23">
        <f t="shared" si="17"/>
        <v>0.97075394243172153</v>
      </c>
      <c r="AB86" s="26">
        <v>23.331563308662609</v>
      </c>
      <c r="AC86" s="26">
        <v>0.87706949670932</v>
      </c>
      <c r="AD86" s="1"/>
      <c r="AE86" s="28">
        <v>84</v>
      </c>
      <c r="AF86" s="28">
        <f t="shared" si="18"/>
        <v>0.83416458852867825</v>
      </c>
      <c r="AG86" s="28">
        <f t="shared" si="19"/>
        <v>0.97075394243172153</v>
      </c>
      <c r="AH86" s="31">
        <v>23.530979051260346</v>
      </c>
      <c r="AI86" s="31">
        <v>0.83542593071417981</v>
      </c>
      <c r="AJ86" s="1"/>
      <c r="AK86" s="1"/>
      <c r="AL86" s="1">
        <v>55</v>
      </c>
      <c r="AM86" s="1">
        <v>148.40964059976966</v>
      </c>
      <c r="AN86" s="1">
        <v>1.5903594002303407</v>
      </c>
      <c r="AO86" s="1">
        <v>5.9784065915080578E-2</v>
      </c>
      <c r="AV86" s="1">
        <v>59</v>
      </c>
      <c r="AW86" s="1">
        <v>120.78360056367619</v>
      </c>
      <c r="AX86" s="1">
        <v>25.216399436323812</v>
      </c>
      <c r="AY86" s="1">
        <v>0.89526381042028924</v>
      </c>
    </row>
    <row r="87" spans="1:51" x14ac:dyDescent="0.3">
      <c r="A87">
        <v>85</v>
      </c>
      <c r="B87" s="34">
        <v>137</v>
      </c>
      <c r="C87" s="33">
        <v>0</v>
      </c>
      <c r="D87" s="33">
        <v>48.8</v>
      </c>
      <c r="E87" s="33">
        <v>0.22700000000000001</v>
      </c>
      <c r="F87" s="33">
        <v>108</v>
      </c>
      <c r="G87" s="34">
        <v>37</v>
      </c>
      <c r="H87" s="34">
        <v>0</v>
      </c>
      <c r="J87">
        <f t="shared" si="20"/>
        <v>121.30047821210377</v>
      </c>
      <c r="K87">
        <f t="shared" si="21"/>
        <v>100</v>
      </c>
      <c r="L87">
        <f t="shared" si="22"/>
        <v>10000</v>
      </c>
      <c r="M87">
        <f t="shared" si="23"/>
        <v>1.1137097121200492</v>
      </c>
      <c r="O87">
        <f t="shared" si="24"/>
        <v>109.19805495244687</v>
      </c>
      <c r="P87">
        <f t="shared" si="25"/>
        <v>137</v>
      </c>
      <c r="Q87">
        <f t="shared" si="26"/>
        <v>18769</v>
      </c>
      <c r="R87">
        <f t="shared" si="27"/>
        <v>1.1025221014934439</v>
      </c>
      <c r="Y87" s="23">
        <v>85</v>
      </c>
      <c r="Z87" s="23">
        <f t="shared" si="16"/>
        <v>0.84413965087281795</v>
      </c>
      <c r="AA87" s="23">
        <f t="shared" si="17"/>
        <v>1.0116180790824523</v>
      </c>
      <c r="AB87" s="26">
        <v>25.905209842027745</v>
      </c>
      <c r="AC87" s="26">
        <v>0.97381684449154771</v>
      </c>
      <c r="AD87" s="1"/>
      <c r="AE87" s="28">
        <v>85</v>
      </c>
      <c r="AF87" s="28">
        <f t="shared" si="18"/>
        <v>0.84413965087281795</v>
      </c>
      <c r="AG87" s="28">
        <f t="shared" si="19"/>
        <v>1.0116180790824523</v>
      </c>
      <c r="AH87" s="31">
        <v>25.216399436323812</v>
      </c>
      <c r="AI87" s="31">
        <v>0.89526381042028924</v>
      </c>
      <c r="AJ87" s="1"/>
      <c r="AK87" s="1"/>
      <c r="AL87" s="1">
        <v>56</v>
      </c>
      <c r="AM87" s="1">
        <v>95.496038247028039</v>
      </c>
      <c r="AN87" s="1">
        <v>-22.496038247028039</v>
      </c>
      <c r="AO87" s="1">
        <v>-0.84566081930518844</v>
      </c>
      <c r="AV87" s="1">
        <v>60</v>
      </c>
      <c r="AW87" s="1">
        <v>111.56624049826601</v>
      </c>
      <c r="AX87" s="1">
        <v>-6.5662404982660121</v>
      </c>
      <c r="AY87" s="1">
        <v>-0.2331227938968059</v>
      </c>
    </row>
    <row r="88" spans="1:51" x14ac:dyDescent="0.3">
      <c r="A88">
        <v>86</v>
      </c>
      <c r="B88" s="34">
        <v>110</v>
      </c>
      <c r="C88" s="33">
        <v>29</v>
      </c>
      <c r="D88" s="33">
        <v>32.4</v>
      </c>
      <c r="E88" s="33">
        <v>0.69799999999999995</v>
      </c>
      <c r="F88" s="33">
        <v>74</v>
      </c>
      <c r="G88" s="34">
        <v>27</v>
      </c>
      <c r="H88" s="34">
        <v>125</v>
      </c>
      <c r="J88">
        <f t="shared" si="20"/>
        <v>108.27536886286433</v>
      </c>
      <c r="K88">
        <f t="shared" si="21"/>
        <v>83</v>
      </c>
      <c r="L88">
        <f t="shared" si="22"/>
        <v>6889</v>
      </c>
      <c r="M88">
        <f t="shared" si="23"/>
        <v>0.92437906105964085</v>
      </c>
      <c r="O88">
        <f t="shared" si="24"/>
        <v>123.89533983400895</v>
      </c>
      <c r="P88">
        <f t="shared" si="25"/>
        <v>-15</v>
      </c>
      <c r="Q88">
        <f t="shared" si="26"/>
        <v>225</v>
      </c>
      <c r="R88">
        <f t="shared" si="27"/>
        <v>-0.12071409870366173</v>
      </c>
      <c r="Y88" s="23">
        <v>86</v>
      </c>
      <c r="Z88" s="23">
        <f t="shared" si="16"/>
        <v>0.85411471321695764</v>
      </c>
      <c r="AA88" s="23">
        <f t="shared" si="17"/>
        <v>1.0542454124924514</v>
      </c>
      <c r="AB88" s="26">
        <v>26.389988774980822</v>
      </c>
      <c r="AC88" s="26">
        <v>0.99204043324621005</v>
      </c>
      <c r="AD88" s="1"/>
      <c r="AE88" s="28">
        <v>86</v>
      </c>
      <c r="AF88" s="28">
        <f t="shared" si="18"/>
        <v>0.85411471321695764</v>
      </c>
      <c r="AG88" s="28">
        <f t="shared" si="19"/>
        <v>1.0542454124924514</v>
      </c>
      <c r="AH88" s="31">
        <v>26.41838595259847</v>
      </c>
      <c r="AI88" s="31">
        <v>0.93793822281414441</v>
      </c>
      <c r="AJ88" s="1"/>
      <c r="AK88" s="1"/>
      <c r="AL88" s="1">
        <v>57</v>
      </c>
      <c r="AM88" s="1">
        <v>141.16860581093658</v>
      </c>
      <c r="AN88" s="1">
        <v>45.831394189063417</v>
      </c>
      <c r="AO88" s="1">
        <v>1.7228728869601175</v>
      </c>
      <c r="AV88" s="1">
        <v>61</v>
      </c>
      <c r="AW88" s="1">
        <v>97.267412799863166</v>
      </c>
      <c r="AX88" s="1">
        <v>-13.267412799863166</v>
      </c>
      <c r="AY88" s="1">
        <v>-0.47103610361257958</v>
      </c>
    </row>
    <row r="89" spans="1:51" x14ac:dyDescent="0.3">
      <c r="A89">
        <v>87</v>
      </c>
      <c r="B89" s="34">
        <v>106</v>
      </c>
      <c r="C89" s="33">
        <v>54</v>
      </c>
      <c r="D89" s="33">
        <v>36.6</v>
      </c>
      <c r="E89" s="33">
        <v>0.17799999999999999</v>
      </c>
      <c r="F89" s="33">
        <v>72</v>
      </c>
      <c r="G89" s="34">
        <v>45</v>
      </c>
      <c r="H89" s="34">
        <v>0</v>
      </c>
      <c r="J89">
        <f t="shared" si="20"/>
        <v>131.72056569149532</v>
      </c>
      <c r="K89">
        <f t="shared" si="21"/>
        <v>61</v>
      </c>
      <c r="L89">
        <f t="shared" si="22"/>
        <v>3721</v>
      </c>
      <c r="M89">
        <f t="shared" si="23"/>
        <v>0.67936292439322998</v>
      </c>
      <c r="O89">
        <f t="shared" si="24"/>
        <v>109.19805495244687</v>
      </c>
      <c r="P89">
        <f t="shared" si="25"/>
        <v>106</v>
      </c>
      <c r="Q89">
        <f t="shared" si="26"/>
        <v>11236</v>
      </c>
      <c r="R89">
        <f t="shared" si="27"/>
        <v>0.85304629750587624</v>
      </c>
      <c r="Y89" s="23">
        <v>87</v>
      </c>
      <c r="Z89" s="23">
        <f t="shared" si="16"/>
        <v>0.86408977556109723</v>
      </c>
      <c r="AA89" s="23">
        <f t="shared" si="17"/>
        <v>1.0988799140705434</v>
      </c>
      <c r="AB89" s="26">
        <v>27.988408489357653</v>
      </c>
      <c r="AC89" s="26">
        <v>1.052127498817947</v>
      </c>
      <c r="AD89" s="1"/>
      <c r="AE89" s="28">
        <v>87</v>
      </c>
      <c r="AF89" s="28">
        <f t="shared" si="18"/>
        <v>0.86408977556109723</v>
      </c>
      <c r="AG89" s="28">
        <f t="shared" si="19"/>
        <v>1.0988799140705434</v>
      </c>
      <c r="AH89" s="31">
        <v>27.238842382576564</v>
      </c>
      <c r="AI89" s="31">
        <v>0.96706708205675085</v>
      </c>
      <c r="AJ89" s="1"/>
      <c r="AK89" s="1"/>
      <c r="AL89" s="1">
        <v>58</v>
      </c>
      <c r="AM89" s="1">
        <v>117.62506366372568</v>
      </c>
      <c r="AN89" s="1">
        <v>-17.625063663725683</v>
      </c>
      <c r="AO89" s="1">
        <v>-0.66255336226330652</v>
      </c>
      <c r="AV89" s="1">
        <v>62</v>
      </c>
      <c r="AW89" s="1">
        <v>115.67138583241248</v>
      </c>
      <c r="AX89" s="1">
        <v>17.328614167587517</v>
      </c>
      <c r="AY89" s="1">
        <v>0.61522189907216507</v>
      </c>
    </row>
    <row r="90" spans="1:51" x14ac:dyDescent="0.3">
      <c r="A90">
        <v>88</v>
      </c>
      <c r="B90" s="34">
        <v>100</v>
      </c>
      <c r="C90" s="33">
        <v>25</v>
      </c>
      <c r="D90" s="33">
        <v>38.5</v>
      </c>
      <c r="E90" s="33">
        <v>0.32400000000000001</v>
      </c>
      <c r="F90" s="33">
        <v>68</v>
      </c>
      <c r="G90" s="34">
        <v>26</v>
      </c>
      <c r="H90" s="34">
        <v>71</v>
      </c>
      <c r="J90">
        <f t="shared" si="20"/>
        <v>106.97285792794038</v>
      </c>
      <c r="K90">
        <f t="shared" si="21"/>
        <v>74</v>
      </c>
      <c r="L90">
        <f t="shared" si="22"/>
        <v>5476</v>
      </c>
      <c r="M90">
        <f t="shared" si="23"/>
        <v>0.82414518696883632</v>
      </c>
      <c r="O90">
        <f t="shared" si="24"/>
        <v>117.54611276517413</v>
      </c>
      <c r="P90">
        <f t="shared" si="25"/>
        <v>29</v>
      </c>
      <c r="Q90">
        <f t="shared" si="26"/>
        <v>841</v>
      </c>
      <c r="R90">
        <f t="shared" si="27"/>
        <v>0.23338059082707935</v>
      </c>
      <c r="Y90" s="23">
        <v>88</v>
      </c>
      <c r="Z90" s="23">
        <f t="shared" si="16"/>
        <v>0.87406483790523692</v>
      </c>
      <c r="AA90" s="23">
        <f t="shared" si="17"/>
        <v>1.1458183419972177</v>
      </c>
      <c r="AB90" s="26">
        <v>29.216582255367769</v>
      </c>
      <c r="AC90" s="26">
        <v>1.098296447403837</v>
      </c>
      <c r="AD90" s="1"/>
      <c r="AE90" s="28">
        <v>88</v>
      </c>
      <c r="AF90" s="28">
        <f t="shared" si="18"/>
        <v>0.87406483790523692</v>
      </c>
      <c r="AG90" s="28">
        <f t="shared" si="19"/>
        <v>1.1458183419972177</v>
      </c>
      <c r="AH90" s="31">
        <v>28.620372468873128</v>
      </c>
      <c r="AI90" s="31">
        <v>1.0161158724041346</v>
      </c>
      <c r="AJ90" s="1"/>
      <c r="AK90" s="1"/>
      <c r="AL90" s="1">
        <v>59</v>
      </c>
      <c r="AM90" s="1">
        <v>149.07193207266542</v>
      </c>
      <c r="AN90" s="1">
        <v>-3.0719320726654189</v>
      </c>
      <c r="AO90" s="1">
        <v>-0.11547867072831465</v>
      </c>
      <c r="AV90" s="1">
        <v>63</v>
      </c>
      <c r="AW90" s="1">
        <v>112.60405699365427</v>
      </c>
      <c r="AX90" s="1">
        <v>-68.604056993654268</v>
      </c>
      <c r="AY90" s="1">
        <v>-2.4356661080628719</v>
      </c>
    </row>
    <row r="91" spans="1:51" x14ac:dyDescent="0.3">
      <c r="A91">
        <v>89</v>
      </c>
      <c r="B91" s="34">
        <v>136</v>
      </c>
      <c r="C91" s="33">
        <v>32</v>
      </c>
      <c r="D91" s="33">
        <v>37.1</v>
      </c>
      <c r="E91" s="33">
        <v>0.153</v>
      </c>
      <c r="F91" s="33">
        <v>70</v>
      </c>
      <c r="G91" s="34">
        <v>43</v>
      </c>
      <c r="H91" s="34">
        <v>110</v>
      </c>
      <c r="J91">
        <f t="shared" si="20"/>
        <v>129.11554382164744</v>
      </c>
      <c r="K91">
        <f t="shared" si="21"/>
        <v>93</v>
      </c>
      <c r="L91">
        <f t="shared" si="22"/>
        <v>8649</v>
      </c>
      <c r="M91">
        <f t="shared" si="23"/>
        <v>1.0357500322716457</v>
      </c>
      <c r="O91">
        <f t="shared" si="24"/>
        <v>122.13166564822151</v>
      </c>
      <c r="P91">
        <f t="shared" si="25"/>
        <v>26</v>
      </c>
      <c r="Q91">
        <f t="shared" si="26"/>
        <v>676</v>
      </c>
      <c r="R91">
        <f t="shared" si="27"/>
        <v>0.209237771086347</v>
      </c>
      <c r="Y91" s="23">
        <v>89</v>
      </c>
      <c r="Z91" s="23">
        <f t="shared" si="16"/>
        <v>0.88403990024937651</v>
      </c>
      <c r="AA91" s="23">
        <f t="shared" si="17"/>
        <v>1.1954271085021428</v>
      </c>
      <c r="AB91" s="26">
        <v>31.481797940392369</v>
      </c>
      <c r="AC91" s="26">
        <v>1.1834494032739196</v>
      </c>
      <c r="AD91" s="1"/>
      <c r="AE91" s="28">
        <v>89</v>
      </c>
      <c r="AF91" s="28">
        <f t="shared" si="18"/>
        <v>0.88403990024937651</v>
      </c>
      <c r="AG91" s="28">
        <f t="shared" si="19"/>
        <v>1.1954271085021428</v>
      </c>
      <c r="AH91" s="31">
        <v>28.697812950989785</v>
      </c>
      <c r="AI91" s="31">
        <v>1.0188652602093053</v>
      </c>
      <c r="AJ91" s="1"/>
      <c r="AK91" s="1"/>
      <c r="AL91" s="1">
        <v>60</v>
      </c>
      <c r="AM91" s="1">
        <v>109.21975455185245</v>
      </c>
      <c r="AN91" s="1">
        <v>-4.2197545518524464</v>
      </c>
      <c r="AO91" s="1">
        <v>-0.15862709035257672</v>
      </c>
      <c r="AV91" s="1">
        <v>64</v>
      </c>
      <c r="AW91" s="1">
        <v>112.30218704901021</v>
      </c>
      <c r="AX91" s="1">
        <v>28.697812950989785</v>
      </c>
      <c r="AY91" s="1">
        <v>1.0188652602093053</v>
      </c>
    </row>
    <row r="92" spans="1:51" x14ac:dyDescent="0.3">
      <c r="A92">
        <v>90</v>
      </c>
      <c r="B92" s="34">
        <v>107</v>
      </c>
      <c r="C92" s="33">
        <v>19</v>
      </c>
      <c r="D92" s="33">
        <v>26.5</v>
      </c>
      <c r="E92" s="33">
        <v>0.16500000000000001</v>
      </c>
      <c r="F92" s="33">
        <v>68</v>
      </c>
      <c r="G92" s="34">
        <v>24</v>
      </c>
      <c r="H92" s="34">
        <v>0</v>
      </c>
      <c r="J92">
        <f t="shared" si="20"/>
        <v>104.36783605809249</v>
      </c>
      <c r="K92">
        <f t="shared" si="21"/>
        <v>83</v>
      </c>
      <c r="L92">
        <f t="shared" si="22"/>
        <v>6889</v>
      </c>
      <c r="M92">
        <f t="shared" si="23"/>
        <v>0.92437906105964085</v>
      </c>
      <c r="O92">
        <f t="shared" si="24"/>
        <v>109.19805495244687</v>
      </c>
      <c r="P92">
        <f t="shared" si="25"/>
        <v>107</v>
      </c>
      <c r="Q92">
        <f t="shared" si="26"/>
        <v>11449</v>
      </c>
      <c r="R92">
        <f t="shared" si="27"/>
        <v>0.86109390408612041</v>
      </c>
      <c r="Y92" s="23">
        <v>90</v>
      </c>
      <c r="Z92" s="23">
        <f t="shared" si="16"/>
        <v>0.8940149625935162</v>
      </c>
      <c r="AA92" s="23">
        <f t="shared" si="17"/>
        <v>1.248166539458073</v>
      </c>
      <c r="AB92" s="26">
        <v>31.855906617691801</v>
      </c>
      <c r="AC92" s="26">
        <v>1.1975127262057257</v>
      </c>
      <c r="AD92" s="1"/>
      <c r="AE92" s="28">
        <v>90</v>
      </c>
      <c r="AF92" s="28">
        <f t="shared" si="18"/>
        <v>0.8940149625935162</v>
      </c>
      <c r="AG92" s="28">
        <f t="shared" si="19"/>
        <v>1.248166539458073</v>
      </c>
      <c r="AH92" s="31">
        <v>30.669048095545293</v>
      </c>
      <c r="AI92" s="31">
        <v>1.0888504891158171</v>
      </c>
      <c r="AJ92" s="1"/>
      <c r="AK92" s="1"/>
      <c r="AL92" s="1">
        <v>61</v>
      </c>
      <c r="AM92" s="1">
        <v>81.285398602906156</v>
      </c>
      <c r="AN92" s="1">
        <v>2.7146013970938441</v>
      </c>
      <c r="AO92" s="1">
        <v>0.10204605879244832</v>
      </c>
      <c r="AV92" s="1">
        <v>65</v>
      </c>
      <c r="AW92" s="1">
        <v>118.7387146711707</v>
      </c>
      <c r="AX92" s="1">
        <v>-4.7387146711706976</v>
      </c>
      <c r="AY92" s="1">
        <v>-0.16823971097537815</v>
      </c>
    </row>
    <row r="93" spans="1:51" x14ac:dyDescent="0.3">
      <c r="A93">
        <v>91</v>
      </c>
      <c r="B93" s="34">
        <v>80</v>
      </c>
      <c r="C93" s="33">
        <v>0</v>
      </c>
      <c r="D93" s="33">
        <v>19.100000000000001</v>
      </c>
      <c r="E93" s="33">
        <v>0.25800000000000001</v>
      </c>
      <c r="F93" s="33">
        <v>55</v>
      </c>
      <c r="G93" s="34">
        <v>21</v>
      </c>
      <c r="H93" s="34">
        <v>0</v>
      </c>
      <c r="J93">
        <f t="shared" si="20"/>
        <v>100.46030325332066</v>
      </c>
      <c r="K93">
        <f t="shared" si="21"/>
        <v>59</v>
      </c>
      <c r="L93">
        <f t="shared" si="22"/>
        <v>3481</v>
      </c>
      <c r="M93">
        <f t="shared" si="23"/>
        <v>0.65708873015082903</v>
      </c>
      <c r="O93">
        <f t="shared" si="24"/>
        <v>109.19805495244687</v>
      </c>
      <c r="P93">
        <f t="shared" si="25"/>
        <v>80</v>
      </c>
      <c r="Q93">
        <f t="shared" si="26"/>
        <v>6400</v>
      </c>
      <c r="R93">
        <f t="shared" si="27"/>
        <v>0.64380852641952924</v>
      </c>
      <c r="Y93" s="23">
        <v>91</v>
      </c>
      <c r="Z93" s="23">
        <f t="shared" si="16"/>
        <v>0.9039900249376559</v>
      </c>
      <c r="AA93" s="23">
        <f t="shared" si="17"/>
        <v>1.3046268229653302</v>
      </c>
      <c r="AB93" s="26">
        <v>32.029519823988991</v>
      </c>
      <c r="AC93" s="26">
        <v>1.2040391147487786</v>
      </c>
      <c r="AD93" s="1"/>
      <c r="AE93" s="28">
        <v>91</v>
      </c>
      <c r="AF93" s="28">
        <f t="shared" si="18"/>
        <v>0.9039900249376559</v>
      </c>
      <c r="AG93" s="28">
        <f t="shared" si="19"/>
        <v>1.3046268229653302</v>
      </c>
      <c r="AH93" s="31">
        <v>33.248362795754119</v>
      </c>
      <c r="AI93" s="31">
        <v>1.1804245107208087</v>
      </c>
      <c r="AJ93" s="1"/>
      <c r="AK93" s="1"/>
      <c r="AL93" s="1">
        <v>62</v>
      </c>
      <c r="AM93" s="1">
        <v>121.47313857385697</v>
      </c>
      <c r="AN93" s="1">
        <v>11.526861426143029</v>
      </c>
      <c r="AO93" s="1">
        <v>0.43331252243657942</v>
      </c>
      <c r="AV93" s="1">
        <v>66</v>
      </c>
      <c r="AW93" s="1">
        <v>108.51428520864332</v>
      </c>
      <c r="AX93" s="1">
        <v>-9.5142852086433152</v>
      </c>
      <c r="AY93" s="1">
        <v>-0.33778792451414241</v>
      </c>
    </row>
    <row r="94" spans="1:51" x14ac:dyDescent="0.3">
      <c r="A94">
        <v>92</v>
      </c>
      <c r="B94" s="34">
        <v>123</v>
      </c>
      <c r="C94" s="33">
        <v>15</v>
      </c>
      <c r="D94" s="33">
        <v>32</v>
      </c>
      <c r="E94" s="33">
        <v>0.443</v>
      </c>
      <c r="F94" s="33">
        <v>80</v>
      </c>
      <c r="G94" s="34">
        <v>34</v>
      </c>
      <c r="H94" s="34">
        <v>176</v>
      </c>
      <c r="J94">
        <f t="shared" si="20"/>
        <v>117.39294540733194</v>
      </c>
      <c r="K94">
        <f t="shared" si="21"/>
        <v>89</v>
      </c>
      <c r="L94">
        <f t="shared" si="22"/>
        <v>7921</v>
      </c>
      <c r="M94">
        <f t="shared" si="23"/>
        <v>0.99120164378684372</v>
      </c>
      <c r="O94">
        <f t="shared" si="24"/>
        <v>129.89183206568629</v>
      </c>
      <c r="P94">
        <f t="shared" si="25"/>
        <v>-53</v>
      </c>
      <c r="Q94">
        <f t="shared" si="26"/>
        <v>2809</v>
      </c>
      <c r="R94">
        <f t="shared" si="27"/>
        <v>-0.42652314875293812</v>
      </c>
      <c r="Y94" s="23">
        <v>92</v>
      </c>
      <c r="Z94" s="23">
        <f t="shared" si="16"/>
        <v>0.91396508728179549</v>
      </c>
      <c r="AA94" s="23">
        <f t="shared" si="17"/>
        <v>1.3655831908785105</v>
      </c>
      <c r="AB94" s="26">
        <v>32.602756795441664</v>
      </c>
      <c r="AC94" s="26">
        <v>1.2255879777801941</v>
      </c>
      <c r="AD94" s="1"/>
      <c r="AE94" s="28">
        <v>92</v>
      </c>
      <c r="AF94" s="28">
        <f t="shared" si="18"/>
        <v>0.91396508728179549</v>
      </c>
      <c r="AG94" s="28">
        <f t="shared" si="19"/>
        <v>1.3655831908785105</v>
      </c>
      <c r="AH94" s="31">
        <v>38.748864494942424</v>
      </c>
      <c r="AI94" s="31">
        <v>1.3757101272448349</v>
      </c>
      <c r="AJ94" s="1"/>
      <c r="AK94" s="1"/>
      <c r="AL94" s="1">
        <v>63</v>
      </c>
      <c r="AM94" s="1">
        <v>117.35626004329987</v>
      </c>
      <c r="AN94" s="1">
        <v>-73.356260043299869</v>
      </c>
      <c r="AO94" s="1">
        <v>-2.7575751022550308</v>
      </c>
      <c r="AV94" s="1">
        <v>67</v>
      </c>
      <c r="AW94" s="1">
        <v>114.64894288615974</v>
      </c>
      <c r="AX94" s="1">
        <v>-5.6489428861597446</v>
      </c>
      <c r="AY94" s="1">
        <v>-0.20055575919474886</v>
      </c>
    </row>
    <row r="95" spans="1:51" x14ac:dyDescent="0.3">
      <c r="A95">
        <v>93</v>
      </c>
      <c r="B95" s="34">
        <v>81</v>
      </c>
      <c r="C95" s="33">
        <v>40</v>
      </c>
      <c r="D95" s="33">
        <v>46.7</v>
      </c>
      <c r="E95" s="33">
        <v>0.26100000000000001</v>
      </c>
      <c r="F95" s="33">
        <v>78</v>
      </c>
      <c r="G95" s="34">
        <v>42</v>
      </c>
      <c r="H95" s="34">
        <v>48</v>
      </c>
      <c r="J95">
        <f t="shared" si="20"/>
        <v>127.81303288672351</v>
      </c>
      <c r="K95">
        <f t="shared" si="21"/>
        <v>39</v>
      </c>
      <c r="L95">
        <f t="shared" si="22"/>
        <v>1521</v>
      </c>
      <c r="M95">
        <f t="shared" si="23"/>
        <v>0.43434678772681917</v>
      </c>
      <c r="O95">
        <f t="shared" si="24"/>
        <v>114.84181234696671</v>
      </c>
      <c r="P95">
        <f t="shared" si="25"/>
        <v>33</v>
      </c>
      <c r="Q95">
        <f t="shared" si="26"/>
        <v>1089</v>
      </c>
      <c r="R95">
        <f t="shared" si="27"/>
        <v>0.26557101714805581</v>
      </c>
      <c r="Y95" s="23">
        <v>93</v>
      </c>
      <c r="Z95" s="23">
        <f t="shared" si="16"/>
        <v>0.92394014962593518</v>
      </c>
      <c r="AA95" s="23">
        <f t="shared" si="17"/>
        <v>1.43208428708654</v>
      </c>
      <c r="AB95" s="26">
        <v>36.227451574887169</v>
      </c>
      <c r="AC95" s="26">
        <v>1.3618458523115942</v>
      </c>
      <c r="AD95" s="1"/>
      <c r="AE95" s="28">
        <v>93</v>
      </c>
      <c r="AF95" s="28">
        <f t="shared" si="18"/>
        <v>0.92394014962593518</v>
      </c>
      <c r="AG95" s="28">
        <f t="shared" si="19"/>
        <v>1.43208428708654</v>
      </c>
      <c r="AH95" s="31">
        <v>40.553043630114914</v>
      </c>
      <c r="AI95" s="31">
        <v>1.4397643270251814</v>
      </c>
      <c r="AJ95" s="1"/>
      <c r="AK95" s="1"/>
      <c r="AL95" s="1">
        <v>64</v>
      </c>
      <c r="AM95" s="1">
        <v>108.39724320455834</v>
      </c>
      <c r="AN95" s="1">
        <v>32.602756795441664</v>
      </c>
      <c r="AO95" s="1">
        <v>1.2255879777801941</v>
      </c>
      <c r="AV95" s="1">
        <v>68</v>
      </c>
      <c r="AW95" s="1">
        <v>131.00803002620358</v>
      </c>
      <c r="AX95" s="1">
        <v>-22.008030026203585</v>
      </c>
      <c r="AY95" s="1">
        <v>-0.7813563102399671</v>
      </c>
    </row>
    <row r="96" spans="1:51" x14ac:dyDescent="0.3">
      <c r="A96">
        <v>94</v>
      </c>
      <c r="B96" s="34">
        <v>134</v>
      </c>
      <c r="C96" s="33">
        <v>0</v>
      </c>
      <c r="D96" s="33">
        <v>23.8</v>
      </c>
      <c r="E96" s="33">
        <v>0.27700000000000002</v>
      </c>
      <c r="F96" s="33">
        <v>72</v>
      </c>
      <c r="G96" s="34">
        <v>60</v>
      </c>
      <c r="H96" s="34">
        <v>0</v>
      </c>
      <c r="J96">
        <f t="shared" si="20"/>
        <v>151.2582297153545</v>
      </c>
      <c r="K96">
        <f t="shared" si="21"/>
        <v>74</v>
      </c>
      <c r="L96">
        <f t="shared" si="22"/>
        <v>5476</v>
      </c>
      <c r="M96">
        <f t="shared" si="23"/>
        <v>0.82414518696883632</v>
      </c>
      <c r="O96">
        <f t="shared" si="24"/>
        <v>109.19805495244687</v>
      </c>
      <c r="P96">
        <f t="shared" si="25"/>
        <v>134</v>
      </c>
      <c r="Q96">
        <f t="shared" si="26"/>
        <v>17956</v>
      </c>
      <c r="R96">
        <f t="shared" si="27"/>
        <v>1.0783792817527116</v>
      </c>
      <c r="Y96" s="23">
        <v>94</v>
      </c>
      <c r="Z96" s="23">
        <f t="shared" si="16"/>
        <v>0.93391521197007477</v>
      </c>
      <c r="AA96" s="23">
        <f t="shared" si="17"/>
        <v>1.5056012163044223</v>
      </c>
      <c r="AB96" s="26">
        <v>40.856007074519226</v>
      </c>
      <c r="AC96" s="26">
        <v>1.5358404016200924</v>
      </c>
      <c r="AD96" s="1"/>
      <c r="AE96" s="28">
        <v>94</v>
      </c>
      <c r="AF96" s="28">
        <f t="shared" si="18"/>
        <v>0.93391521197007477</v>
      </c>
      <c r="AG96" s="28">
        <f t="shared" si="19"/>
        <v>1.5056012163044223</v>
      </c>
      <c r="AH96" s="31">
        <v>40.861045425408577</v>
      </c>
      <c r="AI96" s="31">
        <v>1.4506993878203278</v>
      </c>
      <c r="AJ96" s="1"/>
      <c r="AK96" s="1"/>
      <c r="AL96" s="1">
        <v>65</v>
      </c>
      <c r="AM96" s="1">
        <v>122.54902034419801</v>
      </c>
      <c r="AN96" s="1">
        <v>-8.5490203441980128</v>
      </c>
      <c r="AO96" s="1">
        <v>-0.32137087735820852</v>
      </c>
      <c r="AV96" s="1">
        <v>69</v>
      </c>
      <c r="AW96" s="1">
        <v>104.91001994108332</v>
      </c>
      <c r="AX96" s="1">
        <v>-9.9100199410833198</v>
      </c>
      <c r="AY96" s="1">
        <v>-0.35183778858670894</v>
      </c>
    </row>
    <row r="97" spans="1:51" x14ac:dyDescent="0.3">
      <c r="A97">
        <v>95</v>
      </c>
      <c r="B97" s="34">
        <v>142</v>
      </c>
      <c r="C97" s="33">
        <v>18</v>
      </c>
      <c r="D97" s="33">
        <v>24.7</v>
      </c>
      <c r="E97" s="33">
        <v>0.76100000000000001</v>
      </c>
      <c r="F97" s="33">
        <v>82</v>
      </c>
      <c r="G97" s="34">
        <v>21</v>
      </c>
      <c r="H97" s="34">
        <v>64</v>
      </c>
      <c r="J97">
        <f t="shared" si="20"/>
        <v>100.46030325332066</v>
      </c>
      <c r="K97">
        <f t="shared" si="21"/>
        <v>121</v>
      </c>
      <c r="L97">
        <f t="shared" si="22"/>
        <v>14641</v>
      </c>
      <c r="M97">
        <f t="shared" si="23"/>
        <v>1.3475887516652594</v>
      </c>
      <c r="O97">
        <f t="shared" si="24"/>
        <v>116.72306481180665</v>
      </c>
      <c r="P97">
        <f t="shared" si="25"/>
        <v>78</v>
      </c>
      <c r="Q97">
        <f t="shared" si="26"/>
        <v>6084</v>
      </c>
      <c r="R97">
        <f t="shared" si="27"/>
        <v>0.62771331325904101</v>
      </c>
      <c r="Y97" s="23">
        <v>95</v>
      </c>
      <c r="Z97" s="23">
        <f t="shared" si="16"/>
        <v>0.94389027431421446</v>
      </c>
      <c r="AA97" s="23">
        <f t="shared" si="17"/>
        <v>1.5882958682169486</v>
      </c>
      <c r="AB97" s="26">
        <v>43.281248637341534</v>
      </c>
      <c r="AC97" s="26">
        <v>1.6270089773714365</v>
      </c>
      <c r="AD97" s="1"/>
      <c r="AE97" s="28">
        <v>95</v>
      </c>
      <c r="AF97" s="28">
        <f t="shared" si="18"/>
        <v>0.94389027431421446</v>
      </c>
      <c r="AG97" s="28">
        <f t="shared" si="19"/>
        <v>1.5882958682169486</v>
      </c>
      <c r="AH97" s="31">
        <v>42.306171221334779</v>
      </c>
      <c r="AI97" s="31">
        <v>1.5020060317313491</v>
      </c>
      <c r="AJ97" s="1"/>
      <c r="AK97" s="1"/>
      <c r="AL97" s="1">
        <v>66</v>
      </c>
      <c r="AM97" s="1">
        <v>100.2502581349935</v>
      </c>
      <c r="AN97" s="1">
        <v>-1.2502581349935014</v>
      </c>
      <c r="AO97" s="1">
        <v>-4.6999134121816354E-2</v>
      </c>
      <c r="AV97" s="1">
        <v>70</v>
      </c>
      <c r="AW97" s="1">
        <v>112.75163720424588</v>
      </c>
      <c r="AX97" s="1">
        <v>33.248362795754119</v>
      </c>
      <c r="AY97" s="1">
        <v>1.1804245107208087</v>
      </c>
    </row>
    <row r="98" spans="1:51" x14ac:dyDescent="0.3">
      <c r="A98">
        <v>96</v>
      </c>
      <c r="B98" s="34">
        <v>144</v>
      </c>
      <c r="C98" s="33">
        <v>27</v>
      </c>
      <c r="D98" s="33">
        <v>33.9</v>
      </c>
      <c r="E98" s="33">
        <v>0.255</v>
      </c>
      <c r="F98" s="33">
        <v>72</v>
      </c>
      <c r="G98" s="34">
        <v>40</v>
      </c>
      <c r="H98" s="34">
        <v>228</v>
      </c>
      <c r="J98">
        <f t="shared" si="20"/>
        <v>125.2080110168756</v>
      </c>
      <c r="K98">
        <f t="shared" si="21"/>
        <v>104</v>
      </c>
      <c r="L98">
        <f t="shared" si="22"/>
        <v>10816</v>
      </c>
      <c r="M98">
        <f t="shared" si="23"/>
        <v>1.1582581006048511</v>
      </c>
      <c r="O98">
        <f t="shared" si="24"/>
        <v>136.00590257641613</v>
      </c>
      <c r="P98">
        <f t="shared" si="25"/>
        <v>-84</v>
      </c>
      <c r="Q98">
        <f t="shared" si="26"/>
        <v>7056</v>
      </c>
      <c r="R98">
        <f t="shared" si="27"/>
        <v>-0.6759989527405057</v>
      </c>
      <c r="Y98" s="23">
        <v>96</v>
      </c>
      <c r="Z98" s="23">
        <f t="shared" si="16"/>
        <v>0.95386533665835416</v>
      </c>
      <c r="AA98" s="23">
        <f t="shared" si="17"/>
        <v>1.6835465976780204</v>
      </c>
      <c r="AB98" s="26">
        <v>45.831394189063417</v>
      </c>
      <c r="AC98" s="26">
        <v>1.7228728869601175</v>
      </c>
      <c r="AD98" s="1"/>
      <c r="AE98" s="28">
        <v>96</v>
      </c>
      <c r="AF98" s="28">
        <f t="shared" si="18"/>
        <v>0.95386533665835416</v>
      </c>
      <c r="AG98" s="28">
        <f t="shared" si="19"/>
        <v>1.6835465976780204</v>
      </c>
      <c r="AH98" s="31">
        <v>57.440828898851208</v>
      </c>
      <c r="AI98" s="31">
        <v>2.0393353731385204</v>
      </c>
      <c r="AJ98" s="1"/>
      <c r="AK98" s="1"/>
      <c r="AL98" s="1">
        <v>67</v>
      </c>
      <c r="AM98" s="1">
        <v>114.51474805578286</v>
      </c>
      <c r="AN98" s="1">
        <v>-5.5147480557828601</v>
      </c>
      <c r="AO98" s="1">
        <v>-0.20730789607948588</v>
      </c>
      <c r="AV98" s="1">
        <v>71</v>
      </c>
      <c r="AW98" s="1">
        <v>112.839123477812</v>
      </c>
      <c r="AX98" s="1">
        <v>-12.839123477811995</v>
      </c>
      <c r="AY98" s="1">
        <v>-0.45583044622322499</v>
      </c>
    </row>
    <row r="99" spans="1:51" x14ac:dyDescent="0.3">
      <c r="A99">
        <v>97</v>
      </c>
      <c r="B99" s="34">
        <v>92</v>
      </c>
      <c r="C99" s="33">
        <v>28</v>
      </c>
      <c r="D99" s="33">
        <v>31.6</v>
      </c>
      <c r="E99" s="33">
        <v>0.13</v>
      </c>
      <c r="F99" s="33">
        <v>62</v>
      </c>
      <c r="G99" s="34">
        <v>24</v>
      </c>
      <c r="H99" s="34">
        <v>0</v>
      </c>
      <c r="J99">
        <f t="shared" si="20"/>
        <v>104.36783605809249</v>
      </c>
      <c r="K99">
        <f t="shared" si="21"/>
        <v>68</v>
      </c>
      <c r="L99">
        <f t="shared" si="22"/>
        <v>4624</v>
      </c>
      <c r="M99">
        <f t="shared" si="23"/>
        <v>0.75732260424163345</v>
      </c>
      <c r="O99">
        <f t="shared" si="24"/>
        <v>109.19805495244687</v>
      </c>
      <c r="P99">
        <f t="shared" si="25"/>
        <v>92</v>
      </c>
      <c r="Q99">
        <f t="shared" si="26"/>
        <v>8464</v>
      </c>
      <c r="R99">
        <f t="shared" si="27"/>
        <v>0.74037980538245862</v>
      </c>
      <c r="Y99" s="23">
        <v>97</v>
      </c>
      <c r="Z99" s="23">
        <f t="shared" ref="Z99:Z102" si="28">(Y99-0.375)/(100+0.25)</f>
        <v>0.96384039900249374</v>
      </c>
      <c r="AA99" s="23">
        <f t="shared" ref="AA99:AA102" si="29">NORMSINV(Z99)</f>
        <v>1.7971034256260585</v>
      </c>
      <c r="AB99" s="26">
        <v>62.932120415422304</v>
      </c>
      <c r="AC99" s="26">
        <v>2.3657155951959505</v>
      </c>
      <c r="AD99" s="1"/>
      <c r="AE99" s="28">
        <v>97</v>
      </c>
      <c r="AF99" s="28">
        <f t="shared" ref="AF99:AF102" si="30">(AE99-0.375)/(100+0.25)</f>
        <v>0.96384039900249374</v>
      </c>
      <c r="AG99" s="28">
        <f t="shared" ref="AG99:AG102" si="31">NORMSINV(AF99)</f>
        <v>1.7971034256260585</v>
      </c>
      <c r="AH99" s="31">
        <v>71.075675760066744</v>
      </c>
      <c r="AI99" s="31">
        <v>2.5234165753852325</v>
      </c>
      <c r="AJ99" s="1"/>
      <c r="AK99" s="1"/>
      <c r="AL99" s="1">
        <v>68</v>
      </c>
      <c r="AM99" s="1">
        <v>146.8584332128037</v>
      </c>
      <c r="AN99" s="1">
        <v>-37.858433212803703</v>
      </c>
      <c r="AO99" s="1">
        <v>-1.4231569708759677</v>
      </c>
      <c r="AV99" s="1">
        <v>72</v>
      </c>
      <c r="AW99" s="1">
        <v>115.46902094873965</v>
      </c>
      <c r="AX99" s="1">
        <v>23.530979051260346</v>
      </c>
      <c r="AY99" s="1">
        <v>0.83542593071417981</v>
      </c>
    </row>
    <row r="100" spans="1:51" x14ac:dyDescent="0.3">
      <c r="A100">
        <v>98</v>
      </c>
      <c r="B100" s="34">
        <v>71</v>
      </c>
      <c r="C100" s="33">
        <v>18</v>
      </c>
      <c r="D100" s="33">
        <v>20.399999999999999</v>
      </c>
      <c r="E100" s="33">
        <v>0.32300000000000001</v>
      </c>
      <c r="F100" s="33">
        <v>48</v>
      </c>
      <c r="G100" s="34">
        <v>22</v>
      </c>
      <c r="H100" s="34">
        <v>76</v>
      </c>
      <c r="J100">
        <f t="shared" si="20"/>
        <v>101.7628141882446</v>
      </c>
      <c r="K100">
        <f t="shared" si="21"/>
        <v>49</v>
      </c>
      <c r="L100">
        <f t="shared" si="22"/>
        <v>2401</v>
      </c>
      <c r="M100">
        <f t="shared" si="23"/>
        <v>0.54571775893882413</v>
      </c>
      <c r="O100">
        <f t="shared" si="24"/>
        <v>118.13400416043662</v>
      </c>
      <c r="P100">
        <f t="shared" si="25"/>
        <v>-5</v>
      </c>
      <c r="Q100">
        <f t="shared" si="26"/>
        <v>25</v>
      </c>
      <c r="R100">
        <f t="shared" si="27"/>
        <v>-4.0238032901220577E-2</v>
      </c>
      <c r="Y100" s="23">
        <v>98</v>
      </c>
      <c r="Z100" s="23">
        <f t="shared" si="28"/>
        <v>0.97381546134663344</v>
      </c>
      <c r="AA100" s="23">
        <f t="shared" si="29"/>
        <v>1.9400873318827654</v>
      </c>
      <c r="AB100" s="26">
        <v>64.638058674806928</v>
      </c>
      <c r="AC100" s="26">
        <v>2.4298444489200435</v>
      </c>
      <c r="AD100" s="1"/>
      <c r="AE100" s="28">
        <v>98</v>
      </c>
      <c r="AF100" s="28">
        <f t="shared" si="30"/>
        <v>0.97381546134663344</v>
      </c>
      <c r="AG100" s="28">
        <f t="shared" si="31"/>
        <v>1.9400873318827654</v>
      </c>
      <c r="AH100" s="31">
        <v>74.485714791356685</v>
      </c>
      <c r="AI100" s="31">
        <v>2.6444839999611975</v>
      </c>
      <c r="AJ100" s="1"/>
      <c r="AK100" s="1"/>
      <c r="AL100" s="1">
        <v>69</v>
      </c>
      <c r="AM100" s="1">
        <v>102.04997488863924</v>
      </c>
      <c r="AN100" s="1">
        <v>-7.049974888639241</v>
      </c>
      <c r="AO100" s="1">
        <v>-0.26501944364338431</v>
      </c>
      <c r="AV100" s="1">
        <v>73</v>
      </c>
      <c r="AW100" s="1">
        <v>118.7387146711707</v>
      </c>
      <c r="AX100" s="1">
        <v>7.2612853288293024</v>
      </c>
      <c r="AY100" s="1">
        <v>0.25779913537824189</v>
      </c>
    </row>
    <row r="101" spans="1:51" x14ac:dyDescent="0.3">
      <c r="A101">
        <v>99</v>
      </c>
      <c r="B101" s="34">
        <v>93</v>
      </c>
      <c r="C101" s="33">
        <v>30</v>
      </c>
      <c r="D101" s="33">
        <v>28.7</v>
      </c>
      <c r="E101" s="33">
        <v>0.35599999999999998</v>
      </c>
      <c r="F101" s="33">
        <v>50</v>
      </c>
      <c r="G101" s="34">
        <v>23</v>
      </c>
      <c r="H101" s="34">
        <v>64</v>
      </c>
      <c r="J101">
        <f t="shared" si="20"/>
        <v>103.06532512316855</v>
      </c>
      <c r="K101">
        <f t="shared" si="21"/>
        <v>70</v>
      </c>
      <c r="L101">
        <f t="shared" si="22"/>
        <v>4900</v>
      </c>
      <c r="M101">
        <f t="shared" si="23"/>
        <v>0.7795967984840344</v>
      </c>
      <c r="O101">
        <f t="shared" si="24"/>
        <v>116.72306481180665</v>
      </c>
      <c r="P101">
        <f t="shared" si="25"/>
        <v>29</v>
      </c>
      <c r="Q101">
        <f t="shared" si="26"/>
        <v>841</v>
      </c>
      <c r="R101">
        <f t="shared" si="27"/>
        <v>0.23338059082707935</v>
      </c>
      <c r="Y101" s="23">
        <v>99</v>
      </c>
      <c r="Z101" s="23">
        <f t="shared" si="28"/>
        <v>0.98379052369077302</v>
      </c>
      <c r="AA101" s="23">
        <f t="shared" si="29"/>
        <v>2.139206442985977</v>
      </c>
      <c r="AB101" s="26">
        <v>68.066936439099763</v>
      </c>
      <c r="AC101" s="26">
        <v>2.5587412594432162</v>
      </c>
      <c r="AD101" s="1"/>
      <c r="AE101" s="28">
        <v>99</v>
      </c>
      <c r="AF101" s="28">
        <f t="shared" si="30"/>
        <v>0.98379052369077302</v>
      </c>
      <c r="AG101" s="28">
        <f t="shared" si="31"/>
        <v>2.139206442985977</v>
      </c>
      <c r="AH101" s="31">
        <v>78.283728275082041</v>
      </c>
      <c r="AI101" s="31">
        <v>2.7793257735480181</v>
      </c>
      <c r="AJ101" s="1"/>
      <c r="AK101" s="1"/>
      <c r="AL101" s="1">
        <v>70</v>
      </c>
      <c r="AM101" s="1">
        <v>109.77254842511283</v>
      </c>
      <c r="AN101" s="1">
        <v>36.227451574887169</v>
      </c>
      <c r="AO101" s="1">
        <v>1.3618458523115942</v>
      </c>
      <c r="AV101" s="1">
        <v>74</v>
      </c>
      <c r="AW101" s="1">
        <v>124.55612885490757</v>
      </c>
      <c r="AX101" s="1">
        <v>4.4438711450924302</v>
      </c>
      <c r="AY101" s="1">
        <v>0.15777181133327661</v>
      </c>
    </row>
    <row r="102" spans="1:51" ht="16.2" thickBot="1" x14ac:dyDescent="0.35">
      <c r="A102">
        <v>100</v>
      </c>
      <c r="B102" s="34">
        <v>122</v>
      </c>
      <c r="C102" s="33">
        <v>51</v>
      </c>
      <c r="D102" s="33">
        <v>49.7</v>
      </c>
      <c r="E102" s="33">
        <v>0.32500000000000001</v>
      </c>
      <c r="F102" s="33">
        <v>90</v>
      </c>
      <c r="G102" s="34">
        <v>31</v>
      </c>
      <c r="H102" s="34">
        <v>220</v>
      </c>
      <c r="J102">
        <f>$H$111+($H$112*G102)</f>
        <v>113.4854126025601</v>
      </c>
      <c r="K102">
        <f>B102-G102</f>
        <v>91</v>
      </c>
      <c r="L102">
        <f>(K102*K102)</f>
        <v>8281</v>
      </c>
      <c r="M102">
        <f t="shared" si="23"/>
        <v>1.0134758380292448</v>
      </c>
      <c r="O102">
        <f t="shared" si="24"/>
        <v>135.06527634399615</v>
      </c>
      <c r="P102">
        <f t="shared" si="25"/>
        <v>-98</v>
      </c>
      <c r="Q102">
        <f t="shared" si="26"/>
        <v>9604</v>
      </c>
      <c r="R102">
        <f t="shared" si="27"/>
        <v>-0.78866544486392332</v>
      </c>
      <c r="Y102" s="23">
        <v>100</v>
      </c>
      <c r="Z102" s="23">
        <f t="shared" si="28"/>
        <v>0.99376558603491272</v>
      </c>
      <c r="AA102" s="23">
        <f t="shared" si="29"/>
        <v>2.4985905609622558</v>
      </c>
      <c r="AB102" s="27">
        <v>71.859823615169532</v>
      </c>
      <c r="AC102" s="27">
        <v>2.7013217459104744</v>
      </c>
      <c r="AD102" s="1"/>
      <c r="AE102" s="28">
        <v>100</v>
      </c>
      <c r="AF102" s="28">
        <f t="shared" si="30"/>
        <v>0.99376558603491272</v>
      </c>
      <c r="AG102" s="28">
        <f t="shared" si="31"/>
        <v>2.4985905609622558</v>
      </c>
      <c r="AH102" s="32">
        <v>78.642815415125867</v>
      </c>
      <c r="AI102" s="32">
        <v>2.7920745294550757</v>
      </c>
      <c r="AJ102" s="1"/>
      <c r="AK102" s="1"/>
      <c r="AL102" s="1">
        <v>71</v>
      </c>
      <c r="AM102" s="1">
        <v>121.2056340031728</v>
      </c>
      <c r="AN102" s="1">
        <v>-21.205634003172804</v>
      </c>
      <c r="AO102" s="1">
        <v>-0.79715253095189698</v>
      </c>
      <c r="AV102" s="1">
        <v>75</v>
      </c>
      <c r="AW102" s="1">
        <v>98.289855746115904</v>
      </c>
      <c r="AX102" s="1">
        <v>-19.289855746115904</v>
      </c>
      <c r="AY102" s="1">
        <v>-0.68485232403358065</v>
      </c>
    </row>
    <row r="103" spans="1:51" x14ac:dyDescent="0.3">
      <c r="J103" s="35">
        <f t="shared" ref="J103:K103" si="32">SUM(J3:J102)</f>
        <v>11794.000000000002</v>
      </c>
      <c r="K103" s="35">
        <f t="shared" si="32"/>
        <v>8352</v>
      </c>
      <c r="L103" s="35">
        <f>SUM(L3:L102)</f>
        <v>790100</v>
      </c>
      <c r="M103" s="35"/>
      <c r="N103" s="35"/>
      <c r="O103" s="35">
        <f>SUM(O3:O102)</f>
        <v>11794.000000000005</v>
      </c>
      <c r="P103" s="35">
        <f t="shared" ref="P103:Q103" si="33">SUM(P3:P102)</f>
        <v>4359</v>
      </c>
      <c r="Q103" s="35">
        <f t="shared" si="33"/>
        <v>1513187</v>
      </c>
      <c r="AL103" s="1">
        <v>72</v>
      </c>
      <c r="AM103" s="1">
        <v>109.78341774463223</v>
      </c>
      <c r="AN103" s="1">
        <v>29.216582255367769</v>
      </c>
      <c r="AO103" s="1">
        <v>1.098296447403837</v>
      </c>
      <c r="AV103" s="1">
        <v>76</v>
      </c>
      <c r="AW103" s="1">
        <v>98.289855746115904</v>
      </c>
      <c r="AX103" s="1">
        <v>-98.289855746115904</v>
      </c>
      <c r="AY103" s="1">
        <v>-3.4896080625282457</v>
      </c>
    </row>
    <row r="104" spans="1:51" x14ac:dyDescent="0.3">
      <c r="A104" t="s">
        <v>2</v>
      </c>
      <c r="B104"/>
      <c r="C104"/>
      <c r="D104"/>
      <c r="E104"/>
      <c r="F104"/>
      <c r="G104"/>
      <c r="H104"/>
      <c r="AL104" s="1">
        <v>73</v>
      </c>
      <c r="AM104" s="1">
        <v>135.82068619274204</v>
      </c>
      <c r="AN104" s="1">
        <v>-9.8206861927420448</v>
      </c>
      <c r="AO104" s="1">
        <v>-0.36917476049324205</v>
      </c>
      <c r="AV104" s="1">
        <v>77</v>
      </c>
      <c r="AW104" s="1">
        <v>117.71627172491796</v>
      </c>
      <c r="AX104" s="1">
        <v>-55.716271724917959</v>
      </c>
      <c r="AY104" s="1">
        <v>-1.9781080107340723</v>
      </c>
    </row>
    <row r="105" spans="1:51" ht="16.2" thickBot="1" x14ac:dyDescent="0.35">
      <c r="B105"/>
      <c r="C105"/>
      <c r="D105"/>
      <c r="E105"/>
      <c r="F105"/>
      <c r="G105"/>
      <c r="H105"/>
      <c r="M105" t="s">
        <v>109</v>
      </c>
      <c r="O105">
        <f>SQRT( L103/(100-2))</f>
        <v>89.790004443474572</v>
      </c>
      <c r="AL105" s="1">
        <v>74</v>
      </c>
      <c r="AM105" s="1">
        <v>135.0232138944229</v>
      </c>
      <c r="AN105" s="1">
        <v>-6.023213894422895</v>
      </c>
      <c r="AO105" s="1">
        <v>-0.22642191219962818</v>
      </c>
      <c r="AV105" s="1">
        <v>78</v>
      </c>
      <c r="AW105" s="1">
        <v>103.40207047737961</v>
      </c>
      <c r="AX105" s="1">
        <v>-8.4020704773796098</v>
      </c>
      <c r="AY105" s="1">
        <v>-0.29830070109705153</v>
      </c>
    </row>
    <row r="106" spans="1:51" x14ac:dyDescent="0.3">
      <c r="A106" s="5" t="s">
        <v>3</v>
      </c>
      <c r="B106" s="5"/>
      <c r="C106"/>
      <c r="D106"/>
      <c r="E106"/>
      <c r="F106"/>
      <c r="G106"/>
      <c r="H106"/>
      <c r="AL106" s="1">
        <v>75</v>
      </c>
      <c r="AM106" s="1">
        <v>96.347318013793512</v>
      </c>
      <c r="AN106" s="1">
        <v>-17.347318013793512</v>
      </c>
      <c r="AO106" s="1">
        <v>-0.65211247434780339</v>
      </c>
      <c r="AV106" s="1">
        <v>79</v>
      </c>
      <c r="AW106" s="1">
        <v>102.37962753112687</v>
      </c>
      <c r="AX106" s="1">
        <v>28.620372468873128</v>
      </c>
      <c r="AY106" s="1">
        <v>1.0161158724041346</v>
      </c>
    </row>
    <row r="107" spans="1:51" x14ac:dyDescent="0.3">
      <c r="A107" s="1" t="s">
        <v>4</v>
      </c>
      <c r="B107" s="1">
        <v>0.43320379245147395</v>
      </c>
      <c r="C107"/>
      <c r="D107"/>
      <c r="E107"/>
      <c r="F107"/>
      <c r="G107"/>
      <c r="H107"/>
      <c r="M107" t="s">
        <v>110</v>
      </c>
      <c r="O107">
        <f>SQRT( Q103/(100-2))</f>
        <v>124.26054753408013</v>
      </c>
      <c r="AL107" s="1">
        <v>76</v>
      </c>
      <c r="AM107" s="1">
        <v>90.593563576402346</v>
      </c>
      <c r="AN107" s="1">
        <v>-90.593563576402346</v>
      </c>
      <c r="AO107" s="1">
        <v>-3.4055519623735639</v>
      </c>
      <c r="AV107" s="1">
        <v>80</v>
      </c>
      <c r="AW107" s="1">
        <v>100.33474163862138</v>
      </c>
      <c r="AX107" s="1">
        <v>11.665258361378619</v>
      </c>
      <c r="AY107" s="1">
        <v>0.41415443455822221</v>
      </c>
    </row>
    <row r="108" spans="1:51" x14ac:dyDescent="0.3">
      <c r="A108" s="1" t="s">
        <v>5</v>
      </c>
      <c r="B108" s="1">
        <v>0.1876655257943397</v>
      </c>
      <c r="C108"/>
      <c r="D108"/>
      <c r="E108"/>
      <c r="F108"/>
      <c r="G108"/>
      <c r="H108"/>
      <c r="Q108" t="s">
        <v>141</v>
      </c>
      <c r="AL108" s="1">
        <v>77</v>
      </c>
      <c r="AM108" s="1">
        <v>124.82843221208157</v>
      </c>
      <c r="AN108" s="1">
        <v>-62.828432212081566</v>
      </c>
      <c r="AO108" s="1">
        <v>-2.3618177955022199</v>
      </c>
      <c r="AV108" s="1">
        <v>81</v>
      </c>
      <c r="AW108" s="1">
        <v>98.289855746115904</v>
      </c>
      <c r="AX108" s="1">
        <v>14.710144253884096</v>
      </c>
      <c r="AY108" s="1">
        <v>0.5222577406350094</v>
      </c>
    </row>
    <row r="109" spans="1:51" x14ac:dyDescent="0.3">
      <c r="A109" s="1" t="s">
        <v>6</v>
      </c>
      <c r="B109" s="1">
        <v>0.17937639850652684</v>
      </c>
      <c r="C109"/>
      <c r="D109"/>
      <c r="E109"/>
      <c r="F109"/>
      <c r="G109"/>
      <c r="H109"/>
      <c r="L109" t="s">
        <v>142</v>
      </c>
      <c r="Q109" s="36" t="s">
        <v>112</v>
      </c>
      <c r="R109" s="36"/>
      <c r="AL109" s="1">
        <v>78</v>
      </c>
      <c r="AM109" s="1">
        <v>100.9474257040804</v>
      </c>
      <c r="AN109" s="1">
        <v>-5.9474257040804019</v>
      </c>
      <c r="AO109" s="1">
        <v>-0.22357291708169191</v>
      </c>
      <c r="AV109" s="1">
        <v>82</v>
      </c>
      <c r="AW109" s="1">
        <v>98.289855746115904</v>
      </c>
      <c r="AX109" s="1">
        <v>-24.289855746115904</v>
      </c>
      <c r="AY109" s="1">
        <v>-0.86236851001425574</v>
      </c>
    </row>
    <row r="110" spans="1:51" x14ac:dyDescent="0.3">
      <c r="A110" s="1" t="s">
        <v>7</v>
      </c>
      <c r="B110" s="1">
        <v>30.539696136083336</v>
      </c>
      <c r="C110"/>
      <c r="D110"/>
      <c r="E110"/>
      <c r="F110"/>
      <c r="G110"/>
      <c r="H110"/>
      <c r="L110" s="36" t="s">
        <v>112</v>
      </c>
      <c r="M110" s="36"/>
      <c r="Q110" s="36" t="s">
        <v>113</v>
      </c>
      <c r="R110" s="37">
        <f>COUNTIF(R3:R102,"&gt;1")</f>
        <v>18</v>
      </c>
      <c r="AL110" s="1">
        <v>79</v>
      </c>
      <c r="AM110" s="1">
        <v>110.3498911715259</v>
      </c>
      <c r="AN110" s="1">
        <v>20.650108828474103</v>
      </c>
      <c r="AO110" s="1">
        <v>0.7762694817135527</v>
      </c>
      <c r="AV110" s="1">
        <v>83</v>
      </c>
      <c r="AW110" s="1">
        <v>119.24224936972932</v>
      </c>
      <c r="AX110" s="1">
        <v>-36.242249369729322</v>
      </c>
      <c r="AY110" s="1">
        <v>-1.2867171758949745</v>
      </c>
    </row>
    <row r="111" spans="1:51" ht="16.2" thickBot="1" x14ac:dyDescent="0.35">
      <c r="A111" s="2" t="s">
        <v>8</v>
      </c>
      <c r="B111" s="2">
        <v>100</v>
      </c>
      <c r="C111"/>
      <c r="D111"/>
      <c r="E111"/>
      <c r="F111"/>
      <c r="G111" t="s">
        <v>54</v>
      </c>
      <c r="H111" s="1">
        <v>73.107573619917815</v>
      </c>
      <c r="L111" s="36" t="s">
        <v>113</v>
      </c>
      <c r="M111" s="37">
        <f>COUNTIF(M3:M102,"&gt;1")</f>
        <v>36</v>
      </c>
      <c r="Q111" s="36" t="s">
        <v>114</v>
      </c>
      <c r="R111" s="36">
        <f>COUNTIF(R3:R102,"&gt;2")</f>
        <v>0</v>
      </c>
      <c r="AL111" s="1">
        <v>80</v>
      </c>
      <c r="AM111" s="1">
        <v>95.310166609671612</v>
      </c>
      <c r="AN111" s="1">
        <v>16.689833390328388</v>
      </c>
      <c r="AO111" s="1">
        <v>0.62739661196996732</v>
      </c>
      <c r="AV111" s="1">
        <v>84</v>
      </c>
      <c r="AW111" s="1">
        <v>98.289855746115904</v>
      </c>
      <c r="AX111" s="1">
        <v>2.7101442538840956</v>
      </c>
      <c r="AY111" s="1">
        <v>9.6218894281389369E-2</v>
      </c>
    </row>
    <row r="112" spans="1:51" ht="16.2" thickBot="1" x14ac:dyDescent="0.35">
      <c r="B112"/>
      <c r="C112"/>
      <c r="D112"/>
      <c r="E112"/>
      <c r="F112"/>
      <c r="G112" t="s">
        <v>53</v>
      </c>
      <c r="H112" s="2">
        <v>1.3025109349239448</v>
      </c>
      <c r="L112" s="36" t="s">
        <v>114</v>
      </c>
      <c r="M112" s="36">
        <f>COUNTIF(M3:M102,"&gt;2")</f>
        <v>0</v>
      </c>
      <c r="Q112" s="36" t="s">
        <v>115</v>
      </c>
      <c r="R112" s="36">
        <f>COUNTIF(R3:R102,"&gt;3")</f>
        <v>0</v>
      </c>
      <c r="AL112" s="1">
        <v>81</v>
      </c>
      <c r="AM112" s="1">
        <v>92.248237711205107</v>
      </c>
      <c r="AN112" s="1">
        <v>20.751762288794893</v>
      </c>
      <c r="AO112" s="1">
        <v>0.78009079227482203</v>
      </c>
      <c r="AV112" s="1">
        <v>85</v>
      </c>
      <c r="AW112" s="1">
        <v>113.62649993990701</v>
      </c>
      <c r="AX112" s="1">
        <v>23.373500060092994</v>
      </c>
      <c r="AY112" s="1">
        <v>0.82983491673735732</v>
      </c>
    </row>
    <row r="113" spans="1:51" ht="16.2" thickBot="1" x14ac:dyDescent="0.35">
      <c r="A113" t="s">
        <v>9</v>
      </c>
      <c r="B113"/>
      <c r="C113"/>
      <c r="D113"/>
      <c r="E113"/>
      <c r="F113"/>
      <c r="G113"/>
      <c r="H113"/>
      <c r="L113" s="36" t="s">
        <v>115</v>
      </c>
      <c r="M113" s="36">
        <f>COUNTIF(M3:M102,"&gt;3")</f>
        <v>0</v>
      </c>
      <c r="Q113" s="36" t="s">
        <v>116</v>
      </c>
      <c r="R113" s="36">
        <f>COUNTIF(Y56:Y75,"&lt;=-1")</f>
        <v>0</v>
      </c>
      <c r="AL113" s="1">
        <v>82</v>
      </c>
      <c r="AM113" s="1">
        <v>79.486607991108997</v>
      </c>
      <c r="AN113" s="1">
        <v>-5.4866079911089969</v>
      </c>
      <c r="AO113" s="1">
        <v>-0.2062500675904832</v>
      </c>
      <c r="AV113" s="1">
        <v>86</v>
      </c>
      <c r="AW113" s="1">
        <v>115.08902888596245</v>
      </c>
      <c r="AX113" s="1">
        <v>-5.0890288859624491</v>
      </c>
      <c r="AY113" s="1">
        <v>-0.18067699963630748</v>
      </c>
    </row>
    <row r="114" spans="1:51" x14ac:dyDescent="0.3">
      <c r="A114" s="3"/>
      <c r="B114" s="3" t="s">
        <v>14</v>
      </c>
      <c r="C114" s="3" t="s">
        <v>15</v>
      </c>
      <c r="D114" s="3" t="s">
        <v>16</v>
      </c>
      <c r="E114" s="3" t="s">
        <v>17</v>
      </c>
      <c r="F114" s="3" t="s">
        <v>18</v>
      </c>
      <c r="G114"/>
      <c r="H114"/>
      <c r="L114" s="36" t="s">
        <v>116</v>
      </c>
      <c r="M114" s="36">
        <f>COUNTIF(T57:T76,"&lt;=-1")</f>
        <v>0</v>
      </c>
      <c r="Q114" s="36" t="s">
        <v>117</v>
      </c>
      <c r="R114" s="36">
        <f>COUNTIF(R3:R102,"&lt;=-2")</f>
        <v>2</v>
      </c>
      <c r="AL114" s="1">
        <v>83</v>
      </c>
      <c r="AM114" s="1">
        <v>119.33713212251816</v>
      </c>
      <c r="AN114" s="1">
        <v>-36.337132122518156</v>
      </c>
      <c r="AO114" s="1">
        <v>-1.3659689134814301</v>
      </c>
      <c r="AV114" s="1">
        <v>87</v>
      </c>
      <c r="AW114" s="1">
        <v>121.80604350992893</v>
      </c>
      <c r="AX114" s="1">
        <v>-15.806043509928926</v>
      </c>
      <c r="AY114" s="1">
        <v>-0.56116571186543696</v>
      </c>
    </row>
    <row r="115" spans="1:51" x14ac:dyDescent="0.3">
      <c r="A115" s="1" t="s">
        <v>10</v>
      </c>
      <c r="B115" s="1">
        <v>1</v>
      </c>
      <c r="C115" s="1">
        <v>21115.682071738222</v>
      </c>
      <c r="D115" s="1">
        <v>21115.682071738222</v>
      </c>
      <c r="E115" s="1">
        <v>22.639961877561717</v>
      </c>
      <c r="F115" s="1">
        <v>6.7360462938358052E-6</v>
      </c>
      <c r="G115"/>
      <c r="H115"/>
      <c r="L115" s="36" t="s">
        <v>117</v>
      </c>
      <c r="M115" s="36">
        <f>COUNTIF(M3:M102,"&lt;=-2")</f>
        <v>0</v>
      </c>
      <c r="Q115" s="36" t="s">
        <v>118</v>
      </c>
      <c r="R115" s="36">
        <f>COUNTIF(R3:R102,"&lt;=-3")</f>
        <v>1</v>
      </c>
      <c r="AL115" s="1">
        <v>84</v>
      </c>
      <c r="AM115" s="1">
        <v>89.732295382637275</v>
      </c>
      <c r="AN115" s="1">
        <v>11.267704617362725</v>
      </c>
      <c r="AO115" s="1">
        <v>0.42357041776752186</v>
      </c>
      <c r="AV115" s="1">
        <v>88</v>
      </c>
      <c r="AW115" s="1">
        <v>109.01781990720193</v>
      </c>
      <c r="AX115" s="1">
        <v>-9.0178199072019254</v>
      </c>
      <c r="AY115" s="1">
        <v>-0.3201617991574181</v>
      </c>
    </row>
    <row r="116" spans="1:51" x14ac:dyDescent="0.3">
      <c r="A116" s="1" t="s">
        <v>11</v>
      </c>
      <c r="B116" s="1">
        <v>98</v>
      </c>
      <c r="C116" s="1">
        <v>91401.957928261734</v>
      </c>
      <c r="D116" s="1">
        <v>932.67304008430347</v>
      </c>
      <c r="E116" s="1"/>
      <c r="F116" s="1"/>
      <c r="G116"/>
      <c r="H116"/>
      <c r="L116" s="36" t="s">
        <v>118</v>
      </c>
      <c r="M116" s="36">
        <f>COUNTIF(M3:M102,"&lt;=-3")</f>
        <v>0</v>
      </c>
      <c r="Q116" s="36"/>
      <c r="R116" s="36"/>
      <c r="AL116" s="1">
        <v>85</v>
      </c>
      <c r="AM116" s="1">
        <v>133.56450306024425</v>
      </c>
      <c r="AN116" s="1">
        <v>3.4354969397557511</v>
      </c>
      <c r="AO116" s="1">
        <v>0.12914563555110117</v>
      </c>
      <c r="AV116" s="1">
        <v>89</v>
      </c>
      <c r="AW116" s="1">
        <v>130.04568101697635</v>
      </c>
      <c r="AX116" s="1">
        <v>5.9543189830236543</v>
      </c>
      <c r="AY116" s="1">
        <v>0.21139759919573814</v>
      </c>
    </row>
    <row r="117" spans="1:51" ht="16.2" thickBot="1" x14ac:dyDescent="0.35">
      <c r="A117" s="2" t="s">
        <v>12</v>
      </c>
      <c r="B117" s="2">
        <v>99</v>
      </c>
      <c r="C117" s="2">
        <v>112517.63999999996</v>
      </c>
      <c r="D117" s="2"/>
      <c r="E117" s="2"/>
      <c r="F117" s="2"/>
      <c r="G117"/>
      <c r="H117"/>
      <c r="L117" s="36"/>
      <c r="M117" s="36"/>
      <c r="Q117" s="36" t="s">
        <v>119</v>
      </c>
      <c r="R117" s="38">
        <f>COUNT(R3:R102)-R110-R113</f>
        <v>82</v>
      </c>
      <c r="AL117" s="1">
        <v>86</v>
      </c>
      <c r="AM117" s="1">
        <v>118.71796290029653</v>
      </c>
      <c r="AN117" s="1">
        <v>-8.7179629002965271</v>
      </c>
      <c r="AO117" s="1">
        <v>-0.32772168894720716</v>
      </c>
      <c r="AV117" s="1">
        <v>90</v>
      </c>
      <c r="AW117" s="1">
        <v>100.33474163862138</v>
      </c>
      <c r="AX117" s="1">
        <v>6.6652583613786192</v>
      </c>
      <c r="AY117" s="1">
        <v>0.23663824857754723</v>
      </c>
    </row>
    <row r="118" spans="1:51" ht="16.2" thickBot="1" x14ac:dyDescent="0.35">
      <c r="B118"/>
      <c r="C118"/>
      <c r="D118"/>
      <c r="E118"/>
      <c r="F118"/>
      <c r="G118"/>
      <c r="H118"/>
      <c r="L118" s="36" t="s">
        <v>119</v>
      </c>
      <c r="M118" s="38">
        <f>COUNT(M3:M102)-M111-M114</f>
        <v>64</v>
      </c>
      <c r="Q118" s="36" t="s">
        <v>120</v>
      </c>
      <c r="R118" s="36">
        <f>COUNT(R3:R102)-R111-R114</f>
        <v>98</v>
      </c>
      <c r="AL118" s="1">
        <v>87</v>
      </c>
      <c r="AM118" s="1">
        <v>99.384481731239859</v>
      </c>
      <c r="AN118" s="1">
        <v>6.615518268760141</v>
      </c>
      <c r="AO118" s="1">
        <v>0.24868754835208517</v>
      </c>
      <c r="AV118" s="1">
        <v>91</v>
      </c>
      <c r="AW118" s="1">
        <v>97.267412799863166</v>
      </c>
      <c r="AX118" s="1">
        <v>-17.267412799863166</v>
      </c>
      <c r="AY118" s="1">
        <v>-0.6130490523971196</v>
      </c>
    </row>
    <row r="119" spans="1:51" x14ac:dyDescent="0.3">
      <c r="A119" s="3"/>
      <c r="B119" s="3" t="s">
        <v>19</v>
      </c>
      <c r="C119" s="3" t="s">
        <v>7</v>
      </c>
      <c r="D119" s="3" t="s">
        <v>20</v>
      </c>
      <c r="E119" s="3" t="s">
        <v>21</v>
      </c>
      <c r="F119" s="3" t="s">
        <v>22</v>
      </c>
      <c r="G119" s="3" t="s">
        <v>23</v>
      </c>
      <c r="H119" s="3" t="s">
        <v>34</v>
      </c>
      <c r="I119" s="3" t="s">
        <v>35</v>
      </c>
      <c r="L119" s="36" t="s">
        <v>120</v>
      </c>
      <c r="M119" s="36">
        <f>COUNT(M3:M102)-M112-M115</f>
        <v>100</v>
      </c>
      <c r="Q119" s="36" t="s">
        <v>121</v>
      </c>
      <c r="R119" s="38">
        <f>COUNT(R3:R102)-R112-R115</f>
        <v>99</v>
      </c>
      <c r="AL119" s="1">
        <v>88</v>
      </c>
      <c r="AM119" s="1">
        <v>112.10937250496148</v>
      </c>
      <c r="AN119" s="1">
        <v>-12.109372504961485</v>
      </c>
      <c r="AO119" s="1">
        <v>-0.45521001348627765</v>
      </c>
      <c r="AV119" s="1">
        <v>92</v>
      </c>
      <c r="AW119" s="1">
        <v>127.01440854043344</v>
      </c>
      <c r="AX119" s="1">
        <v>-4.0144085404334362</v>
      </c>
      <c r="AY119" s="1">
        <v>-0.14252449861319841</v>
      </c>
    </row>
    <row r="120" spans="1:51" x14ac:dyDescent="0.3">
      <c r="A120" s="1" t="s">
        <v>13</v>
      </c>
      <c r="B120" s="1">
        <v>73.107573619917815</v>
      </c>
      <c r="C120" s="1">
        <v>9.9048187041850575</v>
      </c>
      <c r="D120" s="1">
        <v>7.3810107790289852</v>
      </c>
      <c r="E120" s="1">
        <v>5.1755293651643142E-11</v>
      </c>
      <c r="F120" s="1">
        <v>53.451783258655723</v>
      </c>
      <c r="G120" s="1">
        <v>92.763363981179907</v>
      </c>
      <c r="H120" s="1">
        <v>53.451783258655723</v>
      </c>
      <c r="I120" s="1">
        <v>92.763363981179907</v>
      </c>
      <c r="L120" s="36" t="s">
        <v>121</v>
      </c>
      <c r="M120" s="38">
        <f>COUNT(M3:M102)-M113-M116</f>
        <v>100</v>
      </c>
      <c r="Q120" s="36" t="s">
        <v>122</v>
      </c>
      <c r="R120" s="36">
        <f>100*(COUNT(R3:R102)-R110-R113)/COUNT(R3:R102)</f>
        <v>82</v>
      </c>
      <c r="AL120" s="1">
        <v>89</v>
      </c>
      <c r="AM120" s="1">
        <v>121.84016969315375</v>
      </c>
      <c r="AN120" s="1">
        <v>14.159830306846246</v>
      </c>
      <c r="AO120" s="1">
        <v>0.53228988886929807</v>
      </c>
      <c r="AV120" s="1">
        <v>93</v>
      </c>
      <c r="AW120" s="1">
        <v>123.22650670006651</v>
      </c>
      <c r="AX120" s="1">
        <v>-42.226506700066508</v>
      </c>
      <c r="AY120" s="1">
        <v>-1.499177683336645</v>
      </c>
    </row>
    <row r="121" spans="1:51" ht="16.2" thickBot="1" x14ac:dyDescent="0.35">
      <c r="A121" s="2" t="s">
        <v>1</v>
      </c>
      <c r="B121" s="2">
        <v>1.3025109349239448</v>
      </c>
      <c r="C121" s="2">
        <v>0.27374332141818891</v>
      </c>
      <c r="D121" s="2">
        <v>4.7581468953324366</v>
      </c>
      <c r="E121" s="2">
        <v>6.7360462938358433E-6</v>
      </c>
      <c r="F121" s="2">
        <v>0.75927622268049511</v>
      </c>
      <c r="G121" s="2">
        <v>1.8457456471673943</v>
      </c>
      <c r="H121" s="2">
        <v>0.75927622268049511</v>
      </c>
      <c r="I121" s="2">
        <v>1.8457456471673943</v>
      </c>
      <c r="L121" s="36" t="s">
        <v>122</v>
      </c>
      <c r="M121" s="36">
        <f>100*(COUNT(M3:M102)-M111-M114)/COUNT(R3:R102)</f>
        <v>64</v>
      </c>
      <c r="Q121" s="36" t="s">
        <v>123</v>
      </c>
      <c r="R121" s="36">
        <f>100*(COUNT(R3:R102)-R111-R114)/COUNT(R3:R102)</f>
        <v>98</v>
      </c>
      <c r="AL121" s="1">
        <v>90</v>
      </c>
      <c r="AM121" s="1">
        <v>96.23599833679485</v>
      </c>
      <c r="AN121" s="1">
        <v>10.76400166320515</v>
      </c>
      <c r="AO121" s="1">
        <v>0.40463544583060257</v>
      </c>
      <c r="AV121" s="1">
        <v>94</v>
      </c>
      <c r="AW121" s="1">
        <v>137.14268770372001</v>
      </c>
      <c r="AX121" s="1">
        <v>-3.1426877037200143</v>
      </c>
      <c r="AY121" s="1">
        <v>-0.11157558697854851</v>
      </c>
    </row>
    <row r="122" spans="1:51" x14ac:dyDescent="0.3">
      <c r="A122" t="s">
        <v>2</v>
      </c>
      <c r="B122"/>
      <c r="C122"/>
      <c r="D122"/>
      <c r="E122"/>
      <c r="F122"/>
      <c r="G122"/>
      <c r="H122"/>
      <c r="L122" s="36" t="s">
        <v>123</v>
      </c>
      <c r="M122" s="36">
        <f>100*(COUNT(M3:M102)-M112-M115)/COUNT(R3:R102)</f>
        <v>100</v>
      </c>
      <c r="Q122" s="36" t="s">
        <v>124</v>
      </c>
      <c r="R122" s="36">
        <f>100*(COUNT(R3:R102)-R112-R115)/COUNT(R3:R102)</f>
        <v>99</v>
      </c>
      <c r="AL122" s="1">
        <v>91</v>
      </c>
      <c r="AM122" s="1">
        <v>98.899947794409243</v>
      </c>
      <c r="AN122" s="1">
        <v>-18.899947794409243</v>
      </c>
      <c r="AO122" s="1">
        <v>-0.71047822559409646</v>
      </c>
      <c r="AV122" s="1">
        <v>95</v>
      </c>
      <c r="AW122" s="1">
        <v>103.25113550505758</v>
      </c>
      <c r="AX122" s="1">
        <v>38.748864494942424</v>
      </c>
      <c r="AY122" s="1">
        <v>1.3757101272448349</v>
      </c>
    </row>
    <row r="123" spans="1:51" ht="16.2" thickBot="1" x14ac:dyDescent="0.35">
      <c r="B123"/>
      <c r="C123"/>
      <c r="D123"/>
      <c r="E123"/>
      <c r="F123"/>
      <c r="G123"/>
      <c r="H123"/>
      <c r="L123" s="36" t="s">
        <v>124</v>
      </c>
      <c r="M123" s="36">
        <f>100*(COUNT(M3:M102)-M113-M116)/COUNT(R3:R102)</f>
        <v>100</v>
      </c>
      <c r="AL123" s="1">
        <v>92</v>
      </c>
      <c r="AM123" s="1">
        <v>133.82131076480547</v>
      </c>
      <c r="AN123" s="1">
        <v>-10.821310764805474</v>
      </c>
      <c r="AO123" s="1">
        <v>-0.40678978346466921</v>
      </c>
      <c r="AV123" s="1">
        <v>96</v>
      </c>
      <c r="AW123" s="1">
        <v>138.01084091592031</v>
      </c>
      <c r="AX123" s="1">
        <v>5.989159084079688</v>
      </c>
      <c r="AY123" s="1">
        <v>0.21263453556746781</v>
      </c>
    </row>
    <row r="124" spans="1:51" x14ac:dyDescent="0.3">
      <c r="A124" s="5" t="s">
        <v>3</v>
      </c>
      <c r="B124" s="5"/>
      <c r="C124"/>
      <c r="D124"/>
      <c r="E124"/>
      <c r="F124"/>
      <c r="G124"/>
      <c r="H124"/>
      <c r="AL124" s="1">
        <v>93</v>
      </c>
      <c r="AM124" s="1">
        <v>117.93207130300657</v>
      </c>
      <c r="AN124" s="1">
        <v>-36.932071303006566</v>
      </c>
      <c r="AO124" s="1">
        <v>-1.3883335960661538</v>
      </c>
      <c r="AV124" s="1">
        <v>97</v>
      </c>
      <c r="AW124" s="1">
        <v>100.33474163862138</v>
      </c>
      <c r="AX124" s="1">
        <v>-8.3347416386213808</v>
      </c>
      <c r="AY124" s="1">
        <v>-0.29591030936447782</v>
      </c>
    </row>
    <row r="125" spans="1:51" x14ac:dyDescent="0.3">
      <c r="A125" s="1" t="s">
        <v>4</v>
      </c>
      <c r="B125" s="1">
        <v>0.44100317270637635</v>
      </c>
      <c r="C125"/>
      <c r="D125"/>
      <c r="E125"/>
      <c r="F125"/>
      <c r="G125" t="s">
        <v>54</v>
      </c>
      <c r="H125" s="1">
        <v>109.19805495244687</v>
      </c>
      <c r="AL125" s="1">
        <v>94</v>
      </c>
      <c r="AM125" s="1">
        <v>130.08871348281826</v>
      </c>
      <c r="AN125" s="1">
        <v>3.9112865171817361</v>
      </c>
      <c r="AO125" s="1">
        <v>0.14703130054885177</v>
      </c>
      <c r="AV125" s="1">
        <v>98</v>
      </c>
      <c r="AW125" s="1">
        <v>105.39552645853428</v>
      </c>
      <c r="AX125" s="1">
        <v>-34.395526458534277</v>
      </c>
      <c r="AY125" s="1">
        <v>-1.2211525343432799</v>
      </c>
    </row>
    <row r="126" spans="1:51" ht="16.2" thickBot="1" x14ac:dyDescent="0.35">
      <c r="A126" s="1" t="s">
        <v>5</v>
      </c>
      <c r="B126" s="1">
        <v>0.19448379833708998</v>
      </c>
      <c r="C126"/>
      <c r="D126"/>
      <c r="E126"/>
      <c r="F126"/>
      <c r="G126" t="s">
        <v>53</v>
      </c>
      <c r="H126" s="2">
        <v>0.11757827905249672</v>
      </c>
      <c r="AL126" s="1">
        <v>95</v>
      </c>
      <c r="AM126" s="1">
        <v>110.1440933823082</v>
      </c>
      <c r="AN126" s="1">
        <v>31.855906617691801</v>
      </c>
      <c r="AO126" s="1">
        <v>1.1975127262057257</v>
      </c>
      <c r="AV126" s="1">
        <v>99</v>
      </c>
      <c r="AW126" s="1">
        <v>105.29602139756305</v>
      </c>
      <c r="AX126" s="1">
        <v>-12.296021397563052</v>
      </c>
      <c r="AY126" s="1">
        <v>-0.43654856424643246</v>
      </c>
    </row>
    <row r="127" spans="1:51" ht="16.2" thickBot="1" x14ac:dyDescent="0.35">
      <c r="A127" s="1" t="s">
        <v>6</v>
      </c>
      <c r="B127" s="1">
        <v>0.18626424525889704</v>
      </c>
      <c r="C127"/>
      <c r="D127"/>
      <c r="E127"/>
      <c r="F127"/>
      <c r="G127"/>
      <c r="H127"/>
      <c r="AL127" s="1">
        <v>96</v>
      </c>
      <c r="AM127" s="1">
        <v>135.7958039346114</v>
      </c>
      <c r="AN127" s="1">
        <v>8.2041960653886008</v>
      </c>
      <c r="AO127" s="1">
        <v>0.30840840019079829</v>
      </c>
      <c r="AV127" s="2">
        <v>100</v>
      </c>
      <c r="AW127" s="2">
        <v>128.06088906149637</v>
      </c>
      <c r="AX127" s="2">
        <v>-6.0608890614963684</v>
      </c>
      <c r="AY127" s="2">
        <v>-0.21518118196976563</v>
      </c>
    </row>
    <row r="128" spans="1:51" x14ac:dyDescent="0.3">
      <c r="A128" s="1" t="s">
        <v>7</v>
      </c>
      <c r="B128" s="1">
        <v>30.411259661727382</v>
      </c>
      <c r="C128"/>
      <c r="D128"/>
      <c r="E128"/>
      <c r="F128"/>
      <c r="G128"/>
      <c r="H128"/>
      <c r="M128">
        <f>CORREL(B3:B102,G3:G102)</f>
        <v>0.43320379245147428</v>
      </c>
      <c r="AL128" s="1">
        <v>97</v>
      </c>
      <c r="AM128" s="1">
        <v>93.636394666196637</v>
      </c>
      <c r="AN128" s="1">
        <v>-1.6363946661966366</v>
      </c>
      <c r="AO128" s="1">
        <v>-6.1514602656994821E-2</v>
      </c>
    </row>
    <row r="129" spans="1:41" ht="16.2" thickBot="1" x14ac:dyDescent="0.35">
      <c r="A129" s="2" t="s">
        <v>8</v>
      </c>
      <c r="B129" s="2">
        <v>100</v>
      </c>
      <c r="C129"/>
      <c r="D129"/>
      <c r="E129"/>
      <c r="F129"/>
      <c r="G129"/>
      <c r="H129"/>
      <c r="M129">
        <f>CORREL(B3:B102,H3:H102)</f>
        <v>0.44100317270637585</v>
      </c>
      <c r="AL129" s="1">
        <v>98</v>
      </c>
      <c r="AM129" s="1">
        <v>100.18138283259402</v>
      </c>
      <c r="AN129" s="1">
        <v>-29.181382832594025</v>
      </c>
      <c r="AO129" s="1">
        <v>-1.0969732467417894</v>
      </c>
    </row>
    <row r="130" spans="1:41" x14ac:dyDescent="0.3">
      <c r="B130"/>
      <c r="C130"/>
      <c r="D130"/>
      <c r="E130"/>
      <c r="F130"/>
      <c r="G130"/>
      <c r="H130"/>
      <c r="AL130" s="1">
        <v>99</v>
      </c>
      <c r="AM130" s="1">
        <v>99.055260663516606</v>
      </c>
      <c r="AN130" s="1">
        <v>-7.4885233324618499</v>
      </c>
      <c r="AO130" s="1">
        <v>-0.22762659974106458</v>
      </c>
    </row>
    <row r="131" spans="1:41" ht="16.2" thickBot="1" x14ac:dyDescent="0.35">
      <c r="A131" t="s">
        <v>9</v>
      </c>
      <c r="B131"/>
      <c r="C131"/>
      <c r="D131"/>
      <c r="E131"/>
      <c r="F131"/>
      <c r="G131"/>
      <c r="H131"/>
      <c r="AL131" s="2">
        <v>100</v>
      </c>
      <c r="AM131" s="2">
        <v>129.32477789323485</v>
      </c>
      <c r="AN131" s="1">
        <v>-7.6425648342424504</v>
      </c>
      <c r="AO131" s="2">
        <v>-0.2753497129762324</v>
      </c>
    </row>
    <row r="132" spans="1:41" x14ac:dyDescent="0.3">
      <c r="A132" s="3"/>
      <c r="B132" s="3" t="s">
        <v>14</v>
      </c>
      <c r="C132" s="3" t="s">
        <v>15</v>
      </c>
      <c r="D132" s="3" t="s">
        <v>16</v>
      </c>
      <c r="E132" s="3" t="s">
        <v>17</v>
      </c>
      <c r="F132" s="3" t="s">
        <v>18</v>
      </c>
      <c r="G132"/>
      <c r="H132"/>
    </row>
    <row r="133" spans="1:41" x14ac:dyDescent="0.3">
      <c r="A133" s="1" t="s">
        <v>10</v>
      </c>
      <c r="B133" s="1">
        <v>1</v>
      </c>
      <c r="C133" s="1">
        <v>21882.85800712528</v>
      </c>
      <c r="D133" s="1">
        <v>21882.85800712528</v>
      </c>
      <c r="E133" s="1">
        <v>23.661115937442986</v>
      </c>
      <c r="F133" s="1">
        <v>4.3849690322653033E-6</v>
      </c>
      <c r="G133"/>
      <c r="H133"/>
    </row>
    <row r="134" spans="1:41" x14ac:dyDescent="0.3">
      <c r="A134" s="1" t="s">
        <v>11</v>
      </c>
      <c r="B134" s="1">
        <v>98</v>
      </c>
      <c r="C134" s="1">
        <v>90634.781992874676</v>
      </c>
      <c r="D134" s="1">
        <v>924.84471421300691</v>
      </c>
      <c r="E134" s="1"/>
      <c r="F134" s="1"/>
      <c r="G134"/>
      <c r="H134"/>
    </row>
    <row r="135" spans="1:41" ht="16.2" thickBot="1" x14ac:dyDescent="0.35">
      <c r="A135" s="2" t="s">
        <v>12</v>
      </c>
      <c r="B135" s="2">
        <v>99</v>
      </c>
      <c r="C135" s="2">
        <v>112517.63999999996</v>
      </c>
      <c r="D135" s="2"/>
      <c r="E135" s="2"/>
      <c r="F135" s="2"/>
      <c r="G135"/>
      <c r="H135"/>
    </row>
    <row r="136" spans="1:41" ht="16.2" thickBot="1" x14ac:dyDescent="0.35">
      <c r="B136"/>
      <c r="C136"/>
      <c r="D136"/>
      <c r="E136"/>
      <c r="F136"/>
      <c r="G136"/>
      <c r="H136"/>
    </row>
    <row r="137" spans="1:41" x14ac:dyDescent="0.3">
      <c r="A137" s="3"/>
      <c r="B137" s="3" t="s">
        <v>19</v>
      </c>
      <c r="C137" s="3" t="s">
        <v>7</v>
      </c>
      <c r="D137" s="3" t="s">
        <v>20</v>
      </c>
      <c r="E137" s="3" t="s">
        <v>21</v>
      </c>
      <c r="F137" s="3" t="s">
        <v>22</v>
      </c>
      <c r="G137" s="3" t="s">
        <v>23</v>
      </c>
      <c r="H137" s="3" t="s">
        <v>34</v>
      </c>
      <c r="I137" s="3" t="s">
        <v>35</v>
      </c>
    </row>
    <row r="138" spans="1:41" x14ac:dyDescent="0.3">
      <c r="A138" s="1" t="s">
        <v>13</v>
      </c>
      <c r="B138" s="1">
        <v>109.19805495244687</v>
      </c>
      <c r="C138" s="1">
        <v>3.5324618168754256</v>
      </c>
      <c r="D138" s="1">
        <v>30.912734691364903</v>
      </c>
      <c r="E138" s="1">
        <v>2.4265953204520758E-52</v>
      </c>
      <c r="F138" s="1">
        <v>102.18799944256369</v>
      </c>
      <c r="G138" s="1">
        <v>116.20811046233004</v>
      </c>
      <c r="H138" s="1">
        <v>102.18799944256369</v>
      </c>
      <c r="I138" s="1">
        <v>116.20811046233004</v>
      </c>
    </row>
    <row r="139" spans="1:41" ht="16.2" thickBot="1" x14ac:dyDescent="0.35">
      <c r="A139" s="2" t="s">
        <v>31</v>
      </c>
      <c r="B139" s="2">
        <v>0.11757827905249672</v>
      </c>
      <c r="C139" s="2">
        <v>2.4171827568830469E-2</v>
      </c>
      <c r="D139" s="2">
        <v>4.864269311771598</v>
      </c>
      <c r="E139" s="2">
        <v>4.3849690322653939E-6</v>
      </c>
      <c r="F139" s="2">
        <v>6.961007392616185E-2</v>
      </c>
      <c r="G139" s="2">
        <v>0.16554648417883161</v>
      </c>
      <c r="H139" s="2">
        <v>6.961007392616185E-2</v>
      </c>
      <c r="I139" s="2">
        <v>0.16554648417883161</v>
      </c>
    </row>
    <row r="140" spans="1:41" x14ac:dyDescent="0.3">
      <c r="B140"/>
      <c r="C140"/>
      <c r="D140"/>
      <c r="E140"/>
      <c r="F140"/>
      <c r="G140"/>
      <c r="H140"/>
    </row>
    <row r="141" spans="1:41" x14ac:dyDescent="0.3">
      <c r="B141"/>
      <c r="C141"/>
      <c r="D141"/>
      <c r="E141"/>
      <c r="F141"/>
      <c r="G141"/>
      <c r="H141"/>
    </row>
    <row r="142" spans="1:41" x14ac:dyDescent="0.3">
      <c r="B142"/>
      <c r="C142"/>
      <c r="D142"/>
      <c r="E142"/>
      <c r="F142"/>
      <c r="G142"/>
      <c r="H142"/>
    </row>
  </sheetData>
  <sortState xmlns:xlrd2="http://schemas.microsoft.com/office/spreadsheetml/2017/richdata2" ref="AH3:AI102">
    <sortCondition ref="AH3:AH10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03E2-9A91-44F3-AA50-71304BEFE71B}">
  <dimension ref="A1:V106"/>
  <sheetViews>
    <sheetView zoomScale="73" workbookViewId="0">
      <selection activeCell="G106" sqref="G106"/>
    </sheetView>
  </sheetViews>
  <sheetFormatPr defaultRowHeight="15.6" x14ac:dyDescent="0.3"/>
  <sheetData>
    <row r="1" spans="1:22" x14ac:dyDescent="0.3">
      <c r="A1" t="s">
        <v>33</v>
      </c>
      <c r="B1" t="s">
        <v>47</v>
      </c>
      <c r="C1" t="s">
        <v>30</v>
      </c>
      <c r="D1" t="s">
        <v>47</v>
      </c>
      <c r="E1" t="s">
        <v>32</v>
      </c>
      <c r="F1" t="s">
        <v>47</v>
      </c>
      <c r="G1" t="s">
        <v>28</v>
      </c>
      <c r="H1" t="s">
        <v>47</v>
      </c>
      <c r="I1" t="s">
        <v>1</v>
      </c>
      <c r="J1" t="s">
        <v>47</v>
      </c>
      <c r="K1" t="s">
        <v>31</v>
      </c>
      <c r="L1" t="s">
        <v>47</v>
      </c>
      <c r="M1" t="s">
        <v>29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U1" t="s">
        <v>54</v>
      </c>
      <c r="V1">
        <v>-0.81830992919699819</v>
      </c>
    </row>
    <row r="2" spans="1:22" x14ac:dyDescent="0.3">
      <c r="A2">
        <v>35</v>
      </c>
      <c r="B2">
        <f>(A2-$A$103)/$A$104</f>
        <v>0.92599865241451851</v>
      </c>
      <c r="C2">
        <v>33.6</v>
      </c>
      <c r="D2">
        <f>(C2-$C$103)/$C$104</f>
        <v>0.2709188465583201</v>
      </c>
      <c r="E2">
        <v>0.627</v>
      </c>
      <c r="F2">
        <f>(E2-$E$103)/$E$104</f>
        <v>0.42586931675872669</v>
      </c>
      <c r="G2">
        <v>72</v>
      </c>
      <c r="H2">
        <f>(G2-$G$103)/$G$104</f>
        <v>0.17856089851223444</v>
      </c>
      <c r="I2">
        <v>50</v>
      </c>
      <c r="J2">
        <f>(I2-$I$103)/$I$104</f>
        <v>1.389517022140873</v>
      </c>
      <c r="K2">
        <v>0</v>
      </c>
      <c r="L2">
        <f>(K2-$K$103)/$K$104</f>
        <v>-0.58799502059809927</v>
      </c>
      <c r="M2">
        <v>148</v>
      </c>
      <c r="N2">
        <f>IF(M2&gt;130,1,0)</f>
        <v>1</v>
      </c>
      <c r="O2">
        <f>$V$1+$V$2*B2+$V$3*D2+$V$4*F2+$V$5*H2+$V$6*J2+$V$7*L2</f>
        <v>-1.343008597442918</v>
      </c>
      <c r="P2">
        <f t="shared" ref="P2:P33" si="0">EXP(O2)</f>
        <v>0.26105906425261993</v>
      </c>
      <c r="Q2">
        <f>P2/(1+P2)</f>
        <v>0.20701573118412128</v>
      </c>
      <c r="R2">
        <f>N2*LN(Q2)+(1-N2)*LN(1-Q2)</f>
        <v>-1.5749604925457652</v>
      </c>
      <c r="U2" t="s">
        <v>53</v>
      </c>
      <c r="V2">
        <v>-0.99623840554035936</v>
      </c>
    </row>
    <row r="3" spans="1:22" x14ac:dyDescent="0.3">
      <c r="A3">
        <v>29</v>
      </c>
      <c r="B3">
        <f t="shared" ref="B3:B66" si="1">(A3-$A$103)/$A$104</f>
        <v>0.55805216801139867</v>
      </c>
      <c r="C3">
        <v>26.6</v>
      </c>
      <c r="D3">
        <f t="shared" ref="D3:D66" si="2">(C3-$C$103)/$C$104</f>
        <v>-0.45735762268447416</v>
      </c>
      <c r="E3">
        <v>0.35099999999999998</v>
      </c>
      <c r="F3">
        <f t="shared" ref="F3:F66" si="3">(E3-$E$103)/$E$104</f>
        <v>-0.31772485939999257</v>
      </c>
      <c r="G3">
        <v>66</v>
      </c>
      <c r="H3">
        <f t="shared" ref="H3:H66" si="4">(G3-$G$103)/$G$104</f>
        <v>-9.4051160285069574E-2</v>
      </c>
      <c r="I3">
        <v>31</v>
      </c>
      <c r="J3">
        <f t="shared" ref="J3:J66" si="5">(I3-$I$103)/$I$104</f>
        <v>-0.30501593168946012</v>
      </c>
      <c r="K3">
        <v>0</v>
      </c>
      <c r="L3">
        <f t="shared" ref="L3:L66" si="6">(K3-$K$103)/$K$104</f>
        <v>-0.58799502059809927</v>
      </c>
      <c r="M3">
        <v>85</v>
      </c>
      <c r="N3">
        <f t="shared" ref="N3:N66" si="7">IF(M3&gt;130,1,0)</f>
        <v>0</v>
      </c>
      <c r="O3">
        <f t="shared" ref="O3:O66" si="8">$V$1+$V$2*B3+$V$3*D3+$V$4*F3+$V$5*H3+$V$6*J3+$V$7*L3</f>
        <v>-2.6901693677705119</v>
      </c>
      <c r="P3">
        <f t="shared" si="0"/>
        <v>6.7869443501942184E-2</v>
      </c>
      <c r="Q3">
        <f t="shared" ref="Q3:Q66" si="9">P3/(1+P3)</f>
        <v>6.3555937399400589E-2</v>
      </c>
      <c r="R3">
        <f t="shared" ref="R3:R66" si="10">N3*LN(Q3)+(1-N3)*LN(1-Q3)</f>
        <v>-6.566548915356793E-2</v>
      </c>
      <c r="U3" t="s">
        <v>55</v>
      </c>
      <c r="V3">
        <v>0.47021944411573913</v>
      </c>
    </row>
    <row r="4" spans="1:22" x14ac:dyDescent="0.3">
      <c r="A4">
        <v>0</v>
      </c>
      <c r="B4">
        <f t="shared" si="1"/>
        <v>-1.2203558399370142</v>
      </c>
      <c r="C4">
        <v>23.3</v>
      </c>
      <c r="D4">
        <f t="shared" si="2"/>
        <v>-0.80068795818464866</v>
      </c>
      <c r="E4">
        <v>0.67200000000000004</v>
      </c>
      <c r="F4">
        <f t="shared" si="3"/>
        <v>0.54710749765417022</v>
      </c>
      <c r="G4">
        <v>64</v>
      </c>
      <c r="H4">
        <f t="shared" si="4"/>
        <v>-0.18492184655083757</v>
      </c>
      <c r="I4">
        <v>32</v>
      </c>
      <c r="J4">
        <f t="shared" si="5"/>
        <v>-0.21582998675102155</v>
      </c>
      <c r="K4">
        <v>0</v>
      </c>
      <c r="L4">
        <f t="shared" si="6"/>
        <v>-0.58799502059809927</v>
      </c>
      <c r="M4">
        <v>183</v>
      </c>
      <c r="N4">
        <f t="shared" si="7"/>
        <v>1</v>
      </c>
      <c r="O4">
        <f t="shared" si="8"/>
        <v>-0.55139702459761764</v>
      </c>
      <c r="P4">
        <f t="shared" si="0"/>
        <v>0.57614436005175329</v>
      </c>
      <c r="Q4">
        <f t="shared" si="9"/>
        <v>0.3655403493832477</v>
      </c>
      <c r="R4">
        <f t="shared" si="10"/>
        <v>-1.0063786108559811</v>
      </c>
      <c r="U4" t="s">
        <v>56</v>
      </c>
      <c r="V4">
        <v>0.53987750062145234</v>
      </c>
    </row>
    <row r="5" spans="1:22" x14ac:dyDescent="0.3">
      <c r="A5">
        <v>23</v>
      </c>
      <c r="B5">
        <f t="shared" si="1"/>
        <v>0.1901056836082787</v>
      </c>
      <c r="C5">
        <v>28.1</v>
      </c>
      <c r="D5">
        <f t="shared" si="2"/>
        <v>-0.30129837927530395</v>
      </c>
      <c r="E5">
        <v>0.16700000000000001</v>
      </c>
      <c r="F5">
        <f t="shared" si="3"/>
        <v>-0.81345431017247205</v>
      </c>
      <c r="G5">
        <v>66</v>
      </c>
      <c r="H5">
        <f t="shared" si="4"/>
        <v>-9.4051160285069574E-2</v>
      </c>
      <c r="I5">
        <v>21</v>
      </c>
      <c r="J5">
        <f t="shared" si="5"/>
        <v>-1.1968753810738459</v>
      </c>
      <c r="K5">
        <v>94</v>
      </c>
      <c r="L5">
        <f t="shared" si="6"/>
        <v>0.15540150847010969</v>
      </c>
      <c r="M5">
        <v>89</v>
      </c>
      <c r="N5">
        <f t="shared" si="7"/>
        <v>0</v>
      </c>
      <c r="O5">
        <f t="shared" si="8"/>
        <v>-2.0827541465173027</v>
      </c>
      <c r="P5">
        <f t="shared" si="0"/>
        <v>0.12458660947306949</v>
      </c>
      <c r="Q5">
        <f t="shared" si="9"/>
        <v>0.11078436149212656</v>
      </c>
      <c r="R5">
        <f t="shared" si="10"/>
        <v>-0.11741550988089836</v>
      </c>
      <c r="U5" t="s">
        <v>57</v>
      </c>
      <c r="V5">
        <v>-0.10024551915883666</v>
      </c>
    </row>
    <row r="6" spans="1:22" x14ac:dyDescent="0.3">
      <c r="A6">
        <v>35</v>
      </c>
      <c r="B6">
        <f t="shared" si="1"/>
        <v>0.92599865241451851</v>
      </c>
      <c r="C6">
        <v>43.1</v>
      </c>
      <c r="D6">
        <f t="shared" si="2"/>
        <v>1.259294054816398</v>
      </c>
      <c r="E6">
        <v>2.2879999999999998</v>
      </c>
      <c r="F6">
        <f t="shared" si="3"/>
        <v>4.9009052826994237</v>
      </c>
      <c r="G6">
        <v>40</v>
      </c>
      <c r="H6">
        <f t="shared" si="4"/>
        <v>-1.2753700817400535</v>
      </c>
      <c r="I6">
        <v>33</v>
      </c>
      <c r="J6">
        <f t="shared" si="5"/>
        <v>-0.12664404181258296</v>
      </c>
      <c r="K6">
        <v>168</v>
      </c>
      <c r="L6">
        <f t="shared" si="6"/>
        <v>0.74062856326848703</v>
      </c>
      <c r="M6">
        <v>137</v>
      </c>
      <c r="N6">
        <f t="shared" si="7"/>
        <v>1</v>
      </c>
      <c r="O6">
        <f t="shared" si="8"/>
        <v>2.506880309312784</v>
      </c>
      <c r="P6">
        <f t="shared" si="0"/>
        <v>12.266602301255906</v>
      </c>
      <c r="Q6">
        <f t="shared" si="9"/>
        <v>0.92462274987278892</v>
      </c>
      <c r="R6">
        <f t="shared" si="10"/>
        <v>-7.8369462633601325E-2</v>
      </c>
      <c r="U6" t="s">
        <v>58</v>
      </c>
      <c r="V6">
        <v>0.58845229451071335</v>
      </c>
    </row>
    <row r="7" spans="1:22" x14ac:dyDescent="0.3">
      <c r="A7">
        <v>0</v>
      </c>
      <c r="B7">
        <f t="shared" si="1"/>
        <v>-1.2203558399370142</v>
      </c>
      <c r="C7">
        <v>25.6</v>
      </c>
      <c r="D7">
        <f t="shared" si="2"/>
        <v>-0.56139711829058758</v>
      </c>
      <c r="E7">
        <v>0.20100000000000001</v>
      </c>
      <c r="F7">
        <f t="shared" si="3"/>
        <v>-0.72185212905147034</v>
      </c>
      <c r="G7">
        <v>74</v>
      </c>
      <c r="H7">
        <f t="shared" si="4"/>
        <v>0.26943158477800244</v>
      </c>
      <c r="I7">
        <v>30</v>
      </c>
      <c r="J7">
        <f t="shared" si="5"/>
        <v>-0.39420187662789874</v>
      </c>
      <c r="K7">
        <v>0</v>
      </c>
      <c r="L7">
        <f t="shared" si="6"/>
        <v>-0.58799502059809927</v>
      </c>
      <c r="M7">
        <v>116</v>
      </c>
      <c r="N7">
        <f t="shared" si="7"/>
        <v>0</v>
      </c>
      <c r="O7">
        <f t="shared" si="8"/>
        <v>-1.2744708140154355</v>
      </c>
      <c r="P7">
        <f t="shared" si="0"/>
        <v>0.27957887830596356</v>
      </c>
      <c r="Q7">
        <f t="shared" si="9"/>
        <v>0.2184928831242498</v>
      </c>
      <c r="R7">
        <f t="shared" si="10"/>
        <v>-0.24653102247525097</v>
      </c>
      <c r="U7" t="s">
        <v>59</v>
      </c>
      <c r="V7">
        <v>1.2912632630451797</v>
      </c>
    </row>
    <row r="8" spans="1:22" x14ac:dyDescent="0.3">
      <c r="A8">
        <v>32</v>
      </c>
      <c r="B8">
        <f t="shared" si="1"/>
        <v>0.74202541021295854</v>
      </c>
      <c r="C8">
        <v>31</v>
      </c>
      <c r="D8">
        <f t="shared" si="2"/>
        <v>4.1615798242496246E-4</v>
      </c>
      <c r="E8">
        <v>0.248</v>
      </c>
      <c r="F8">
        <f t="shared" si="3"/>
        <v>-0.59522558456067398</v>
      </c>
      <c r="G8">
        <v>50</v>
      </c>
      <c r="H8">
        <f t="shared" si="4"/>
        <v>-0.82101665041121363</v>
      </c>
      <c r="I8">
        <v>26</v>
      </c>
      <c r="J8">
        <f t="shared" si="5"/>
        <v>-0.75094565638165311</v>
      </c>
      <c r="K8">
        <v>88</v>
      </c>
      <c r="L8">
        <f t="shared" si="6"/>
        <v>0.10795066618916017</v>
      </c>
      <c r="M8">
        <v>78</v>
      </c>
      <c r="N8">
        <f t="shared" si="7"/>
        <v>0</v>
      </c>
      <c r="O8">
        <f t="shared" si="8"/>
        <v>-2.0988970807821872</v>
      </c>
      <c r="P8">
        <f t="shared" si="0"/>
        <v>0.12259156230832172</v>
      </c>
      <c r="Q8">
        <f t="shared" si="9"/>
        <v>0.10920406532919559</v>
      </c>
      <c r="R8">
        <f t="shared" si="10"/>
        <v>-0.11563990729276379</v>
      </c>
    </row>
    <row r="9" spans="1:22" x14ac:dyDescent="0.3">
      <c r="A9">
        <v>0</v>
      </c>
      <c r="B9">
        <f t="shared" si="1"/>
        <v>-1.2203558399370142</v>
      </c>
      <c r="C9">
        <v>35.299999999999997</v>
      </c>
      <c r="D9">
        <f t="shared" si="2"/>
        <v>0.44778598908871259</v>
      </c>
      <c r="E9">
        <v>0.13400000000000001</v>
      </c>
      <c r="F9">
        <f t="shared" si="3"/>
        <v>-0.9023623094957971</v>
      </c>
      <c r="G9">
        <v>0</v>
      </c>
      <c r="H9">
        <f t="shared" si="4"/>
        <v>-3.0927838070554134</v>
      </c>
      <c r="I9">
        <v>29</v>
      </c>
      <c r="J9">
        <f t="shared" si="5"/>
        <v>-0.48338782156633731</v>
      </c>
      <c r="K9">
        <v>0</v>
      </c>
      <c r="L9">
        <f t="shared" si="6"/>
        <v>-0.58799502059809927</v>
      </c>
      <c r="M9">
        <v>115</v>
      </c>
      <c r="N9">
        <f t="shared" si="7"/>
        <v>0</v>
      </c>
      <c r="O9">
        <f t="shared" si="8"/>
        <v>-0.61282132576651516</v>
      </c>
      <c r="P9">
        <f t="shared" si="0"/>
        <v>0.54182005973865421</v>
      </c>
      <c r="Q9">
        <f t="shared" si="9"/>
        <v>0.35141588430915555</v>
      </c>
      <c r="R9">
        <f t="shared" si="10"/>
        <v>-0.43296357555551707</v>
      </c>
    </row>
    <row r="10" spans="1:22" x14ac:dyDescent="0.3">
      <c r="A10">
        <v>45</v>
      </c>
      <c r="B10">
        <f t="shared" si="1"/>
        <v>1.539242793086385</v>
      </c>
      <c r="C10">
        <v>30.5</v>
      </c>
      <c r="D10">
        <f t="shared" si="2"/>
        <v>-5.1603589820631769E-2</v>
      </c>
      <c r="E10">
        <v>0.158</v>
      </c>
      <c r="F10">
        <f t="shared" si="3"/>
        <v>-0.8377019463515607</v>
      </c>
      <c r="G10">
        <v>70</v>
      </c>
      <c r="H10">
        <f t="shared" si="4"/>
        <v>8.7690212246466434E-2</v>
      </c>
      <c r="I10">
        <v>53</v>
      </c>
      <c r="J10">
        <f t="shared" si="5"/>
        <v>1.6570748569561888</v>
      </c>
      <c r="K10">
        <v>543</v>
      </c>
      <c r="L10">
        <f t="shared" si="6"/>
        <v>3.7063062058278313</v>
      </c>
      <c r="M10">
        <v>197</v>
      </c>
      <c r="N10">
        <f t="shared" si="7"/>
        <v>1</v>
      </c>
      <c r="O10">
        <f t="shared" si="8"/>
        <v>2.9238518365792219</v>
      </c>
      <c r="P10">
        <f t="shared" si="0"/>
        <v>18.612843191031239</v>
      </c>
      <c r="Q10">
        <f t="shared" si="9"/>
        <v>0.94901300182437143</v>
      </c>
      <c r="R10">
        <f t="shared" si="10"/>
        <v>-5.233277991350934E-2</v>
      </c>
    </row>
    <row r="11" spans="1:22" x14ac:dyDescent="0.3">
      <c r="A11">
        <v>0</v>
      </c>
      <c r="B11">
        <f t="shared" si="1"/>
        <v>-1.2203558399370142</v>
      </c>
      <c r="C11">
        <v>0</v>
      </c>
      <c r="D11">
        <f t="shared" si="2"/>
        <v>-3.2248082058070926</v>
      </c>
      <c r="E11">
        <v>0.23200000000000001</v>
      </c>
      <c r="F11">
        <f t="shared" si="3"/>
        <v>-0.63833249332349828</v>
      </c>
      <c r="G11">
        <v>96</v>
      </c>
      <c r="H11">
        <f t="shared" si="4"/>
        <v>1.2690091337014504</v>
      </c>
      <c r="I11">
        <v>54</v>
      </c>
      <c r="J11">
        <f t="shared" si="5"/>
        <v>1.7462608018946275</v>
      </c>
      <c r="K11">
        <v>0</v>
      </c>
      <c r="L11">
        <f t="shared" si="6"/>
        <v>-0.58799502059809927</v>
      </c>
      <c r="M11">
        <v>125</v>
      </c>
      <c r="N11">
        <f t="shared" si="7"/>
        <v>0</v>
      </c>
      <c r="O11">
        <f t="shared" si="8"/>
        <v>-1.3224111186897316</v>
      </c>
      <c r="P11">
        <f t="shared" si="0"/>
        <v>0.26649198291754472</v>
      </c>
      <c r="Q11">
        <f t="shared" si="9"/>
        <v>0.21041742585976933</v>
      </c>
      <c r="R11">
        <f t="shared" si="10"/>
        <v>-0.23625086033102599</v>
      </c>
    </row>
    <row r="12" spans="1:22" x14ac:dyDescent="0.3">
      <c r="A12">
        <v>0</v>
      </c>
      <c r="B12">
        <f t="shared" si="1"/>
        <v>-1.2203558399370142</v>
      </c>
      <c r="C12">
        <v>37.6</v>
      </c>
      <c r="D12">
        <f t="shared" si="2"/>
        <v>0.687076828982774</v>
      </c>
      <c r="E12">
        <v>0.191</v>
      </c>
      <c r="F12">
        <f t="shared" si="3"/>
        <v>-0.74879394702823554</v>
      </c>
      <c r="G12">
        <v>92</v>
      </c>
      <c r="H12">
        <f t="shared" si="4"/>
        <v>1.0872677611699144</v>
      </c>
      <c r="I12">
        <v>30</v>
      </c>
      <c r="J12">
        <f t="shared" si="5"/>
        <v>-0.39420187662789874</v>
      </c>
      <c r="K12">
        <v>0</v>
      </c>
      <c r="L12">
        <f t="shared" si="6"/>
        <v>-0.58799502059809927</v>
      </c>
      <c r="M12">
        <v>110</v>
      </c>
      <c r="N12">
        <f t="shared" si="7"/>
        <v>0</v>
      </c>
      <c r="O12">
        <f t="shared" si="8"/>
        <v>-0.78394378197635184</v>
      </c>
      <c r="P12">
        <f t="shared" si="0"/>
        <v>0.45660171814797973</v>
      </c>
      <c r="Q12">
        <f t="shared" si="9"/>
        <v>0.31347053381794271</v>
      </c>
      <c r="R12">
        <f t="shared" si="10"/>
        <v>-0.37610613236158869</v>
      </c>
    </row>
    <row r="13" spans="1:22" x14ac:dyDescent="0.3">
      <c r="A13">
        <v>0</v>
      </c>
      <c r="B13">
        <f t="shared" si="1"/>
        <v>-1.2203558399370142</v>
      </c>
      <c r="C13">
        <v>38</v>
      </c>
      <c r="D13">
        <f t="shared" si="2"/>
        <v>0.72869262722521921</v>
      </c>
      <c r="E13">
        <v>0.53700000000000003</v>
      </c>
      <c r="F13">
        <f t="shared" si="3"/>
        <v>0.18339295496784011</v>
      </c>
      <c r="G13">
        <v>74</v>
      </c>
      <c r="H13">
        <f t="shared" si="4"/>
        <v>0.26943158477800244</v>
      </c>
      <c r="I13">
        <v>34</v>
      </c>
      <c r="J13">
        <f t="shared" si="5"/>
        <v>-3.7458096874144357E-2</v>
      </c>
      <c r="K13">
        <v>0</v>
      </c>
      <c r="L13">
        <f t="shared" si="6"/>
        <v>-0.58799502059809927</v>
      </c>
      <c r="M13">
        <v>168</v>
      </c>
      <c r="N13">
        <f t="shared" si="7"/>
        <v>1</v>
      </c>
      <c r="O13">
        <f t="shared" si="8"/>
        <v>3.0802618139145976E-2</v>
      </c>
      <c r="P13">
        <f t="shared" si="0"/>
        <v>1.0312819274501306</v>
      </c>
      <c r="Q13">
        <f t="shared" si="9"/>
        <v>0.50770004572664085</v>
      </c>
      <c r="R13">
        <f t="shared" si="10"/>
        <v>-0.67786446696253122</v>
      </c>
    </row>
    <row r="14" spans="1:22" x14ac:dyDescent="0.3">
      <c r="A14">
        <v>0</v>
      </c>
      <c r="B14">
        <f t="shared" si="1"/>
        <v>-1.2203558399370142</v>
      </c>
      <c r="C14">
        <v>27.1</v>
      </c>
      <c r="D14">
        <f t="shared" si="2"/>
        <v>-0.40533787488141743</v>
      </c>
      <c r="E14">
        <v>1.4410000000000001</v>
      </c>
      <c r="F14">
        <f t="shared" si="3"/>
        <v>2.6189333000674133</v>
      </c>
      <c r="G14">
        <v>80</v>
      </c>
      <c r="H14">
        <f t="shared" si="4"/>
        <v>0.54204364357530643</v>
      </c>
      <c r="I14">
        <v>57</v>
      </c>
      <c r="J14">
        <f t="shared" si="5"/>
        <v>2.0138186367099431</v>
      </c>
      <c r="K14">
        <v>0</v>
      </c>
      <c r="L14">
        <f t="shared" si="6"/>
        <v>-0.58799502059809927</v>
      </c>
      <c r="M14">
        <v>139</v>
      </c>
      <c r="N14">
        <f t="shared" si="7"/>
        <v>1</v>
      </c>
      <c r="O14">
        <f t="shared" si="8"/>
        <v>1.9922032231942404</v>
      </c>
      <c r="P14">
        <f t="shared" si="0"/>
        <v>7.3316692845242555</v>
      </c>
      <c r="Q14">
        <f t="shared" si="9"/>
        <v>0.87997603291126048</v>
      </c>
      <c r="R14">
        <f t="shared" si="10"/>
        <v>-0.12786060720888628</v>
      </c>
    </row>
    <row r="15" spans="1:22" x14ac:dyDescent="0.3">
      <c r="A15">
        <v>23</v>
      </c>
      <c r="B15">
        <f t="shared" si="1"/>
        <v>0.1901056836082787</v>
      </c>
      <c r="C15">
        <v>30.1</v>
      </c>
      <c r="D15">
        <f t="shared" si="2"/>
        <v>-9.3219388063077016E-2</v>
      </c>
      <c r="E15">
        <v>0.39800000000000002</v>
      </c>
      <c r="F15">
        <f t="shared" si="3"/>
        <v>-0.19109831490919607</v>
      </c>
      <c r="G15">
        <v>60</v>
      </c>
      <c r="H15">
        <f t="shared" si="4"/>
        <v>-0.36666321908237359</v>
      </c>
      <c r="I15">
        <v>59</v>
      </c>
      <c r="J15">
        <f t="shared" si="5"/>
        <v>2.1921905265868205</v>
      </c>
      <c r="K15">
        <v>846</v>
      </c>
      <c r="L15">
        <f t="shared" si="6"/>
        <v>6.1025737410157816</v>
      </c>
      <c r="M15">
        <v>189</v>
      </c>
      <c r="N15">
        <f t="shared" si="7"/>
        <v>1</v>
      </c>
      <c r="O15">
        <f t="shared" si="8"/>
        <v>8.0520814101448472</v>
      </c>
      <c r="P15">
        <f t="shared" si="0"/>
        <v>3140.3244768656114</v>
      </c>
      <c r="Q15">
        <f t="shared" si="9"/>
        <v>0.99968166293951344</v>
      </c>
      <c r="R15">
        <f t="shared" si="10"/>
        <v>-3.1838774048443478E-4</v>
      </c>
    </row>
    <row r="16" spans="1:22" x14ac:dyDescent="0.3">
      <c r="A16">
        <v>19</v>
      </c>
      <c r="B16">
        <f t="shared" si="1"/>
        <v>-5.5191972660467901E-2</v>
      </c>
      <c r="C16">
        <v>25.8</v>
      </c>
      <c r="D16">
        <f t="shared" si="2"/>
        <v>-0.54058921916936498</v>
      </c>
      <c r="E16">
        <v>0.58699999999999997</v>
      </c>
      <c r="F16">
        <f t="shared" si="3"/>
        <v>0.31810204485166588</v>
      </c>
      <c r="G16">
        <v>72</v>
      </c>
      <c r="H16">
        <f t="shared" si="4"/>
        <v>0.17856089851223444</v>
      </c>
      <c r="I16">
        <v>51</v>
      </c>
      <c r="J16">
        <f t="shared" si="5"/>
        <v>1.4787029670793117</v>
      </c>
      <c r="K16">
        <v>175</v>
      </c>
      <c r="L16">
        <f t="shared" si="6"/>
        <v>0.79598787926292802</v>
      </c>
      <c r="M16">
        <v>166</v>
      </c>
      <c r="N16">
        <f t="shared" si="7"/>
        <v>1</v>
      </c>
      <c r="O16">
        <f t="shared" si="8"/>
        <v>1.0342911386554579</v>
      </c>
      <c r="P16">
        <f t="shared" si="0"/>
        <v>2.8131114227392526</v>
      </c>
      <c r="Q16">
        <f t="shared" si="9"/>
        <v>0.73774697638349562</v>
      </c>
      <c r="R16">
        <f t="shared" si="10"/>
        <v>-0.30415436359717762</v>
      </c>
    </row>
    <row r="17" spans="1:18" x14ac:dyDescent="0.3">
      <c r="A17">
        <v>0</v>
      </c>
      <c r="B17">
        <f t="shared" si="1"/>
        <v>-1.2203558399370142</v>
      </c>
      <c r="C17">
        <v>30</v>
      </c>
      <c r="D17">
        <f t="shared" si="2"/>
        <v>-0.1036233376236885</v>
      </c>
      <c r="E17">
        <v>0.48399999999999999</v>
      </c>
      <c r="F17">
        <f t="shared" si="3"/>
        <v>4.0601319690984468E-2</v>
      </c>
      <c r="G17">
        <v>0</v>
      </c>
      <c r="H17">
        <f t="shared" si="4"/>
        <v>-3.0927838070554134</v>
      </c>
      <c r="I17">
        <v>32</v>
      </c>
      <c r="J17">
        <f t="shared" si="5"/>
        <v>-0.21582998675102155</v>
      </c>
      <c r="K17">
        <v>0</v>
      </c>
      <c r="L17">
        <f t="shared" si="6"/>
        <v>-0.58799502059809927</v>
      </c>
      <c r="M17">
        <v>100</v>
      </c>
      <c r="N17">
        <f t="shared" si="7"/>
        <v>0</v>
      </c>
      <c r="O17">
        <f t="shared" si="8"/>
        <v>-0.20557484373976986</v>
      </c>
      <c r="P17">
        <f t="shared" si="0"/>
        <v>0.81417915607386648</v>
      </c>
      <c r="Q17">
        <f t="shared" si="9"/>
        <v>0.44878652328685237</v>
      </c>
      <c r="R17">
        <f t="shared" si="10"/>
        <v>-0.59563310981171769</v>
      </c>
    </row>
    <row r="18" spans="1:18" x14ac:dyDescent="0.3">
      <c r="A18">
        <v>47</v>
      </c>
      <c r="B18">
        <f t="shared" si="1"/>
        <v>1.6618916212207584</v>
      </c>
      <c r="C18">
        <v>45.8</v>
      </c>
      <c r="D18">
        <f t="shared" si="2"/>
        <v>1.540200692952904</v>
      </c>
      <c r="E18">
        <v>0.55100000000000005</v>
      </c>
      <c r="F18">
        <f t="shared" si="3"/>
        <v>0.22111150013531139</v>
      </c>
      <c r="G18">
        <v>84</v>
      </c>
      <c r="H18">
        <f t="shared" si="4"/>
        <v>0.72378501610684243</v>
      </c>
      <c r="I18">
        <v>31</v>
      </c>
      <c r="J18">
        <f t="shared" si="5"/>
        <v>-0.30501593168946012</v>
      </c>
      <c r="K18">
        <v>230</v>
      </c>
      <c r="L18">
        <f t="shared" si="6"/>
        <v>1.2309539335049653</v>
      </c>
      <c r="M18">
        <v>118</v>
      </c>
      <c r="N18">
        <f t="shared" si="7"/>
        <v>0</v>
      </c>
      <c r="O18">
        <f t="shared" si="8"/>
        <v>-0.29290268711222911</v>
      </c>
      <c r="P18">
        <f t="shared" si="0"/>
        <v>0.74609474179852786</v>
      </c>
      <c r="Q18">
        <f t="shared" si="9"/>
        <v>0.42729339017997892</v>
      </c>
      <c r="R18">
        <f t="shared" si="10"/>
        <v>-0.55738171814374027</v>
      </c>
    </row>
    <row r="19" spans="1:18" x14ac:dyDescent="0.3">
      <c r="A19">
        <v>0</v>
      </c>
      <c r="B19">
        <f t="shared" si="1"/>
        <v>-1.2203558399370142</v>
      </c>
      <c r="C19">
        <v>29.6</v>
      </c>
      <c r="D19">
        <f t="shared" si="2"/>
        <v>-0.14523913586613374</v>
      </c>
      <c r="E19">
        <v>0.254</v>
      </c>
      <c r="F19">
        <f t="shared" si="3"/>
        <v>-0.57906049377461488</v>
      </c>
      <c r="G19">
        <v>74</v>
      </c>
      <c r="H19">
        <f t="shared" si="4"/>
        <v>0.26943158477800244</v>
      </c>
      <c r="I19">
        <v>31</v>
      </c>
      <c r="J19">
        <f t="shared" si="5"/>
        <v>-0.30501593168946012</v>
      </c>
      <c r="K19">
        <v>0</v>
      </c>
      <c r="L19">
        <f t="shared" si="6"/>
        <v>-0.58799502059809927</v>
      </c>
      <c r="M19">
        <v>107</v>
      </c>
      <c r="N19">
        <f t="shared" si="7"/>
        <v>0</v>
      </c>
      <c r="O19">
        <f t="shared" si="8"/>
        <v>-0.94921357375543203</v>
      </c>
      <c r="P19">
        <f t="shared" si="0"/>
        <v>0.38704528636968644</v>
      </c>
      <c r="Q19">
        <f t="shared" si="9"/>
        <v>0.27904300614632421</v>
      </c>
      <c r="R19">
        <f t="shared" si="10"/>
        <v>-0.32717579139065361</v>
      </c>
    </row>
    <row r="20" spans="1:18" x14ac:dyDescent="0.3">
      <c r="A20">
        <v>38</v>
      </c>
      <c r="B20">
        <f t="shared" si="1"/>
        <v>1.1099718946160786</v>
      </c>
      <c r="C20">
        <v>43.3</v>
      </c>
      <c r="D20">
        <f t="shared" si="2"/>
        <v>1.2801019539376204</v>
      </c>
      <c r="E20">
        <v>0.183</v>
      </c>
      <c r="F20">
        <f t="shared" si="3"/>
        <v>-0.77034740140964775</v>
      </c>
      <c r="G20">
        <v>30</v>
      </c>
      <c r="H20">
        <f t="shared" si="4"/>
        <v>-1.7297235130688937</v>
      </c>
      <c r="I20">
        <v>33</v>
      </c>
      <c r="J20">
        <f t="shared" si="5"/>
        <v>-0.12664404181258296</v>
      </c>
      <c r="K20">
        <v>83</v>
      </c>
      <c r="L20">
        <f t="shared" si="6"/>
        <v>6.8408297621702252E-2</v>
      </c>
      <c r="M20">
        <v>103</v>
      </c>
      <c r="N20">
        <f t="shared" si="7"/>
        <v>0</v>
      </c>
      <c r="O20">
        <f t="shared" si="8"/>
        <v>-1.5508647839907062</v>
      </c>
      <c r="P20">
        <f t="shared" si="0"/>
        <v>0.2120645045190119</v>
      </c>
      <c r="Q20">
        <f t="shared" si="9"/>
        <v>0.17496140158247292</v>
      </c>
      <c r="R20">
        <f t="shared" si="10"/>
        <v>-0.19232510778124617</v>
      </c>
    </row>
    <row r="21" spans="1:18" x14ac:dyDescent="0.3">
      <c r="A21">
        <v>30</v>
      </c>
      <c r="B21">
        <f t="shared" si="1"/>
        <v>0.61937658207858526</v>
      </c>
      <c r="C21">
        <v>34.6</v>
      </c>
      <c r="D21">
        <f t="shared" si="2"/>
        <v>0.37495834216443358</v>
      </c>
      <c r="E21">
        <v>0.52900000000000003</v>
      </c>
      <c r="F21">
        <f t="shared" si="3"/>
        <v>0.16183950058642793</v>
      </c>
      <c r="G21">
        <v>70</v>
      </c>
      <c r="H21">
        <f t="shared" si="4"/>
        <v>8.7690212246466434E-2</v>
      </c>
      <c r="I21">
        <v>32</v>
      </c>
      <c r="J21">
        <f t="shared" si="5"/>
        <v>-0.21582998675102155</v>
      </c>
      <c r="K21">
        <v>96</v>
      </c>
      <c r="L21">
        <f t="shared" si="6"/>
        <v>0.17121845589709286</v>
      </c>
      <c r="M21">
        <v>115</v>
      </c>
      <c r="N21">
        <f t="shared" si="7"/>
        <v>0</v>
      </c>
      <c r="O21">
        <f t="shared" si="8"/>
        <v>-1.0863785591828754</v>
      </c>
      <c r="P21">
        <f t="shared" si="0"/>
        <v>0.3374362892159386</v>
      </c>
      <c r="Q21">
        <f t="shared" si="9"/>
        <v>0.25230083252321345</v>
      </c>
      <c r="R21">
        <f t="shared" si="10"/>
        <v>-0.2907545644224046</v>
      </c>
    </row>
    <row r="22" spans="1:18" x14ac:dyDescent="0.3">
      <c r="A22">
        <v>41</v>
      </c>
      <c r="B22">
        <f t="shared" si="1"/>
        <v>1.2939451368176385</v>
      </c>
      <c r="C22">
        <v>39.299999999999997</v>
      </c>
      <c r="D22">
        <f t="shared" si="2"/>
        <v>0.86394397151316649</v>
      </c>
      <c r="E22">
        <v>0.70399999999999996</v>
      </c>
      <c r="F22">
        <f t="shared" si="3"/>
        <v>0.6333213151798186</v>
      </c>
      <c r="G22">
        <v>88</v>
      </c>
      <c r="H22">
        <f t="shared" si="4"/>
        <v>0.90552638863837842</v>
      </c>
      <c r="I22">
        <v>27</v>
      </c>
      <c r="J22">
        <f t="shared" si="5"/>
        <v>-0.66175971144321444</v>
      </c>
      <c r="K22">
        <v>235</v>
      </c>
      <c r="L22">
        <f t="shared" si="6"/>
        <v>1.2704963020724231</v>
      </c>
      <c r="M22">
        <v>126</v>
      </c>
      <c r="N22">
        <f t="shared" si="7"/>
        <v>0</v>
      </c>
      <c r="O22">
        <f t="shared" si="8"/>
        <v>-0.19887236924898422</v>
      </c>
      <c r="P22">
        <f t="shared" si="0"/>
        <v>0.81965449977666405</v>
      </c>
      <c r="Q22">
        <f t="shared" si="9"/>
        <v>0.45044512564185379</v>
      </c>
      <c r="R22">
        <f t="shared" si="10"/>
        <v>-0.59864664778015786</v>
      </c>
    </row>
    <row r="23" spans="1:18" x14ac:dyDescent="0.3">
      <c r="A23">
        <v>0</v>
      </c>
      <c r="B23">
        <f t="shared" si="1"/>
        <v>-1.2203558399370142</v>
      </c>
      <c r="C23">
        <v>35.4</v>
      </c>
      <c r="D23">
        <f t="shared" si="2"/>
        <v>0.45818993864932406</v>
      </c>
      <c r="E23">
        <v>0.38800000000000001</v>
      </c>
      <c r="F23">
        <f t="shared" si="3"/>
        <v>-0.21804013288596127</v>
      </c>
      <c r="G23">
        <v>84</v>
      </c>
      <c r="H23">
        <f t="shared" si="4"/>
        <v>0.72378501610684243</v>
      </c>
      <c r="I23">
        <v>50</v>
      </c>
      <c r="J23">
        <f t="shared" si="5"/>
        <v>1.389517022140873</v>
      </c>
      <c r="K23">
        <v>0</v>
      </c>
      <c r="L23">
        <f t="shared" si="6"/>
        <v>-0.58799502059809927</v>
      </c>
      <c r="M23">
        <v>99</v>
      </c>
      <c r="N23">
        <f t="shared" si="7"/>
        <v>0</v>
      </c>
      <c r="O23">
        <f t="shared" si="8"/>
        <v>0.4810421895368403</v>
      </c>
      <c r="P23">
        <f t="shared" si="0"/>
        <v>1.6177595359874917</v>
      </c>
      <c r="Q23">
        <f t="shared" si="9"/>
        <v>0.61799394243338235</v>
      </c>
      <c r="R23">
        <f t="shared" si="10"/>
        <v>-0.96231881299705602</v>
      </c>
    </row>
    <row r="24" spans="1:18" x14ac:dyDescent="0.3">
      <c r="A24">
        <v>0</v>
      </c>
      <c r="B24">
        <f t="shared" si="1"/>
        <v>-1.2203558399370142</v>
      </c>
      <c r="C24">
        <v>39.799999999999997</v>
      </c>
      <c r="D24">
        <f t="shared" si="2"/>
        <v>0.91596371931622322</v>
      </c>
      <c r="E24">
        <v>0.45100000000000001</v>
      </c>
      <c r="F24">
        <f t="shared" si="3"/>
        <v>-4.8306679632340588E-2</v>
      </c>
      <c r="G24">
        <v>90</v>
      </c>
      <c r="H24">
        <f t="shared" si="4"/>
        <v>0.99639707490414642</v>
      </c>
      <c r="I24">
        <v>41</v>
      </c>
      <c r="J24">
        <f t="shared" si="5"/>
        <v>0.58684351769492582</v>
      </c>
      <c r="K24">
        <v>0</v>
      </c>
      <c r="L24">
        <f t="shared" si="6"/>
        <v>-0.58799502059809927</v>
      </c>
      <c r="M24">
        <v>196</v>
      </c>
      <c r="N24">
        <f t="shared" si="7"/>
        <v>1</v>
      </c>
      <c r="O24">
        <f t="shared" si="8"/>
        <v>0.28826839192993481</v>
      </c>
      <c r="P24">
        <f t="shared" si="0"/>
        <v>1.3341153218626898</v>
      </c>
      <c r="Q24">
        <f t="shared" si="9"/>
        <v>0.57157215385486093</v>
      </c>
      <c r="R24">
        <f t="shared" si="10"/>
        <v>-0.55936455025224596</v>
      </c>
    </row>
    <row r="25" spans="1:18" x14ac:dyDescent="0.3">
      <c r="A25">
        <v>35</v>
      </c>
      <c r="B25">
        <f t="shared" si="1"/>
        <v>0.92599865241451851</v>
      </c>
      <c r="C25">
        <v>29</v>
      </c>
      <c r="D25">
        <f t="shared" si="2"/>
        <v>-0.20766283322980197</v>
      </c>
      <c r="E25">
        <v>0.26300000000000001</v>
      </c>
      <c r="F25">
        <f t="shared" si="3"/>
        <v>-0.55481285759552612</v>
      </c>
      <c r="G25">
        <v>80</v>
      </c>
      <c r="H25">
        <f t="shared" si="4"/>
        <v>0.54204364357530643</v>
      </c>
      <c r="I25">
        <v>29</v>
      </c>
      <c r="J25">
        <f t="shared" si="5"/>
        <v>-0.48338782156633731</v>
      </c>
      <c r="K25">
        <v>0</v>
      </c>
      <c r="L25">
        <f t="shared" si="6"/>
        <v>-0.58799502059809927</v>
      </c>
      <c r="M25">
        <v>119</v>
      </c>
      <c r="N25">
        <f t="shared" si="7"/>
        <v>0</v>
      </c>
      <c r="O25">
        <f t="shared" si="8"/>
        <v>-3.2360479192351148</v>
      </c>
      <c r="P25">
        <f t="shared" si="0"/>
        <v>3.9318980228108202E-2</v>
      </c>
      <c r="Q25">
        <f t="shared" si="9"/>
        <v>3.7831484824301514E-2</v>
      </c>
      <c r="R25">
        <f t="shared" si="10"/>
        <v>-3.8565671956891125E-2</v>
      </c>
    </row>
    <row r="26" spans="1:18" x14ac:dyDescent="0.3">
      <c r="A26">
        <v>33</v>
      </c>
      <c r="B26">
        <f t="shared" si="1"/>
        <v>0.80334982428014523</v>
      </c>
      <c r="C26">
        <v>36.6</v>
      </c>
      <c r="D26">
        <f t="shared" si="2"/>
        <v>0.58303733337666053</v>
      </c>
      <c r="E26">
        <v>0.254</v>
      </c>
      <c r="F26">
        <f t="shared" si="3"/>
        <v>-0.57906049377461488</v>
      </c>
      <c r="G26">
        <v>94</v>
      </c>
      <c r="H26">
        <f t="shared" si="4"/>
        <v>1.1781384474356824</v>
      </c>
      <c r="I26">
        <v>51</v>
      </c>
      <c r="J26">
        <f t="shared" si="5"/>
        <v>1.4787029670793117</v>
      </c>
      <c r="K26">
        <v>146</v>
      </c>
      <c r="L26">
        <f t="shared" si="6"/>
        <v>0.56664214157167214</v>
      </c>
      <c r="M26">
        <v>143</v>
      </c>
      <c r="N26">
        <f t="shared" si="7"/>
        <v>1</v>
      </c>
      <c r="O26">
        <f t="shared" si="8"/>
        <v>-0.17337688423935382</v>
      </c>
      <c r="P26">
        <f t="shared" si="0"/>
        <v>0.84082066306527747</v>
      </c>
      <c r="Q26">
        <f t="shared" si="9"/>
        <v>0.45676402918314107</v>
      </c>
      <c r="R26">
        <f t="shared" si="10"/>
        <v>-0.78358836896169881</v>
      </c>
    </row>
    <row r="27" spans="1:18" x14ac:dyDescent="0.3">
      <c r="A27">
        <v>26</v>
      </c>
      <c r="B27">
        <f t="shared" si="1"/>
        <v>0.37407892580983865</v>
      </c>
      <c r="C27">
        <v>31.1</v>
      </c>
      <c r="D27">
        <f t="shared" si="2"/>
        <v>1.0820107543036457E-2</v>
      </c>
      <c r="E27">
        <v>0.20499999999999999</v>
      </c>
      <c r="F27">
        <f t="shared" si="3"/>
        <v>-0.71107540186076423</v>
      </c>
      <c r="G27">
        <v>70</v>
      </c>
      <c r="H27">
        <f t="shared" si="4"/>
        <v>8.7690212246466434E-2</v>
      </c>
      <c r="I27">
        <v>41</v>
      </c>
      <c r="J27">
        <f t="shared" si="5"/>
        <v>0.58684351769492582</v>
      </c>
      <c r="K27">
        <v>115</v>
      </c>
      <c r="L27">
        <f t="shared" si="6"/>
        <v>0.32147945645343295</v>
      </c>
      <c r="M27">
        <v>125</v>
      </c>
      <c r="N27">
        <f t="shared" si="7"/>
        <v>0</v>
      </c>
      <c r="O27">
        <f t="shared" si="8"/>
        <v>-0.81813403195129486</v>
      </c>
      <c r="P27">
        <f t="shared" si="0"/>
        <v>0.44125425313364436</v>
      </c>
      <c r="Q27">
        <f t="shared" si="9"/>
        <v>0.30615989661383353</v>
      </c>
      <c r="R27">
        <f t="shared" si="10"/>
        <v>-0.36551374360017341</v>
      </c>
    </row>
    <row r="28" spans="1:18" x14ac:dyDescent="0.3">
      <c r="A28">
        <v>0</v>
      </c>
      <c r="B28">
        <f t="shared" si="1"/>
        <v>-1.2203558399370142</v>
      </c>
      <c r="C28">
        <v>39.4</v>
      </c>
      <c r="D28">
        <f t="shared" si="2"/>
        <v>0.8743479210737779</v>
      </c>
      <c r="E28">
        <v>0.25700000000000001</v>
      </c>
      <c r="F28">
        <f t="shared" si="3"/>
        <v>-0.57097794838158522</v>
      </c>
      <c r="G28">
        <v>76</v>
      </c>
      <c r="H28">
        <f t="shared" si="4"/>
        <v>0.36030227104377044</v>
      </c>
      <c r="I28">
        <v>43</v>
      </c>
      <c r="J28">
        <f t="shared" si="5"/>
        <v>0.76521540757180295</v>
      </c>
      <c r="K28">
        <v>0</v>
      </c>
      <c r="L28">
        <f t="shared" si="6"/>
        <v>-0.58799502059809927</v>
      </c>
      <c r="M28">
        <v>147</v>
      </c>
      <c r="N28">
        <f t="shared" si="7"/>
        <v>1</v>
      </c>
      <c r="O28">
        <f t="shared" si="8"/>
        <v>0.15525037791643614</v>
      </c>
      <c r="P28">
        <f t="shared" si="0"/>
        <v>1.1679503534753053</v>
      </c>
      <c r="Q28">
        <f t="shared" si="9"/>
        <v>0.53873482462503686</v>
      </c>
      <c r="R28">
        <f t="shared" si="10"/>
        <v>-0.61853180571024957</v>
      </c>
    </row>
    <row r="29" spans="1:18" x14ac:dyDescent="0.3">
      <c r="A29">
        <v>15</v>
      </c>
      <c r="B29">
        <f t="shared" si="1"/>
        <v>-0.30048962892921449</v>
      </c>
      <c r="C29">
        <v>23.2</v>
      </c>
      <c r="D29">
        <f t="shared" si="2"/>
        <v>-0.81109190774526019</v>
      </c>
      <c r="E29">
        <v>0.48699999999999999</v>
      </c>
      <c r="F29">
        <f t="shared" si="3"/>
        <v>4.8683865084014032E-2</v>
      </c>
      <c r="G29">
        <v>66</v>
      </c>
      <c r="H29">
        <f t="shared" si="4"/>
        <v>-9.4051160285069574E-2</v>
      </c>
      <c r="I29">
        <v>22</v>
      </c>
      <c r="J29">
        <f t="shared" si="5"/>
        <v>-1.1076894361354075</v>
      </c>
      <c r="K29">
        <v>140</v>
      </c>
      <c r="L29">
        <f t="shared" si="6"/>
        <v>0.51919129929072261</v>
      </c>
      <c r="M29">
        <v>97</v>
      </c>
      <c r="N29">
        <f t="shared" si="7"/>
        <v>0</v>
      </c>
      <c r="O29">
        <f t="shared" si="8"/>
        <v>-0.84604001461783063</v>
      </c>
      <c r="P29">
        <f t="shared" si="0"/>
        <v>0.42911084450963827</v>
      </c>
      <c r="Q29">
        <f t="shared" si="9"/>
        <v>0.30026421404483594</v>
      </c>
      <c r="R29">
        <f t="shared" si="10"/>
        <v>-0.3570524638258783</v>
      </c>
    </row>
    <row r="30" spans="1:18" x14ac:dyDescent="0.3">
      <c r="A30">
        <v>19</v>
      </c>
      <c r="B30">
        <f t="shared" si="1"/>
        <v>-5.5191972660467901E-2</v>
      </c>
      <c r="C30">
        <v>22.2</v>
      </c>
      <c r="D30">
        <f t="shared" si="2"/>
        <v>-0.91513140335137366</v>
      </c>
      <c r="E30">
        <v>0.245</v>
      </c>
      <c r="F30">
        <f t="shared" si="3"/>
        <v>-0.60330812995370353</v>
      </c>
      <c r="G30">
        <v>82</v>
      </c>
      <c r="H30">
        <f t="shared" si="4"/>
        <v>0.63291432984107443</v>
      </c>
      <c r="I30">
        <v>57</v>
      </c>
      <c r="J30">
        <f t="shared" si="5"/>
        <v>2.0138186367099431</v>
      </c>
      <c r="K30">
        <v>110</v>
      </c>
      <c r="L30">
        <f t="shared" si="6"/>
        <v>0.28193708788597505</v>
      </c>
      <c r="M30">
        <v>145</v>
      </c>
      <c r="N30">
        <f t="shared" si="7"/>
        <v>1</v>
      </c>
      <c r="O30">
        <f t="shared" si="8"/>
        <v>-3.3706255436336818E-2</v>
      </c>
      <c r="P30">
        <f t="shared" si="0"/>
        <v>0.96685547146720008</v>
      </c>
      <c r="Q30">
        <f t="shared" si="9"/>
        <v>0.49157423384340604</v>
      </c>
      <c r="R30">
        <f t="shared" si="10"/>
        <v>-0.71014231551291063</v>
      </c>
    </row>
    <row r="31" spans="1:18" x14ac:dyDescent="0.3">
      <c r="A31">
        <v>0</v>
      </c>
      <c r="B31">
        <f t="shared" si="1"/>
        <v>-1.2203558399370142</v>
      </c>
      <c r="C31">
        <v>34.1</v>
      </c>
      <c r="D31">
        <f t="shared" si="2"/>
        <v>0.32293859436137684</v>
      </c>
      <c r="E31">
        <v>0.33700000000000002</v>
      </c>
      <c r="F31">
        <f t="shared" si="3"/>
        <v>-0.35544340456746371</v>
      </c>
      <c r="G31">
        <v>92</v>
      </c>
      <c r="H31">
        <f t="shared" si="4"/>
        <v>1.0872677611699144</v>
      </c>
      <c r="I31">
        <v>38</v>
      </c>
      <c r="J31">
        <f t="shared" si="5"/>
        <v>0.31928568287961001</v>
      </c>
      <c r="K31">
        <v>0</v>
      </c>
      <c r="L31">
        <f t="shared" si="6"/>
        <v>-0.58799502059809927</v>
      </c>
      <c r="M31">
        <v>117</v>
      </c>
      <c r="N31">
        <f t="shared" si="7"/>
        <v>0</v>
      </c>
      <c r="O31">
        <f t="shared" si="8"/>
        <v>-0.32295416101245522</v>
      </c>
      <c r="P31">
        <f t="shared" si="0"/>
        <v>0.72400704135703164</v>
      </c>
      <c r="Q31">
        <f t="shared" si="9"/>
        <v>0.41995596536957186</v>
      </c>
      <c r="R31">
        <f t="shared" si="10"/>
        <v>-0.5446512565469841</v>
      </c>
    </row>
    <row r="32" spans="1:18" x14ac:dyDescent="0.3">
      <c r="A32">
        <v>26</v>
      </c>
      <c r="B32">
        <f t="shared" si="1"/>
        <v>0.37407892580983865</v>
      </c>
      <c r="C32">
        <v>36</v>
      </c>
      <c r="D32">
        <f t="shared" si="2"/>
        <v>0.52061363601299226</v>
      </c>
      <c r="E32">
        <v>0.54600000000000004</v>
      </c>
      <c r="F32">
        <f t="shared" si="3"/>
        <v>0.20764059114692879</v>
      </c>
      <c r="G32">
        <v>75</v>
      </c>
      <c r="H32">
        <f t="shared" si="4"/>
        <v>0.31486692791088644</v>
      </c>
      <c r="I32">
        <v>60</v>
      </c>
      <c r="J32">
        <f t="shared" si="5"/>
        <v>2.2813764715252591</v>
      </c>
      <c r="K32">
        <v>0</v>
      </c>
      <c r="L32">
        <f t="shared" si="6"/>
        <v>-0.58799502059809927</v>
      </c>
      <c r="M32">
        <v>109</v>
      </c>
      <c r="N32">
        <f t="shared" si="7"/>
        <v>0</v>
      </c>
      <c r="O32">
        <f t="shared" si="8"/>
        <v>-0.28241773218537469</v>
      </c>
      <c r="P32">
        <f t="shared" si="0"/>
        <v>0.75395866593976191</v>
      </c>
      <c r="Q32">
        <f t="shared" si="9"/>
        <v>0.42986113674223603</v>
      </c>
      <c r="R32">
        <f t="shared" si="10"/>
        <v>-0.56187532807355078</v>
      </c>
    </row>
    <row r="33" spans="1:18" x14ac:dyDescent="0.3">
      <c r="A33">
        <v>36</v>
      </c>
      <c r="B33">
        <f t="shared" si="1"/>
        <v>0.9873230664817052</v>
      </c>
      <c r="C33">
        <v>31.6</v>
      </c>
      <c r="D33">
        <f t="shared" si="2"/>
        <v>6.2839855346093196E-2</v>
      </c>
      <c r="E33">
        <v>0.85099999999999998</v>
      </c>
      <c r="F33">
        <f t="shared" si="3"/>
        <v>1.0293660394382669</v>
      </c>
      <c r="G33">
        <v>76</v>
      </c>
      <c r="H33">
        <f t="shared" si="4"/>
        <v>0.36030227104377044</v>
      </c>
      <c r="I33">
        <v>28</v>
      </c>
      <c r="J33">
        <f t="shared" si="5"/>
        <v>-0.57257376650477587</v>
      </c>
      <c r="K33">
        <v>245</v>
      </c>
      <c r="L33">
        <f t="shared" si="6"/>
        <v>1.3495810392073391</v>
      </c>
      <c r="M33">
        <v>158</v>
      </c>
      <c r="N33">
        <f t="shared" si="7"/>
        <v>1</v>
      </c>
      <c r="O33">
        <f t="shared" si="8"/>
        <v>0.15297438128324359</v>
      </c>
      <c r="P33">
        <f t="shared" si="0"/>
        <v>1.1652951251945822</v>
      </c>
      <c r="Q33">
        <f t="shared" si="9"/>
        <v>0.53816919071937785</v>
      </c>
      <c r="R33">
        <f t="shared" si="10"/>
        <v>-0.61958228736806642</v>
      </c>
    </row>
    <row r="34" spans="1:18" x14ac:dyDescent="0.3">
      <c r="A34">
        <v>11</v>
      </c>
      <c r="B34">
        <f t="shared" si="1"/>
        <v>-0.54578728519796116</v>
      </c>
      <c r="C34">
        <v>24.8</v>
      </c>
      <c r="D34">
        <f t="shared" si="2"/>
        <v>-0.64462871477547845</v>
      </c>
      <c r="E34">
        <v>0.26700000000000002</v>
      </c>
      <c r="F34">
        <f t="shared" si="3"/>
        <v>-0.54403613040482002</v>
      </c>
      <c r="G34">
        <v>58</v>
      </c>
      <c r="H34">
        <f t="shared" si="4"/>
        <v>-0.45753390534814159</v>
      </c>
      <c r="I34">
        <v>22</v>
      </c>
      <c r="J34">
        <f t="shared" si="5"/>
        <v>-1.1076894361354075</v>
      </c>
      <c r="K34">
        <v>54</v>
      </c>
      <c r="L34">
        <f t="shared" si="6"/>
        <v>-0.16093744006955371</v>
      </c>
      <c r="M34">
        <v>88</v>
      </c>
      <c r="N34">
        <f t="shared" si="7"/>
        <v>0</v>
      </c>
      <c r="O34">
        <f t="shared" si="8"/>
        <v>-1.685174767115784</v>
      </c>
      <c r="P34">
        <f t="shared" ref="P34:P65" si="11">EXP(O34)</f>
        <v>0.18541202519935993</v>
      </c>
      <c r="Q34">
        <f t="shared" si="9"/>
        <v>0.15641145969324696</v>
      </c>
      <c r="R34">
        <f t="shared" si="10"/>
        <v>-0.17009041474342967</v>
      </c>
    </row>
    <row r="35" spans="1:18" x14ac:dyDescent="0.3">
      <c r="A35">
        <v>0</v>
      </c>
      <c r="B35">
        <f t="shared" si="1"/>
        <v>-1.2203558399370142</v>
      </c>
      <c r="C35">
        <v>19.899999999999999</v>
      </c>
      <c r="D35">
        <f t="shared" si="2"/>
        <v>-1.1544222432454347</v>
      </c>
      <c r="E35">
        <v>0.188</v>
      </c>
      <c r="F35">
        <f t="shared" si="3"/>
        <v>-0.75687649242126509</v>
      </c>
      <c r="G35">
        <v>92</v>
      </c>
      <c r="H35">
        <f t="shared" si="4"/>
        <v>1.0872677611699144</v>
      </c>
      <c r="I35">
        <v>28</v>
      </c>
      <c r="J35">
        <f t="shared" si="5"/>
        <v>-0.57257376650477587</v>
      </c>
      <c r="K35">
        <v>0</v>
      </c>
      <c r="L35">
        <f t="shared" si="6"/>
        <v>-0.58799502059809927</v>
      </c>
      <c r="M35">
        <v>92</v>
      </c>
      <c r="N35">
        <f t="shared" si="7"/>
        <v>0</v>
      </c>
      <c r="O35">
        <f t="shared" si="8"/>
        <v>-1.7591793843388586</v>
      </c>
      <c r="P35">
        <f t="shared" si="11"/>
        <v>0.17218610447694288</v>
      </c>
      <c r="Q35">
        <f t="shared" si="9"/>
        <v>0.14689314590858113</v>
      </c>
      <c r="R35">
        <f t="shared" si="10"/>
        <v>-0.15887047076449307</v>
      </c>
    </row>
    <row r="36" spans="1:18" x14ac:dyDescent="0.3">
      <c r="A36">
        <v>31</v>
      </c>
      <c r="B36">
        <f t="shared" si="1"/>
        <v>0.68070099614577195</v>
      </c>
      <c r="C36">
        <v>27.6</v>
      </c>
      <c r="D36">
        <f t="shared" si="2"/>
        <v>-0.35331812707836069</v>
      </c>
      <c r="E36">
        <v>0.51200000000000001</v>
      </c>
      <c r="F36">
        <f t="shared" si="3"/>
        <v>0.11603841002592706</v>
      </c>
      <c r="G36">
        <v>78</v>
      </c>
      <c r="H36">
        <f t="shared" si="4"/>
        <v>0.45117295730953844</v>
      </c>
      <c r="I36">
        <v>45</v>
      </c>
      <c r="J36">
        <f t="shared" si="5"/>
        <v>0.94358729744868008</v>
      </c>
      <c r="K36">
        <v>0</v>
      </c>
      <c r="L36">
        <f t="shared" si="6"/>
        <v>-0.58799502059809927</v>
      </c>
      <c r="M36">
        <v>122</v>
      </c>
      <c r="N36">
        <f t="shared" si="7"/>
        <v>0</v>
      </c>
      <c r="O36">
        <f t="shared" si="8"/>
        <v>-1.8491692568098155</v>
      </c>
      <c r="P36">
        <f t="shared" si="11"/>
        <v>0.15736784429119111</v>
      </c>
      <c r="Q36">
        <f t="shared" si="9"/>
        <v>0.13597046528242557</v>
      </c>
      <c r="R36">
        <f t="shared" si="10"/>
        <v>-0.14614832706143455</v>
      </c>
    </row>
    <row r="37" spans="1:18" x14ac:dyDescent="0.3">
      <c r="A37">
        <v>33</v>
      </c>
      <c r="B37">
        <f t="shared" si="1"/>
        <v>0.80334982428014523</v>
      </c>
      <c r="C37">
        <v>24</v>
      </c>
      <c r="D37">
        <f t="shared" si="2"/>
        <v>-0.72786031126036932</v>
      </c>
      <c r="E37">
        <v>0.96599999999999997</v>
      </c>
      <c r="F37">
        <f t="shared" si="3"/>
        <v>1.3391969461710667</v>
      </c>
      <c r="G37">
        <v>60</v>
      </c>
      <c r="H37">
        <f t="shared" si="4"/>
        <v>-0.36666321908237359</v>
      </c>
      <c r="I37">
        <v>33</v>
      </c>
      <c r="J37">
        <f t="shared" si="5"/>
        <v>-0.12664404181258296</v>
      </c>
      <c r="K37">
        <v>192</v>
      </c>
      <c r="L37">
        <f t="shared" si="6"/>
        <v>0.93043193239228505</v>
      </c>
      <c r="M37">
        <v>103</v>
      </c>
      <c r="N37">
        <f t="shared" si="7"/>
        <v>0</v>
      </c>
      <c r="O37">
        <f t="shared" si="8"/>
        <v>-7.4224707220088781E-2</v>
      </c>
      <c r="P37">
        <f t="shared" si="11"/>
        <v>0.9284630380506983</v>
      </c>
      <c r="Q37">
        <f t="shared" si="9"/>
        <v>0.4814523378105261</v>
      </c>
      <c r="R37">
        <f t="shared" si="10"/>
        <v>-0.65672333231742064</v>
      </c>
    </row>
    <row r="38" spans="1:18" x14ac:dyDescent="0.3">
      <c r="A38">
        <v>0</v>
      </c>
      <c r="B38">
        <f t="shared" si="1"/>
        <v>-1.2203558399370142</v>
      </c>
      <c r="C38">
        <v>33.200000000000003</v>
      </c>
      <c r="D38">
        <f t="shared" si="2"/>
        <v>0.22930304831587489</v>
      </c>
      <c r="E38">
        <v>0.42</v>
      </c>
      <c r="F38">
        <f t="shared" si="3"/>
        <v>-0.13182631536031275</v>
      </c>
      <c r="G38">
        <v>76</v>
      </c>
      <c r="H38">
        <f t="shared" si="4"/>
        <v>0.36030227104377044</v>
      </c>
      <c r="I38">
        <v>35</v>
      </c>
      <c r="J38">
        <f t="shared" si="5"/>
        <v>5.172784806429423E-2</v>
      </c>
      <c r="K38">
        <v>0</v>
      </c>
      <c r="L38">
        <f t="shared" si="6"/>
        <v>-0.58799502059809927</v>
      </c>
      <c r="M38">
        <v>138</v>
      </c>
      <c r="N38">
        <f t="shared" si="7"/>
        <v>1</v>
      </c>
      <c r="O38">
        <f t="shared" si="8"/>
        <v>-0.33082756904918142</v>
      </c>
      <c r="P38">
        <f t="shared" si="11"/>
        <v>0.7183290205183579</v>
      </c>
      <c r="Q38">
        <f t="shared" si="9"/>
        <v>0.41803927649529188</v>
      </c>
      <c r="R38">
        <f t="shared" si="10"/>
        <v>-0.87217988796422141</v>
      </c>
    </row>
    <row r="39" spans="1:18" x14ac:dyDescent="0.3">
      <c r="A39">
        <v>37</v>
      </c>
      <c r="B39">
        <f t="shared" si="1"/>
        <v>1.0486474805488919</v>
      </c>
      <c r="C39">
        <v>32.9</v>
      </c>
      <c r="D39">
        <f t="shared" si="2"/>
        <v>0.1980911996340404</v>
      </c>
      <c r="E39">
        <v>0.66500000000000004</v>
      </c>
      <c r="F39">
        <f t="shared" si="3"/>
        <v>0.52824822507043456</v>
      </c>
      <c r="G39">
        <v>76</v>
      </c>
      <c r="H39">
        <f t="shared" si="4"/>
        <v>0.36030227104377044</v>
      </c>
      <c r="I39">
        <v>46</v>
      </c>
      <c r="J39">
        <f t="shared" si="5"/>
        <v>1.0327732423871188</v>
      </c>
      <c r="K39">
        <v>0</v>
      </c>
      <c r="L39">
        <f t="shared" si="6"/>
        <v>-0.58799502059809927</v>
      </c>
      <c r="M39">
        <v>102</v>
      </c>
      <c r="N39">
        <f t="shared" si="7"/>
        <v>0</v>
      </c>
      <c r="O39">
        <f t="shared" si="8"/>
        <v>-1.6723144309327993</v>
      </c>
      <c r="P39">
        <f t="shared" si="11"/>
        <v>0.18781188459951026</v>
      </c>
      <c r="Q39">
        <f t="shared" si="9"/>
        <v>0.15811584901159162</v>
      </c>
      <c r="R39">
        <f t="shared" si="10"/>
        <v>-0.17211286210564616</v>
      </c>
    </row>
    <row r="40" spans="1:18" x14ac:dyDescent="0.3">
      <c r="A40">
        <v>42</v>
      </c>
      <c r="B40">
        <f t="shared" si="1"/>
        <v>1.3552695508848251</v>
      </c>
      <c r="C40">
        <v>38.200000000000003</v>
      </c>
      <c r="D40">
        <f t="shared" si="2"/>
        <v>0.74950052634644226</v>
      </c>
      <c r="E40">
        <v>0.503</v>
      </c>
      <c r="F40">
        <f t="shared" si="3"/>
        <v>9.1790773846838369E-2</v>
      </c>
      <c r="G40">
        <v>68</v>
      </c>
      <c r="H40">
        <f t="shared" si="4"/>
        <v>-3.1804740193015703E-3</v>
      </c>
      <c r="I40">
        <v>27</v>
      </c>
      <c r="J40">
        <f t="shared" si="5"/>
        <v>-0.66175971144321444</v>
      </c>
      <c r="K40">
        <v>0</v>
      </c>
      <c r="L40">
        <f t="shared" si="6"/>
        <v>-0.58799502059809927</v>
      </c>
      <c r="M40">
        <v>90</v>
      </c>
      <c r="N40">
        <f t="shared" si="7"/>
        <v>0</v>
      </c>
      <c r="O40">
        <f t="shared" si="8"/>
        <v>-2.9148475725163676</v>
      </c>
      <c r="P40">
        <f t="shared" si="11"/>
        <v>5.4212293846750512E-2</v>
      </c>
      <c r="Q40">
        <f t="shared" si="9"/>
        <v>5.1424456120629618E-2</v>
      </c>
      <c r="R40">
        <f t="shared" si="10"/>
        <v>-5.2793847149334688E-2</v>
      </c>
    </row>
    <row r="41" spans="1:18" x14ac:dyDescent="0.3">
      <c r="A41">
        <v>47</v>
      </c>
      <c r="B41">
        <f t="shared" si="1"/>
        <v>1.6618916212207584</v>
      </c>
      <c r="C41">
        <v>37.1</v>
      </c>
      <c r="D41">
        <f t="shared" si="2"/>
        <v>0.63505708117971726</v>
      </c>
      <c r="E41">
        <v>1.39</v>
      </c>
      <c r="F41">
        <f t="shared" si="3"/>
        <v>2.4815300283859103</v>
      </c>
      <c r="G41">
        <v>72</v>
      </c>
      <c r="H41">
        <f t="shared" si="4"/>
        <v>0.17856089851223444</v>
      </c>
      <c r="I41">
        <v>56</v>
      </c>
      <c r="J41">
        <f t="shared" si="5"/>
        <v>1.9246326917715046</v>
      </c>
      <c r="K41">
        <v>207</v>
      </c>
      <c r="L41">
        <f t="shared" si="6"/>
        <v>1.0490590380946587</v>
      </c>
      <c r="M41">
        <v>111</v>
      </c>
      <c r="N41">
        <f t="shared" si="7"/>
        <v>0</v>
      </c>
      <c r="O41">
        <f t="shared" si="8"/>
        <v>1.6336542192808998</v>
      </c>
      <c r="P41">
        <f t="shared" si="11"/>
        <v>5.1225595143190059</v>
      </c>
      <c r="Q41">
        <f t="shared" si="9"/>
        <v>0.83666961543431773</v>
      </c>
      <c r="R41">
        <f t="shared" si="10"/>
        <v>-1.8119802303880403</v>
      </c>
    </row>
    <row r="42" spans="1:18" x14ac:dyDescent="0.3">
      <c r="A42">
        <v>25</v>
      </c>
      <c r="B42">
        <f t="shared" si="1"/>
        <v>0.31275451174265201</v>
      </c>
      <c r="C42">
        <v>34</v>
      </c>
      <c r="D42">
        <f t="shared" si="2"/>
        <v>0.31253464480076537</v>
      </c>
      <c r="E42">
        <v>0.27100000000000002</v>
      </c>
      <c r="F42">
        <f t="shared" si="3"/>
        <v>-0.53325940321411403</v>
      </c>
      <c r="G42">
        <v>64</v>
      </c>
      <c r="H42">
        <f t="shared" si="4"/>
        <v>-0.18492184655083757</v>
      </c>
      <c r="I42">
        <v>26</v>
      </c>
      <c r="J42">
        <f t="shared" si="5"/>
        <v>-0.75094565638165311</v>
      </c>
      <c r="K42">
        <v>70</v>
      </c>
      <c r="L42">
        <f t="shared" si="6"/>
        <v>-3.4401860653688353E-2</v>
      </c>
      <c r="M42">
        <v>180</v>
      </c>
      <c r="N42">
        <f t="shared" si="7"/>
        <v>1</v>
      </c>
      <c r="O42">
        <f t="shared" si="8"/>
        <v>-1.738602839027894</v>
      </c>
      <c r="P42">
        <f t="shared" si="11"/>
        <v>0.17576580226342892</v>
      </c>
      <c r="Q42">
        <f t="shared" si="9"/>
        <v>0.14949048690229622</v>
      </c>
      <c r="R42">
        <f t="shared" si="10"/>
        <v>-1.9005225209366063</v>
      </c>
    </row>
    <row r="43" spans="1:18" x14ac:dyDescent="0.3">
      <c r="A43">
        <v>0</v>
      </c>
      <c r="B43">
        <f t="shared" si="1"/>
        <v>-1.2203558399370142</v>
      </c>
      <c r="C43">
        <v>40.200000000000003</v>
      </c>
      <c r="D43">
        <f t="shared" si="2"/>
        <v>0.95757951755866921</v>
      </c>
      <c r="E43">
        <v>0.69599999999999995</v>
      </c>
      <c r="F43">
        <f t="shared" si="3"/>
        <v>0.61176786079840639</v>
      </c>
      <c r="G43">
        <v>84</v>
      </c>
      <c r="H43">
        <f t="shared" si="4"/>
        <v>0.72378501610684243</v>
      </c>
      <c r="I43">
        <v>37</v>
      </c>
      <c r="J43">
        <f t="shared" si="5"/>
        <v>0.23009973794117142</v>
      </c>
      <c r="K43">
        <v>0</v>
      </c>
      <c r="L43">
        <f t="shared" si="6"/>
        <v>-0.58799502059809927</v>
      </c>
      <c r="M43">
        <v>133</v>
      </c>
      <c r="N43">
        <f t="shared" si="7"/>
        <v>1</v>
      </c>
      <c r="O43">
        <f t="shared" si="8"/>
        <v>0.48159778417210963</v>
      </c>
      <c r="P43">
        <f t="shared" si="11"/>
        <v>1.6186586042424644</v>
      </c>
      <c r="Q43">
        <f t="shared" si="9"/>
        <v>0.61812509718528819</v>
      </c>
      <c r="R43">
        <f t="shared" si="10"/>
        <v>-0.48106441937922634</v>
      </c>
    </row>
    <row r="44" spans="1:18" x14ac:dyDescent="0.3">
      <c r="A44">
        <v>18</v>
      </c>
      <c r="B44">
        <f t="shared" si="1"/>
        <v>-0.11651638672765455</v>
      </c>
      <c r="C44">
        <v>22.7</v>
      </c>
      <c r="D44">
        <f t="shared" si="2"/>
        <v>-0.86311165554831693</v>
      </c>
      <c r="E44">
        <v>0.23499999999999999</v>
      </c>
      <c r="F44">
        <f t="shared" si="3"/>
        <v>-0.63024994793046873</v>
      </c>
      <c r="G44">
        <v>92</v>
      </c>
      <c r="H44">
        <f t="shared" si="4"/>
        <v>1.0872677611699144</v>
      </c>
      <c r="I44">
        <v>48</v>
      </c>
      <c r="J44">
        <f t="shared" si="5"/>
        <v>1.2111451322639959</v>
      </c>
      <c r="K44">
        <v>0</v>
      </c>
      <c r="L44">
        <f t="shared" si="6"/>
        <v>-0.58799502059809927</v>
      </c>
      <c r="M44">
        <v>106</v>
      </c>
      <c r="N44">
        <f t="shared" si="7"/>
        <v>0</v>
      </c>
      <c r="O44">
        <f t="shared" si="8"/>
        <v>-1.6038904374700964</v>
      </c>
      <c r="P44">
        <f t="shared" si="11"/>
        <v>0.20111257813923772</v>
      </c>
      <c r="Q44">
        <f t="shared" si="9"/>
        <v>0.16743857470113344</v>
      </c>
      <c r="R44">
        <f t="shared" si="10"/>
        <v>-0.18324827570667149</v>
      </c>
    </row>
    <row r="45" spans="1:18" x14ac:dyDescent="0.3">
      <c r="A45">
        <v>24</v>
      </c>
      <c r="B45">
        <f t="shared" si="1"/>
        <v>0.25143009767546537</v>
      </c>
      <c r="C45">
        <v>45.4</v>
      </c>
      <c r="D45">
        <f t="shared" si="2"/>
        <v>1.4985848947104587</v>
      </c>
      <c r="E45">
        <v>0.72099999999999997</v>
      </c>
      <c r="F45">
        <f t="shared" si="3"/>
        <v>0.67912240574031946</v>
      </c>
      <c r="G45">
        <v>110</v>
      </c>
      <c r="H45">
        <f t="shared" si="4"/>
        <v>1.9051039375618264</v>
      </c>
      <c r="I45">
        <v>54</v>
      </c>
      <c r="J45">
        <f t="shared" si="5"/>
        <v>1.7462608018946275</v>
      </c>
      <c r="K45">
        <v>240</v>
      </c>
      <c r="L45">
        <f t="shared" si="6"/>
        <v>1.310038670639881</v>
      </c>
      <c r="M45">
        <v>171</v>
      </c>
      <c r="N45">
        <f t="shared" si="7"/>
        <v>1</v>
      </c>
      <c r="O45">
        <f t="shared" si="8"/>
        <v>2.5307302653504511</v>
      </c>
      <c r="P45">
        <f t="shared" si="11"/>
        <v>12.562676875355313</v>
      </c>
      <c r="Q45">
        <f t="shared" si="9"/>
        <v>0.92626824267876673</v>
      </c>
      <c r="R45">
        <f t="shared" si="10"/>
        <v>-7.6591407366040157E-2</v>
      </c>
    </row>
    <row r="46" spans="1:18" x14ac:dyDescent="0.3">
      <c r="A46">
        <v>0</v>
      </c>
      <c r="B46">
        <f t="shared" si="1"/>
        <v>-1.2203558399370142</v>
      </c>
      <c r="C46">
        <v>27.4</v>
      </c>
      <c r="D46">
        <f t="shared" si="2"/>
        <v>-0.37412602619958368</v>
      </c>
      <c r="E46">
        <v>0.29399999999999998</v>
      </c>
      <c r="F46">
        <f t="shared" si="3"/>
        <v>-0.47129322186755412</v>
      </c>
      <c r="G46">
        <v>64</v>
      </c>
      <c r="H46">
        <f t="shared" si="4"/>
        <v>-0.18492184655083757</v>
      </c>
      <c r="I46">
        <v>40</v>
      </c>
      <c r="J46">
        <f t="shared" si="5"/>
        <v>0.4976575727564872</v>
      </c>
      <c r="K46">
        <v>0</v>
      </c>
      <c r="L46">
        <f t="shared" si="6"/>
        <v>-0.58799502059809927</v>
      </c>
      <c r="M46">
        <v>159</v>
      </c>
      <c r="N46">
        <f t="shared" si="7"/>
        <v>1</v>
      </c>
      <c r="O46">
        <f t="shared" si="8"/>
        <v>-0.48077755364809927</v>
      </c>
      <c r="P46">
        <f t="shared" si="11"/>
        <v>0.61830244152901148</v>
      </c>
      <c r="Q46">
        <f t="shared" si="9"/>
        <v>0.38206853407748942</v>
      </c>
      <c r="R46">
        <f t="shared" si="10"/>
        <v>-0.96215527788754129</v>
      </c>
    </row>
    <row r="47" spans="1:18" x14ac:dyDescent="0.3">
      <c r="A47">
        <v>39</v>
      </c>
      <c r="B47">
        <f t="shared" si="1"/>
        <v>1.1712963086832651</v>
      </c>
      <c r="C47">
        <v>42</v>
      </c>
      <c r="D47">
        <f t="shared" si="2"/>
        <v>1.1448506096496731</v>
      </c>
      <c r="E47">
        <v>1.893</v>
      </c>
      <c r="F47">
        <f t="shared" si="3"/>
        <v>3.8367034726171996</v>
      </c>
      <c r="G47">
        <v>66</v>
      </c>
      <c r="H47">
        <f t="shared" si="4"/>
        <v>-9.4051160285069574E-2</v>
      </c>
      <c r="I47">
        <v>25</v>
      </c>
      <c r="J47">
        <f t="shared" si="5"/>
        <v>-0.84013160132009168</v>
      </c>
      <c r="K47">
        <v>0</v>
      </c>
      <c r="L47">
        <f t="shared" si="6"/>
        <v>-0.58799502059809927</v>
      </c>
      <c r="M47">
        <v>180</v>
      </c>
      <c r="N47">
        <f t="shared" si="7"/>
        <v>1</v>
      </c>
      <c r="O47">
        <f t="shared" si="8"/>
        <v>-0.61972492753698727</v>
      </c>
      <c r="P47">
        <f t="shared" si="11"/>
        <v>0.53809243164969911</v>
      </c>
      <c r="Q47">
        <f t="shared" si="9"/>
        <v>0.34984401494815348</v>
      </c>
      <c r="R47">
        <f t="shared" si="10"/>
        <v>-1.0502678954164759</v>
      </c>
    </row>
    <row r="48" spans="1:18" x14ac:dyDescent="0.3">
      <c r="A48">
        <v>0</v>
      </c>
      <c r="B48">
        <f t="shared" si="1"/>
        <v>-1.2203558399370142</v>
      </c>
      <c r="C48">
        <v>29.7</v>
      </c>
      <c r="D48">
        <f t="shared" si="2"/>
        <v>-0.13483518630552263</v>
      </c>
      <c r="E48">
        <v>0.56399999999999995</v>
      </c>
      <c r="F48">
        <f t="shared" si="3"/>
        <v>0.25613586350510587</v>
      </c>
      <c r="G48">
        <v>56</v>
      </c>
      <c r="H48">
        <f t="shared" si="4"/>
        <v>-0.54840459161390953</v>
      </c>
      <c r="I48">
        <v>29</v>
      </c>
      <c r="J48">
        <f t="shared" si="5"/>
        <v>-0.48338782156633731</v>
      </c>
      <c r="K48">
        <v>0</v>
      </c>
      <c r="L48">
        <f t="shared" si="6"/>
        <v>-0.58799502059809927</v>
      </c>
      <c r="M48">
        <v>146</v>
      </c>
      <c r="N48">
        <f t="shared" si="7"/>
        <v>1</v>
      </c>
      <c r="O48">
        <f t="shared" si="8"/>
        <v>-0.51639664826509168</v>
      </c>
      <c r="P48">
        <f t="shared" si="11"/>
        <v>0.59666667892837821</v>
      </c>
      <c r="Q48">
        <f t="shared" si="9"/>
        <v>0.37369520313960464</v>
      </c>
      <c r="R48">
        <f t="shared" si="10"/>
        <v>-0.98431477869937478</v>
      </c>
    </row>
    <row r="49" spans="1:18" x14ac:dyDescent="0.3">
      <c r="A49">
        <v>27</v>
      </c>
      <c r="B49">
        <f t="shared" si="1"/>
        <v>0.43540333987702534</v>
      </c>
      <c r="C49">
        <v>28</v>
      </c>
      <c r="D49">
        <f t="shared" si="2"/>
        <v>-0.31170232883591542</v>
      </c>
      <c r="E49">
        <v>0.58599999999999997</v>
      </c>
      <c r="F49">
        <f t="shared" si="3"/>
        <v>0.31540786305398932</v>
      </c>
      <c r="G49">
        <v>70</v>
      </c>
      <c r="H49">
        <f t="shared" si="4"/>
        <v>8.7690212246466434E-2</v>
      </c>
      <c r="I49">
        <v>22</v>
      </c>
      <c r="J49">
        <f t="shared" si="5"/>
        <v>-1.1076894361354075</v>
      </c>
      <c r="K49">
        <v>0</v>
      </c>
      <c r="L49">
        <f t="shared" si="6"/>
        <v>-0.58799502059809927</v>
      </c>
      <c r="M49">
        <v>71</v>
      </c>
      <c r="N49">
        <f t="shared" si="7"/>
        <v>0</v>
      </c>
      <c r="O49">
        <f t="shared" si="8"/>
        <v>-2.6482316553986713</v>
      </c>
      <c r="P49">
        <f t="shared" si="11"/>
        <v>7.0776259281441836E-2</v>
      </c>
      <c r="Q49">
        <f t="shared" si="9"/>
        <v>6.6098084140319993E-2</v>
      </c>
      <c r="R49">
        <f t="shared" si="10"/>
        <v>-6.8383861407299212E-2</v>
      </c>
    </row>
    <row r="50" spans="1:18" x14ac:dyDescent="0.3">
      <c r="A50">
        <v>32</v>
      </c>
      <c r="B50">
        <f t="shared" si="1"/>
        <v>0.74202541021295854</v>
      </c>
      <c r="C50">
        <v>39.1</v>
      </c>
      <c r="D50">
        <f t="shared" si="2"/>
        <v>0.84313607239194421</v>
      </c>
      <c r="E50">
        <v>0.34399999999999997</v>
      </c>
      <c r="F50">
        <f t="shared" si="3"/>
        <v>-0.33658413198372822</v>
      </c>
      <c r="G50">
        <v>66</v>
      </c>
      <c r="H50">
        <f t="shared" si="4"/>
        <v>-9.4051160285069574E-2</v>
      </c>
      <c r="I50">
        <v>31</v>
      </c>
      <c r="J50">
        <f t="shared" si="5"/>
        <v>-0.30501593168946012</v>
      </c>
      <c r="K50">
        <v>0</v>
      </c>
      <c r="L50">
        <f t="shared" si="6"/>
        <v>-0.58799502059809927</v>
      </c>
      <c r="M50">
        <v>103</v>
      </c>
      <c r="N50">
        <f t="shared" si="7"/>
        <v>0</v>
      </c>
      <c r="O50">
        <f t="shared" si="8"/>
        <v>-2.2721148518146728</v>
      </c>
      <c r="P50">
        <f t="shared" si="11"/>
        <v>0.10309392100572534</v>
      </c>
      <c r="Q50">
        <f t="shared" si="9"/>
        <v>9.3458878743281792E-2</v>
      </c>
      <c r="R50">
        <f t="shared" si="10"/>
        <v>-9.8118887150097769E-2</v>
      </c>
    </row>
    <row r="51" spans="1:18" x14ac:dyDescent="0.3">
      <c r="A51">
        <v>0</v>
      </c>
      <c r="B51">
        <f t="shared" si="1"/>
        <v>-1.2203558399370142</v>
      </c>
      <c r="C51">
        <v>0</v>
      </c>
      <c r="D51">
        <f t="shared" si="2"/>
        <v>-3.2248082058070926</v>
      </c>
      <c r="E51">
        <v>0.30499999999999999</v>
      </c>
      <c r="F51">
        <f t="shared" si="3"/>
        <v>-0.44165722209311242</v>
      </c>
      <c r="G51">
        <v>0</v>
      </c>
      <c r="H51">
        <f t="shared" si="4"/>
        <v>-3.0927838070554134</v>
      </c>
      <c r="I51">
        <v>24</v>
      </c>
      <c r="J51">
        <f t="shared" si="5"/>
        <v>-0.92931754625853025</v>
      </c>
      <c r="K51">
        <v>0</v>
      </c>
      <c r="L51">
        <f t="shared" si="6"/>
        <v>-0.58799502059809927</v>
      </c>
      <c r="M51">
        <v>105</v>
      </c>
      <c r="N51">
        <f t="shared" si="7"/>
        <v>0</v>
      </c>
      <c r="O51">
        <f t="shared" si="8"/>
        <v>-2.3534305851282138</v>
      </c>
      <c r="P51">
        <f t="shared" si="11"/>
        <v>9.5042550740519025E-2</v>
      </c>
      <c r="Q51">
        <f t="shared" si="9"/>
        <v>8.6793477272866529E-2</v>
      </c>
      <c r="R51">
        <f t="shared" si="10"/>
        <v>-9.0793221637229665E-2</v>
      </c>
    </row>
    <row r="52" spans="1:18" x14ac:dyDescent="0.3">
      <c r="A52">
        <v>11</v>
      </c>
      <c r="B52">
        <f t="shared" si="1"/>
        <v>-0.54578728519796116</v>
      </c>
      <c r="C52">
        <v>19.399999999999999</v>
      </c>
      <c r="D52">
        <f t="shared" si="2"/>
        <v>-1.2064419910484914</v>
      </c>
      <c r="E52">
        <v>0.49099999999999999</v>
      </c>
      <c r="F52">
        <f t="shared" si="3"/>
        <v>5.9460592274720114E-2</v>
      </c>
      <c r="G52">
        <v>80</v>
      </c>
      <c r="H52">
        <f t="shared" si="4"/>
        <v>0.54204364357530643</v>
      </c>
      <c r="I52">
        <v>22</v>
      </c>
      <c r="J52">
        <f t="shared" si="5"/>
        <v>-1.1076894361354075</v>
      </c>
      <c r="K52">
        <v>82</v>
      </c>
      <c r="L52">
        <f t="shared" si="6"/>
        <v>6.0499823908210668E-2</v>
      </c>
      <c r="M52">
        <v>103</v>
      </c>
      <c r="N52">
        <f t="shared" si="7"/>
        <v>0</v>
      </c>
      <c r="O52">
        <f t="shared" si="8"/>
        <v>-1.437805357595878</v>
      </c>
      <c r="P52">
        <f t="shared" si="11"/>
        <v>0.23744830138164902</v>
      </c>
      <c r="Q52">
        <f t="shared" si="9"/>
        <v>0.19188543159058094</v>
      </c>
      <c r="R52">
        <f t="shared" si="10"/>
        <v>-0.21305143792674552</v>
      </c>
    </row>
    <row r="53" spans="1:18" x14ac:dyDescent="0.3">
      <c r="A53">
        <v>15</v>
      </c>
      <c r="B53">
        <f t="shared" si="1"/>
        <v>-0.30048962892921449</v>
      </c>
      <c r="C53">
        <v>24.2</v>
      </c>
      <c r="D53">
        <f t="shared" si="2"/>
        <v>-0.70705241213914671</v>
      </c>
      <c r="E53">
        <v>0.52600000000000002</v>
      </c>
      <c r="F53">
        <f t="shared" si="3"/>
        <v>0.15375695519339835</v>
      </c>
      <c r="G53">
        <v>50</v>
      </c>
      <c r="H53">
        <f t="shared" si="4"/>
        <v>-0.82101665041121363</v>
      </c>
      <c r="I53">
        <v>26</v>
      </c>
      <c r="J53">
        <f t="shared" si="5"/>
        <v>-0.75094565638165311</v>
      </c>
      <c r="K53">
        <v>36</v>
      </c>
      <c r="L53">
        <f t="shared" si="6"/>
        <v>-0.30328996691240223</v>
      </c>
      <c r="M53">
        <v>101</v>
      </c>
      <c r="N53">
        <f t="shared" si="7"/>
        <v>0</v>
      </c>
      <c r="O53">
        <f t="shared" si="8"/>
        <v>-1.5196301384312183</v>
      </c>
      <c r="P53">
        <f t="shared" si="11"/>
        <v>0.21879279503530705</v>
      </c>
      <c r="Q53">
        <f t="shared" si="9"/>
        <v>0.17951598986025255</v>
      </c>
      <c r="R53">
        <f t="shared" si="10"/>
        <v>-0.19786085658856589</v>
      </c>
    </row>
    <row r="54" spans="1:18" x14ac:dyDescent="0.3">
      <c r="A54">
        <v>21</v>
      </c>
      <c r="B54">
        <f t="shared" si="1"/>
        <v>6.7456855473905411E-2</v>
      </c>
      <c r="C54">
        <v>24.4</v>
      </c>
      <c r="D54">
        <f t="shared" si="2"/>
        <v>-0.68624451301792411</v>
      </c>
      <c r="E54">
        <v>0.34200000000000003</v>
      </c>
      <c r="F54">
        <f t="shared" si="3"/>
        <v>-0.3419724955790811</v>
      </c>
      <c r="G54">
        <v>66</v>
      </c>
      <c r="H54">
        <f t="shared" si="4"/>
        <v>-9.4051160285069574E-2</v>
      </c>
      <c r="I54">
        <v>30</v>
      </c>
      <c r="J54">
        <f t="shared" si="5"/>
        <v>-0.39420187662789874</v>
      </c>
      <c r="K54">
        <v>23</v>
      </c>
      <c r="L54">
        <f t="shared" si="6"/>
        <v>-0.40610012518779287</v>
      </c>
      <c r="M54">
        <v>88</v>
      </c>
      <c r="N54">
        <f t="shared" si="7"/>
        <v>0</v>
      </c>
      <c r="O54">
        <f t="shared" si="8"/>
        <v>-2.139744773155261</v>
      </c>
      <c r="P54">
        <f t="shared" si="11"/>
        <v>0.11768487552851985</v>
      </c>
      <c r="Q54">
        <f t="shared" si="9"/>
        <v>0.10529343118548525</v>
      </c>
      <c r="R54">
        <f t="shared" si="10"/>
        <v>-0.11125947053700189</v>
      </c>
    </row>
    <row r="55" spans="1:18" x14ac:dyDescent="0.3">
      <c r="A55">
        <v>34</v>
      </c>
      <c r="B55">
        <f t="shared" si="1"/>
        <v>0.86467423834733192</v>
      </c>
      <c r="C55">
        <v>33.700000000000003</v>
      </c>
      <c r="D55">
        <f t="shared" si="2"/>
        <v>0.28132279611893163</v>
      </c>
      <c r="E55">
        <v>0.46700000000000003</v>
      </c>
      <c r="F55">
        <f t="shared" si="3"/>
        <v>-5.1997708695162457E-3</v>
      </c>
      <c r="G55">
        <v>90</v>
      </c>
      <c r="H55">
        <f t="shared" si="4"/>
        <v>0.99639707490414642</v>
      </c>
      <c r="I55">
        <v>58</v>
      </c>
      <c r="J55">
        <f t="shared" si="5"/>
        <v>2.1030045816483818</v>
      </c>
      <c r="K55">
        <v>300</v>
      </c>
      <c r="L55">
        <f t="shared" si="6"/>
        <v>1.7845470934493761</v>
      </c>
      <c r="M55">
        <v>176</v>
      </c>
      <c r="N55">
        <f t="shared" si="7"/>
        <v>1</v>
      </c>
      <c r="O55">
        <f t="shared" si="8"/>
        <v>1.8916982281079748</v>
      </c>
      <c r="P55">
        <f t="shared" si="11"/>
        <v>6.6306194294589611</v>
      </c>
      <c r="Q55">
        <f t="shared" si="9"/>
        <v>0.86894904021299046</v>
      </c>
      <c r="R55">
        <f t="shared" si="10"/>
        <v>-0.14047079730852477</v>
      </c>
    </row>
    <row r="56" spans="1:18" x14ac:dyDescent="0.3">
      <c r="A56">
        <v>42</v>
      </c>
      <c r="B56">
        <f t="shared" si="1"/>
        <v>1.3552695508848251</v>
      </c>
      <c r="C56">
        <v>34.700000000000003</v>
      </c>
      <c r="D56">
        <f t="shared" si="2"/>
        <v>0.3853622917250451</v>
      </c>
      <c r="E56">
        <v>0.71799999999999997</v>
      </c>
      <c r="F56">
        <f t="shared" si="3"/>
        <v>0.67103986034728991</v>
      </c>
      <c r="G56">
        <v>66</v>
      </c>
      <c r="H56">
        <f t="shared" si="4"/>
        <v>-9.4051160285069574E-2</v>
      </c>
      <c r="I56">
        <v>42</v>
      </c>
      <c r="J56">
        <f t="shared" si="5"/>
        <v>0.67602946263336439</v>
      </c>
      <c r="K56">
        <v>342</v>
      </c>
      <c r="L56">
        <f t="shared" si="6"/>
        <v>2.1167029894160225</v>
      </c>
      <c r="M56">
        <v>150</v>
      </c>
      <c r="N56">
        <f t="shared" si="7"/>
        <v>1</v>
      </c>
      <c r="O56">
        <f t="shared" si="8"/>
        <v>1.5154627644164218</v>
      </c>
      <c r="P56">
        <f t="shared" si="11"/>
        <v>4.5515269242649445</v>
      </c>
      <c r="Q56">
        <f t="shared" si="9"/>
        <v>0.81986937762489442</v>
      </c>
      <c r="R56">
        <f t="shared" si="10"/>
        <v>-0.19861024699212365</v>
      </c>
    </row>
    <row r="57" spans="1:18" x14ac:dyDescent="0.3">
      <c r="A57">
        <v>10</v>
      </c>
      <c r="B57">
        <f t="shared" si="1"/>
        <v>-0.60711169926514774</v>
      </c>
      <c r="C57">
        <v>23</v>
      </c>
      <c r="D57">
        <f t="shared" si="2"/>
        <v>-0.83189980686648279</v>
      </c>
      <c r="E57">
        <v>0.248</v>
      </c>
      <c r="F57">
        <f t="shared" si="3"/>
        <v>-0.59522558456067398</v>
      </c>
      <c r="G57">
        <v>50</v>
      </c>
      <c r="H57">
        <f t="shared" si="4"/>
        <v>-0.82101665041121363</v>
      </c>
      <c r="I57">
        <v>21</v>
      </c>
      <c r="J57">
        <f t="shared" si="5"/>
        <v>-1.1968753810738459</v>
      </c>
      <c r="K57">
        <v>0</v>
      </c>
      <c r="L57">
        <f t="shared" si="6"/>
        <v>-0.58799502059809927</v>
      </c>
      <c r="M57">
        <v>73</v>
      </c>
      <c r="N57">
        <f t="shared" si="7"/>
        <v>0</v>
      </c>
      <c r="O57">
        <f t="shared" si="8"/>
        <v>-2.3072634964090843</v>
      </c>
      <c r="P57">
        <f t="shared" si="11"/>
        <v>9.9533252326776706E-2</v>
      </c>
      <c r="Q57">
        <f t="shared" si="9"/>
        <v>9.0523185284437258E-2</v>
      </c>
      <c r="R57">
        <f t="shared" si="10"/>
        <v>-9.4885773690222747E-2</v>
      </c>
    </row>
    <row r="58" spans="1:18" x14ac:dyDescent="0.3">
      <c r="A58">
        <v>39</v>
      </c>
      <c r="B58">
        <f t="shared" si="1"/>
        <v>1.1712963086832651</v>
      </c>
      <c r="C58">
        <v>37.700000000000003</v>
      </c>
      <c r="D58">
        <f t="shared" si="2"/>
        <v>0.69748077854338553</v>
      </c>
      <c r="E58">
        <v>0.254</v>
      </c>
      <c r="F58">
        <f t="shared" si="3"/>
        <v>-0.57906049377461488</v>
      </c>
      <c r="G58">
        <v>68</v>
      </c>
      <c r="H58">
        <f t="shared" si="4"/>
        <v>-3.1804740193015703E-3</v>
      </c>
      <c r="I58">
        <v>41</v>
      </c>
      <c r="J58">
        <f t="shared" si="5"/>
        <v>0.58684351769492582</v>
      </c>
      <c r="K58">
        <v>304</v>
      </c>
      <c r="L58">
        <f t="shared" si="6"/>
        <v>1.8161809883033426</v>
      </c>
      <c r="M58">
        <v>187</v>
      </c>
      <c r="N58">
        <f t="shared" si="7"/>
        <v>1</v>
      </c>
      <c r="O58">
        <f t="shared" si="8"/>
        <v>0.72096302771824483</v>
      </c>
      <c r="P58">
        <f t="shared" si="11"/>
        <v>2.0564126397405831</v>
      </c>
      <c r="Q58">
        <f t="shared" si="9"/>
        <v>0.67281904707576523</v>
      </c>
      <c r="R58">
        <f t="shared" si="10"/>
        <v>-0.39627886056394951</v>
      </c>
    </row>
    <row r="59" spans="1:18" x14ac:dyDescent="0.3">
      <c r="A59">
        <v>60</v>
      </c>
      <c r="B59">
        <f t="shared" si="1"/>
        <v>2.4591090040941848</v>
      </c>
      <c r="C59">
        <v>46.8</v>
      </c>
      <c r="D59">
        <f t="shared" si="2"/>
        <v>1.6442401885590174</v>
      </c>
      <c r="E59">
        <v>0.96199999999999997</v>
      </c>
      <c r="F59">
        <f t="shared" si="3"/>
        <v>1.3284202189803604</v>
      </c>
      <c r="G59">
        <v>88</v>
      </c>
      <c r="H59">
        <f t="shared" si="4"/>
        <v>0.90552638863837842</v>
      </c>
      <c r="I59">
        <v>31</v>
      </c>
      <c r="J59">
        <f t="shared" si="5"/>
        <v>-0.30501593168946012</v>
      </c>
      <c r="K59">
        <v>110</v>
      </c>
      <c r="L59">
        <f t="shared" si="6"/>
        <v>0.28193708788597505</v>
      </c>
      <c r="M59">
        <v>100</v>
      </c>
      <c r="N59">
        <f t="shared" si="7"/>
        <v>0</v>
      </c>
      <c r="O59">
        <f t="shared" si="8"/>
        <v>-1.6840381511595981</v>
      </c>
      <c r="P59">
        <f t="shared" si="11"/>
        <v>0.18562288727757059</v>
      </c>
      <c r="Q59">
        <f t="shared" si="9"/>
        <v>0.15656149123757068</v>
      </c>
      <c r="R59">
        <f t="shared" si="10"/>
        <v>-0.17026827975727402</v>
      </c>
    </row>
    <row r="60" spans="1:18" x14ac:dyDescent="0.3">
      <c r="A60">
        <v>0</v>
      </c>
      <c r="B60">
        <f t="shared" si="1"/>
        <v>-1.2203558399370142</v>
      </c>
      <c r="C60">
        <v>40.5</v>
      </c>
      <c r="D60">
        <f t="shared" si="2"/>
        <v>0.9887913662405029</v>
      </c>
      <c r="E60">
        <v>1.7809999999999999</v>
      </c>
      <c r="F60">
        <f t="shared" si="3"/>
        <v>3.5349551112774291</v>
      </c>
      <c r="G60">
        <v>82</v>
      </c>
      <c r="H60">
        <f t="shared" si="4"/>
        <v>0.63291432984107443</v>
      </c>
      <c r="I60">
        <v>44</v>
      </c>
      <c r="J60">
        <f t="shared" si="5"/>
        <v>0.85440135251024152</v>
      </c>
      <c r="K60">
        <v>0</v>
      </c>
      <c r="L60">
        <f t="shared" si="6"/>
        <v>-0.58799502059809927</v>
      </c>
      <c r="M60">
        <v>146</v>
      </c>
      <c r="N60">
        <f t="shared" si="7"/>
        <v>1</v>
      </c>
      <c r="O60">
        <f t="shared" si="8"/>
        <v>2.4509183256271601</v>
      </c>
      <c r="P60">
        <f t="shared" si="11"/>
        <v>11.598993482841786</v>
      </c>
      <c r="Q60">
        <f t="shared" si="9"/>
        <v>0.92062858026223504</v>
      </c>
      <c r="R60">
        <f t="shared" si="10"/>
        <v>-8.2698602825366341E-2</v>
      </c>
    </row>
    <row r="61" spans="1:18" x14ac:dyDescent="0.3">
      <c r="A61">
        <v>41</v>
      </c>
      <c r="B61">
        <f t="shared" si="1"/>
        <v>1.2939451368176385</v>
      </c>
      <c r="C61">
        <v>41.5</v>
      </c>
      <c r="D61">
        <f t="shared" si="2"/>
        <v>1.0928308618466163</v>
      </c>
      <c r="E61">
        <v>0.17299999999999999</v>
      </c>
      <c r="F61">
        <f t="shared" si="3"/>
        <v>-0.79728921938641295</v>
      </c>
      <c r="G61">
        <v>64</v>
      </c>
      <c r="H61">
        <f t="shared" si="4"/>
        <v>-0.18492184655083757</v>
      </c>
      <c r="I61">
        <v>22</v>
      </c>
      <c r="J61">
        <f t="shared" si="5"/>
        <v>-1.1076894361354075</v>
      </c>
      <c r="K61">
        <v>142</v>
      </c>
      <c r="L61">
        <f t="shared" si="6"/>
        <v>0.53500824671770575</v>
      </c>
      <c r="M61">
        <v>105</v>
      </c>
      <c r="N61">
        <f t="shared" si="7"/>
        <v>0</v>
      </c>
      <c r="O61">
        <f t="shared" si="8"/>
        <v>-1.9664042691967039</v>
      </c>
      <c r="P61">
        <f t="shared" si="11"/>
        <v>0.13995920814858104</v>
      </c>
      <c r="Q61">
        <f t="shared" si="9"/>
        <v>0.12277562841559056</v>
      </c>
      <c r="R61">
        <f t="shared" si="10"/>
        <v>-0.13099247944039527</v>
      </c>
    </row>
    <row r="62" spans="1:18" x14ac:dyDescent="0.3">
      <c r="A62">
        <v>0</v>
      </c>
      <c r="B62">
        <f t="shared" si="1"/>
        <v>-1.2203558399370142</v>
      </c>
      <c r="C62">
        <v>0</v>
      </c>
      <c r="D62">
        <f t="shared" si="2"/>
        <v>-3.2248082058070926</v>
      </c>
      <c r="E62">
        <v>0.30399999999999999</v>
      </c>
      <c r="F62">
        <f t="shared" si="3"/>
        <v>-0.44435140389078892</v>
      </c>
      <c r="G62">
        <v>0</v>
      </c>
      <c r="H62">
        <f t="shared" si="4"/>
        <v>-3.0927838070554134</v>
      </c>
      <c r="I62">
        <v>21</v>
      </c>
      <c r="J62">
        <f t="shared" si="5"/>
        <v>-1.1968753810738459</v>
      </c>
      <c r="K62">
        <v>0</v>
      </c>
      <c r="L62">
        <f t="shared" si="6"/>
        <v>-0.58799502059809927</v>
      </c>
      <c r="M62">
        <v>84</v>
      </c>
      <c r="N62">
        <f t="shared" si="7"/>
        <v>0</v>
      </c>
      <c r="O62">
        <f t="shared" si="8"/>
        <v>-2.512330135074754</v>
      </c>
      <c r="P62">
        <f t="shared" si="11"/>
        <v>8.1079093719061232E-2</v>
      </c>
      <c r="Q62">
        <f t="shared" si="9"/>
        <v>7.4998299560245826E-2</v>
      </c>
      <c r="R62">
        <f t="shared" si="10"/>
        <v>-7.7959703158153815E-2</v>
      </c>
    </row>
    <row r="63" spans="1:18" x14ac:dyDescent="0.3">
      <c r="A63">
        <v>0</v>
      </c>
      <c r="B63">
        <f t="shared" si="1"/>
        <v>-1.2203558399370142</v>
      </c>
      <c r="C63">
        <v>32.9</v>
      </c>
      <c r="D63">
        <f t="shared" si="2"/>
        <v>0.1980911996340404</v>
      </c>
      <c r="E63">
        <v>0.27</v>
      </c>
      <c r="F63">
        <f t="shared" si="3"/>
        <v>-0.53595358501179047</v>
      </c>
      <c r="G63">
        <v>72</v>
      </c>
      <c r="H63">
        <f t="shared" si="4"/>
        <v>0.17856089851223444</v>
      </c>
      <c r="I63">
        <v>39</v>
      </c>
      <c r="J63">
        <f t="shared" si="5"/>
        <v>0.40847162781804858</v>
      </c>
      <c r="K63">
        <v>0</v>
      </c>
      <c r="L63">
        <f t="shared" si="6"/>
        <v>-0.58799502059809927</v>
      </c>
      <c r="M63">
        <v>133</v>
      </c>
      <c r="N63">
        <f t="shared" si="7"/>
        <v>1</v>
      </c>
      <c r="O63">
        <f t="shared" si="8"/>
        <v>-0.33553775346800507</v>
      </c>
      <c r="P63">
        <f t="shared" si="11"/>
        <v>0.71495351422759224</v>
      </c>
      <c r="Q63">
        <f t="shared" si="9"/>
        <v>0.41689381566100597</v>
      </c>
      <c r="R63">
        <f t="shared" si="10"/>
        <v>-0.87492372831189835</v>
      </c>
    </row>
    <row r="64" spans="1:18" x14ac:dyDescent="0.3">
      <c r="A64">
        <v>0</v>
      </c>
      <c r="B64">
        <f t="shared" si="1"/>
        <v>-1.2203558399370142</v>
      </c>
      <c r="C64">
        <v>25</v>
      </c>
      <c r="D64">
        <f t="shared" si="2"/>
        <v>-0.62382081565425584</v>
      </c>
      <c r="E64">
        <v>0.58699999999999997</v>
      </c>
      <c r="F64">
        <f t="shared" si="3"/>
        <v>0.31810204485166588</v>
      </c>
      <c r="G64">
        <v>62</v>
      </c>
      <c r="H64">
        <f t="shared" si="4"/>
        <v>-0.2757925328166056</v>
      </c>
      <c r="I64">
        <v>36</v>
      </c>
      <c r="J64">
        <f t="shared" si="5"/>
        <v>0.14091379300273282</v>
      </c>
      <c r="K64">
        <v>0</v>
      </c>
      <c r="L64">
        <f t="shared" si="6"/>
        <v>-0.58799502059809927</v>
      </c>
      <c r="M64">
        <v>44</v>
      </c>
      <c r="N64">
        <f t="shared" si="7"/>
        <v>0</v>
      </c>
      <c r="O64">
        <f t="shared" si="8"/>
        <v>-0.37282947177278419</v>
      </c>
      <c r="P64">
        <f t="shared" si="11"/>
        <v>0.68878267971897689</v>
      </c>
      <c r="Q64">
        <f t="shared" si="9"/>
        <v>0.40785749877159699</v>
      </c>
      <c r="R64">
        <f t="shared" si="10"/>
        <v>-0.52400796153004003</v>
      </c>
    </row>
    <row r="65" spans="1:18" x14ac:dyDescent="0.3">
      <c r="A65">
        <v>34</v>
      </c>
      <c r="B65">
        <f t="shared" si="1"/>
        <v>0.86467423834733192</v>
      </c>
      <c r="C65">
        <v>25.4</v>
      </c>
      <c r="D65">
        <f t="shared" si="2"/>
        <v>-0.58220501741181063</v>
      </c>
      <c r="E65">
        <v>0.69899999999999995</v>
      </c>
      <c r="F65">
        <f t="shared" si="3"/>
        <v>0.61985040619143594</v>
      </c>
      <c r="G65">
        <v>58</v>
      </c>
      <c r="H65">
        <f t="shared" si="4"/>
        <v>-0.45753390534814159</v>
      </c>
      <c r="I65">
        <v>24</v>
      </c>
      <c r="J65">
        <f t="shared" si="5"/>
        <v>-0.92931754625853025</v>
      </c>
      <c r="K65">
        <v>128</v>
      </c>
      <c r="L65">
        <f t="shared" si="6"/>
        <v>0.42428961472882359</v>
      </c>
      <c r="M65">
        <v>141</v>
      </c>
      <c r="N65">
        <f t="shared" si="7"/>
        <v>1</v>
      </c>
      <c r="O65">
        <f t="shared" si="8"/>
        <v>-1.5719761714745011</v>
      </c>
      <c r="P65">
        <f t="shared" si="11"/>
        <v>0.20763445536938363</v>
      </c>
      <c r="Q65">
        <f t="shared" si="9"/>
        <v>0.17193485532496977</v>
      </c>
      <c r="R65">
        <f t="shared" si="10"/>
        <v>-1.7606396220225062</v>
      </c>
    </row>
    <row r="66" spans="1:18" x14ac:dyDescent="0.3">
      <c r="A66">
        <v>0</v>
      </c>
      <c r="B66">
        <f t="shared" si="1"/>
        <v>-1.2203558399370142</v>
      </c>
      <c r="C66">
        <v>32.799999999999997</v>
      </c>
      <c r="D66">
        <f t="shared" si="2"/>
        <v>0.1876872500734289</v>
      </c>
      <c r="E66">
        <v>0.25800000000000001</v>
      </c>
      <c r="F66">
        <f t="shared" si="3"/>
        <v>-0.56828376658390878</v>
      </c>
      <c r="G66">
        <v>66</v>
      </c>
      <c r="H66">
        <f t="shared" si="4"/>
        <v>-9.4051160285069574E-2</v>
      </c>
      <c r="I66">
        <v>42</v>
      </c>
      <c r="J66">
        <f t="shared" si="5"/>
        <v>0.67602946263336439</v>
      </c>
      <c r="K66">
        <v>0</v>
      </c>
      <c r="L66">
        <f t="shared" si="6"/>
        <v>-0.58799502059809927</v>
      </c>
      <c r="M66">
        <v>114</v>
      </c>
      <c r="N66">
        <f t="shared" si="7"/>
        <v>0</v>
      </c>
      <c r="O66">
        <f t="shared" si="8"/>
        <v>-0.17311107129431091</v>
      </c>
      <c r="P66">
        <f t="shared" ref="P66:P97" si="12">EXP(O66)</f>
        <v>0.84104419378934359</v>
      </c>
      <c r="Q66">
        <f t="shared" si="9"/>
        <v>0.4568299862798284</v>
      </c>
      <c r="R66">
        <f t="shared" si="10"/>
        <v>-0.61033290728022327</v>
      </c>
    </row>
    <row r="67" spans="1:18" x14ac:dyDescent="0.3">
      <c r="A67">
        <v>27</v>
      </c>
      <c r="B67">
        <f t="shared" ref="B67:B101" si="13">(A67-$A$103)/$A$104</f>
        <v>0.43540333987702534</v>
      </c>
      <c r="C67">
        <v>29</v>
      </c>
      <c r="D67">
        <f t="shared" ref="D67:D101" si="14">(C67-$C$103)/$C$104</f>
        <v>-0.20766283322980197</v>
      </c>
      <c r="E67">
        <v>0.20300000000000001</v>
      </c>
      <c r="F67">
        <f t="shared" ref="F67:F101" si="15">(E67-$E$103)/$E$104</f>
        <v>-0.71646376545611723</v>
      </c>
      <c r="G67">
        <v>74</v>
      </c>
      <c r="H67">
        <f t="shared" ref="H67:H101" si="16">(G67-$G$103)/$G$104</f>
        <v>0.26943158477800244</v>
      </c>
      <c r="I67">
        <v>32</v>
      </c>
      <c r="J67">
        <f t="shared" ref="J67:J101" si="17">(I67-$I$103)/$I$104</f>
        <v>-0.21582998675102155</v>
      </c>
      <c r="K67">
        <v>0</v>
      </c>
      <c r="L67">
        <f t="shared" ref="L67:L101" si="18">(K67-$K$103)/$K$104</f>
        <v>-0.58799502059809927</v>
      </c>
      <c r="M67">
        <v>99</v>
      </c>
      <c r="N67">
        <f t="shared" ref="N67:N100" si="19">IF(M67&gt;130,1,0)</f>
        <v>0</v>
      </c>
      <c r="O67">
        <f t="shared" ref="O67:O100" si="20">$V$1+$V$2*B67+$V$3*D67+$V$4*F67+$V$5*H67+$V$6*J67+$V$7*L67</f>
        <v>-2.6497965562416668</v>
      </c>
      <c r="P67">
        <f t="shared" si="12"/>
        <v>7.0665588070948901E-2</v>
      </c>
      <c r="Q67">
        <f t="shared" ref="Q67:Q100" si="21">P67/(1+P67)</f>
        <v>6.6001549744649279E-2</v>
      </c>
      <c r="R67">
        <f t="shared" ref="R67:R100" si="22">N67*LN(Q67)+(1-N67)*LN(1-Q67)</f>
        <v>-6.8280500010184209E-2</v>
      </c>
    </row>
    <row r="68" spans="1:18" x14ac:dyDescent="0.3">
      <c r="A68">
        <v>30</v>
      </c>
      <c r="B68">
        <f t="shared" si="13"/>
        <v>0.61937658207858526</v>
      </c>
      <c r="C68">
        <v>32.5</v>
      </c>
      <c r="D68">
        <f t="shared" si="14"/>
        <v>0.15647540139159516</v>
      </c>
      <c r="E68">
        <v>0.85499999999999998</v>
      </c>
      <c r="F68">
        <f t="shared" si="15"/>
        <v>1.0401427666289731</v>
      </c>
      <c r="G68">
        <v>88</v>
      </c>
      <c r="H68">
        <f t="shared" si="16"/>
        <v>0.90552638863837842</v>
      </c>
      <c r="I68">
        <v>38</v>
      </c>
      <c r="J68">
        <f t="shared" si="17"/>
        <v>0.31928568287961001</v>
      </c>
      <c r="K68">
        <v>0</v>
      </c>
      <c r="L68">
        <f t="shared" si="18"/>
        <v>-0.58799502059809927</v>
      </c>
      <c r="M68">
        <v>109</v>
      </c>
      <c r="N68">
        <f t="shared" si="19"/>
        <v>0</v>
      </c>
      <c r="O68">
        <f t="shared" si="20"/>
        <v>-1.4623761535567033</v>
      </c>
      <c r="P68">
        <f t="shared" si="12"/>
        <v>0.23168510077587182</v>
      </c>
      <c r="Q68">
        <f t="shared" si="21"/>
        <v>0.1881041677210572</v>
      </c>
      <c r="R68">
        <f t="shared" si="22"/>
        <v>-0.20838323242049117</v>
      </c>
    </row>
    <row r="69" spans="1:18" x14ac:dyDescent="0.3">
      <c r="A69">
        <v>0</v>
      </c>
      <c r="B69">
        <f t="shared" si="13"/>
        <v>-1.2203558399370142</v>
      </c>
      <c r="C69">
        <v>42.7</v>
      </c>
      <c r="D69">
        <f t="shared" si="14"/>
        <v>1.2176782565739528</v>
      </c>
      <c r="E69">
        <v>0.84499999999999997</v>
      </c>
      <c r="F69">
        <f t="shared" si="15"/>
        <v>1.0132009486522078</v>
      </c>
      <c r="G69">
        <v>92</v>
      </c>
      <c r="H69">
        <f t="shared" si="16"/>
        <v>1.0872677611699144</v>
      </c>
      <c r="I69">
        <v>54</v>
      </c>
      <c r="J69">
        <f t="shared" si="17"/>
        <v>1.7462608018946275</v>
      </c>
      <c r="K69">
        <v>0</v>
      </c>
      <c r="L69">
        <f t="shared" si="18"/>
        <v>-0.58799502059809927</v>
      </c>
      <c r="M69">
        <v>109</v>
      </c>
      <c r="N69">
        <f t="shared" si="19"/>
        <v>0</v>
      </c>
      <c r="O69">
        <f t="shared" si="20"/>
        <v>1.6763769012314316</v>
      </c>
      <c r="P69">
        <f t="shared" si="12"/>
        <v>5.3461512058079146</v>
      </c>
      <c r="Q69">
        <f t="shared" si="21"/>
        <v>0.84242417686411042</v>
      </c>
      <c r="R69">
        <f t="shared" si="22"/>
        <v>-1.8478485198245012</v>
      </c>
    </row>
    <row r="70" spans="1:18" x14ac:dyDescent="0.3">
      <c r="A70">
        <v>13</v>
      </c>
      <c r="B70">
        <f t="shared" si="13"/>
        <v>-0.42313845706358783</v>
      </c>
      <c r="C70">
        <v>19.600000000000001</v>
      </c>
      <c r="D70">
        <f t="shared" si="14"/>
        <v>-1.1856340919272683</v>
      </c>
      <c r="E70">
        <v>0.33400000000000002</v>
      </c>
      <c r="F70">
        <f t="shared" si="15"/>
        <v>-0.36352594996049326</v>
      </c>
      <c r="G70">
        <v>66</v>
      </c>
      <c r="H70">
        <f t="shared" si="16"/>
        <v>-9.4051160285069574E-2</v>
      </c>
      <c r="I70">
        <v>25</v>
      </c>
      <c r="J70">
        <f t="shared" si="17"/>
        <v>-0.84013160132009168</v>
      </c>
      <c r="K70">
        <v>38</v>
      </c>
      <c r="L70">
        <f t="shared" si="18"/>
        <v>-0.28747301948541909</v>
      </c>
      <c r="M70">
        <v>95</v>
      </c>
      <c r="N70">
        <f t="shared" si="19"/>
        <v>0</v>
      </c>
      <c r="O70">
        <f t="shared" si="20"/>
        <v>-2.0066833425912742</v>
      </c>
      <c r="P70">
        <f t="shared" si="12"/>
        <v>0.13443380696695198</v>
      </c>
      <c r="Q70">
        <f t="shared" si="21"/>
        <v>0.11850299783147089</v>
      </c>
      <c r="R70">
        <f t="shared" si="22"/>
        <v>-0.12613367797979746</v>
      </c>
    </row>
    <row r="71" spans="1:18" x14ac:dyDescent="0.3">
      <c r="A71">
        <v>27</v>
      </c>
      <c r="B71">
        <f t="shared" si="13"/>
        <v>0.43540333987702534</v>
      </c>
      <c r="C71">
        <v>28.9</v>
      </c>
      <c r="D71">
        <f t="shared" si="14"/>
        <v>-0.21806678279041347</v>
      </c>
      <c r="E71">
        <v>0.189</v>
      </c>
      <c r="F71">
        <f t="shared" si="15"/>
        <v>-0.75418231062358854</v>
      </c>
      <c r="G71">
        <v>85</v>
      </c>
      <c r="H71">
        <f t="shared" si="16"/>
        <v>0.76922035923972643</v>
      </c>
      <c r="I71">
        <v>27</v>
      </c>
      <c r="J71">
        <f t="shared" si="17"/>
        <v>-0.66175971144321444</v>
      </c>
      <c r="K71">
        <v>100</v>
      </c>
      <c r="L71">
        <f t="shared" si="18"/>
        <v>0.2028523507510592</v>
      </c>
      <c r="M71">
        <v>146</v>
      </c>
      <c r="N71">
        <f t="shared" si="19"/>
        <v>1</v>
      </c>
      <c r="O71">
        <f t="shared" si="20"/>
        <v>-1.9663698870650661</v>
      </c>
      <c r="P71">
        <f t="shared" si="12"/>
        <v>0.13996402032722552</v>
      </c>
      <c r="Q71">
        <f t="shared" si="21"/>
        <v>0.12277933148017163</v>
      </c>
      <c r="R71">
        <f t="shared" si="22"/>
        <v>-2.0973665878569387</v>
      </c>
    </row>
    <row r="72" spans="1:18" x14ac:dyDescent="0.3">
      <c r="A72">
        <v>20</v>
      </c>
      <c r="B72">
        <f t="shared" si="13"/>
        <v>6.1324414067187522E-3</v>
      </c>
      <c r="C72">
        <v>32.9</v>
      </c>
      <c r="D72">
        <f t="shared" si="14"/>
        <v>0.1980911996340404</v>
      </c>
      <c r="E72">
        <v>0.86699999999999999</v>
      </c>
      <c r="F72">
        <f t="shared" si="15"/>
        <v>1.0724729482010913</v>
      </c>
      <c r="G72">
        <v>66</v>
      </c>
      <c r="H72">
        <f t="shared" si="16"/>
        <v>-9.4051160285069574E-2</v>
      </c>
      <c r="I72">
        <v>28</v>
      </c>
      <c r="J72">
        <f t="shared" si="17"/>
        <v>-0.57257376650477587</v>
      </c>
      <c r="K72">
        <v>90</v>
      </c>
      <c r="L72">
        <f t="shared" si="18"/>
        <v>0.12376761361614334</v>
      </c>
      <c r="M72">
        <v>100</v>
      </c>
      <c r="N72">
        <f t="shared" si="19"/>
        <v>0</v>
      </c>
      <c r="O72">
        <f t="shared" si="20"/>
        <v>-0.31995652097984623</v>
      </c>
      <c r="P72">
        <f t="shared" si="12"/>
        <v>0.72618061000868361</v>
      </c>
      <c r="Q72">
        <f t="shared" si="21"/>
        <v>0.42068634405818667</v>
      </c>
      <c r="R72">
        <f t="shared" si="22"/>
        <v>-0.54591122797975045</v>
      </c>
    </row>
    <row r="73" spans="1:18" x14ac:dyDescent="0.3">
      <c r="A73">
        <v>35</v>
      </c>
      <c r="B73">
        <f t="shared" si="13"/>
        <v>0.92599865241451851</v>
      </c>
      <c r="C73">
        <v>28.6</v>
      </c>
      <c r="D73">
        <f t="shared" si="14"/>
        <v>-0.24927863147224721</v>
      </c>
      <c r="E73">
        <v>0.41099999999999998</v>
      </c>
      <c r="F73">
        <f t="shared" si="15"/>
        <v>-0.15607395153940143</v>
      </c>
      <c r="G73">
        <v>64</v>
      </c>
      <c r="H73">
        <f t="shared" si="16"/>
        <v>-0.18492184655083757</v>
      </c>
      <c r="I73">
        <v>26</v>
      </c>
      <c r="J73">
        <f t="shared" si="17"/>
        <v>-0.75094565638165311</v>
      </c>
      <c r="K73">
        <v>140</v>
      </c>
      <c r="L73">
        <f t="shared" si="18"/>
        <v>0.51919129929072261</v>
      </c>
      <c r="M73">
        <v>139</v>
      </c>
      <c r="N73">
        <f t="shared" si="19"/>
        <v>1</v>
      </c>
      <c r="O73">
        <f t="shared" si="20"/>
        <v>-1.6952472813735107</v>
      </c>
      <c r="P73">
        <f t="shared" si="12"/>
        <v>0.1835538339710957</v>
      </c>
      <c r="Q73">
        <f t="shared" si="21"/>
        <v>0.15508701733932148</v>
      </c>
      <c r="R73">
        <f t="shared" si="22"/>
        <v>-1.8637689174009739</v>
      </c>
    </row>
    <row r="74" spans="1:18" x14ac:dyDescent="0.3">
      <c r="A74">
        <v>0</v>
      </c>
      <c r="B74">
        <f t="shared" si="13"/>
        <v>-1.2203558399370142</v>
      </c>
      <c r="C74">
        <v>43.4</v>
      </c>
      <c r="D74">
        <f t="shared" si="14"/>
        <v>1.2905059034982318</v>
      </c>
      <c r="E74">
        <v>0.58299999999999996</v>
      </c>
      <c r="F74">
        <f t="shared" si="15"/>
        <v>0.30732531766095977</v>
      </c>
      <c r="G74">
        <v>90</v>
      </c>
      <c r="H74">
        <f t="shared" si="16"/>
        <v>0.99639707490414642</v>
      </c>
      <c r="I74">
        <v>42</v>
      </c>
      <c r="J74">
        <f t="shared" si="17"/>
        <v>0.67602946263336439</v>
      </c>
      <c r="K74">
        <v>0</v>
      </c>
      <c r="L74">
        <f t="shared" si="18"/>
        <v>-0.58799502059809927</v>
      </c>
      <c r="M74">
        <v>126</v>
      </c>
      <c r="N74">
        <f t="shared" si="19"/>
        <v>0</v>
      </c>
      <c r="O74">
        <f t="shared" si="20"/>
        <v>0.70886479735074592</v>
      </c>
      <c r="P74">
        <f t="shared" si="12"/>
        <v>2.0316835764726568</v>
      </c>
      <c r="Q74">
        <f t="shared" si="21"/>
        <v>0.67015027301645602</v>
      </c>
      <c r="R74">
        <f t="shared" si="22"/>
        <v>-1.1091181010124205</v>
      </c>
    </row>
    <row r="75" spans="1:18" x14ac:dyDescent="0.3">
      <c r="A75">
        <v>20</v>
      </c>
      <c r="B75">
        <f t="shared" si="13"/>
        <v>6.1324414067187522E-3</v>
      </c>
      <c r="C75">
        <v>35.1</v>
      </c>
      <c r="D75">
        <f t="shared" si="14"/>
        <v>0.42697808996749032</v>
      </c>
      <c r="E75">
        <v>0.23100000000000001</v>
      </c>
      <c r="F75">
        <f t="shared" si="15"/>
        <v>-0.64102667512117473</v>
      </c>
      <c r="G75">
        <v>86</v>
      </c>
      <c r="H75">
        <f t="shared" si="16"/>
        <v>0.81465570237261042</v>
      </c>
      <c r="I75">
        <v>23</v>
      </c>
      <c r="J75">
        <f t="shared" si="17"/>
        <v>-1.0185034911969688</v>
      </c>
      <c r="K75">
        <v>270</v>
      </c>
      <c r="L75">
        <f t="shared" si="18"/>
        <v>1.5472928820446286</v>
      </c>
      <c r="M75">
        <v>129</v>
      </c>
      <c r="N75">
        <f t="shared" si="19"/>
        <v>0</v>
      </c>
      <c r="O75">
        <f t="shared" si="20"/>
        <v>0.34723437364536647</v>
      </c>
      <c r="P75">
        <f t="shared" si="12"/>
        <v>1.4151483599855679</v>
      </c>
      <c r="Q75">
        <f t="shared" si="21"/>
        <v>0.58594676146273028</v>
      </c>
      <c r="R75">
        <f t="shared" si="22"/>
        <v>-0.88176071792386379</v>
      </c>
    </row>
    <row r="76" spans="1:18" x14ac:dyDescent="0.3">
      <c r="A76">
        <v>30</v>
      </c>
      <c r="B76">
        <f t="shared" si="13"/>
        <v>0.61937658207858526</v>
      </c>
      <c r="C76">
        <v>32</v>
      </c>
      <c r="D76">
        <f t="shared" si="14"/>
        <v>0.10445565358853844</v>
      </c>
      <c r="E76">
        <v>0.39600000000000002</v>
      </c>
      <c r="F76">
        <f t="shared" si="15"/>
        <v>-0.19648667850454912</v>
      </c>
      <c r="G76">
        <v>75</v>
      </c>
      <c r="H76">
        <f t="shared" si="16"/>
        <v>0.31486692791088644</v>
      </c>
      <c r="I76">
        <v>22</v>
      </c>
      <c r="J76">
        <f t="shared" si="17"/>
        <v>-1.1076894361354075</v>
      </c>
      <c r="K76">
        <v>0</v>
      </c>
      <c r="L76">
        <f t="shared" si="18"/>
        <v>-0.58799502059809927</v>
      </c>
      <c r="M76">
        <v>79</v>
      </c>
      <c r="N76">
        <f t="shared" si="19"/>
        <v>0</v>
      </c>
      <c r="O76">
        <f t="shared" si="20"/>
        <v>-2.9349610831926567</v>
      </c>
      <c r="P76">
        <f t="shared" si="12"/>
        <v>5.3132787024600274E-2</v>
      </c>
      <c r="Q76">
        <f t="shared" si="21"/>
        <v>5.0452125011429483E-2</v>
      </c>
      <c r="R76">
        <f t="shared" si="22"/>
        <v>-5.1769328738588048E-2</v>
      </c>
    </row>
    <row r="77" spans="1:18" x14ac:dyDescent="0.3">
      <c r="A77">
        <v>20</v>
      </c>
      <c r="B77">
        <f t="shared" si="13"/>
        <v>6.1324414067187522E-3</v>
      </c>
      <c r="C77">
        <v>24.7</v>
      </c>
      <c r="D77">
        <f t="shared" si="14"/>
        <v>-0.65503266433608998</v>
      </c>
      <c r="E77">
        <v>0.14000000000000001</v>
      </c>
      <c r="F77">
        <f t="shared" si="15"/>
        <v>-0.886197218709738</v>
      </c>
      <c r="G77">
        <v>48</v>
      </c>
      <c r="H77">
        <f t="shared" si="16"/>
        <v>-0.91188733667698163</v>
      </c>
      <c r="I77">
        <v>22</v>
      </c>
      <c r="J77">
        <f t="shared" si="17"/>
        <v>-1.1076894361354075</v>
      </c>
      <c r="K77">
        <v>0</v>
      </c>
      <c r="L77">
        <f t="shared" si="18"/>
        <v>-0.58799502059809927</v>
      </c>
      <c r="M77">
        <v>0</v>
      </c>
      <c r="N77">
        <f t="shared" si="19"/>
        <v>0</v>
      </c>
      <c r="O77">
        <f t="shared" si="20"/>
        <v>-2.9305324774139865</v>
      </c>
      <c r="P77">
        <f t="shared" si="12"/>
        <v>5.3368612996957332E-2</v>
      </c>
      <c r="Q77">
        <f t="shared" si="21"/>
        <v>5.0664707813077289E-2</v>
      </c>
      <c r="R77">
        <f t="shared" si="22"/>
        <v>-5.1993231721363067E-2</v>
      </c>
    </row>
    <row r="78" spans="1:18" x14ac:dyDescent="0.3">
      <c r="A78">
        <v>0</v>
      </c>
      <c r="B78">
        <f t="shared" si="13"/>
        <v>-1.2203558399370142</v>
      </c>
      <c r="C78">
        <v>32.6</v>
      </c>
      <c r="D78">
        <f t="shared" si="14"/>
        <v>0.16687935095220666</v>
      </c>
      <c r="E78">
        <v>0.39100000000000001</v>
      </c>
      <c r="F78">
        <f t="shared" si="15"/>
        <v>-0.20995758749293172</v>
      </c>
      <c r="G78">
        <v>78</v>
      </c>
      <c r="H78">
        <f t="shared" si="16"/>
        <v>0.45117295730953844</v>
      </c>
      <c r="I78">
        <v>41</v>
      </c>
      <c r="J78">
        <f t="shared" si="17"/>
        <v>0.58684351769492582</v>
      </c>
      <c r="K78">
        <v>0</v>
      </c>
      <c r="L78">
        <f t="shared" si="18"/>
        <v>-0.58799502059809927</v>
      </c>
      <c r="M78">
        <v>62</v>
      </c>
      <c r="N78">
        <f t="shared" si="19"/>
        <v>0</v>
      </c>
      <c r="O78">
        <f t="shared" si="20"/>
        <v>-9.6581056740757121E-2</v>
      </c>
      <c r="P78">
        <f t="shared" si="12"/>
        <v>0.90793630025969574</v>
      </c>
      <c r="Q78">
        <f t="shared" si="21"/>
        <v>0.47587348704257759</v>
      </c>
      <c r="R78">
        <f t="shared" si="22"/>
        <v>-0.64602218686065704</v>
      </c>
    </row>
    <row r="79" spans="1:18" x14ac:dyDescent="0.3">
      <c r="A79">
        <v>33</v>
      </c>
      <c r="B79">
        <f t="shared" si="13"/>
        <v>0.80334982428014523</v>
      </c>
      <c r="C79">
        <v>37.700000000000003</v>
      </c>
      <c r="D79">
        <f t="shared" si="14"/>
        <v>0.69748077854338553</v>
      </c>
      <c r="E79">
        <v>0.37</v>
      </c>
      <c r="F79">
        <f t="shared" si="15"/>
        <v>-0.26653540524413866</v>
      </c>
      <c r="G79">
        <v>72</v>
      </c>
      <c r="H79">
        <f t="shared" si="16"/>
        <v>0.17856089851223444</v>
      </c>
      <c r="I79">
        <v>27</v>
      </c>
      <c r="J79">
        <f t="shared" si="17"/>
        <v>-0.66175971144321444</v>
      </c>
      <c r="K79">
        <v>0</v>
      </c>
      <c r="L79">
        <f t="shared" si="18"/>
        <v>-0.58799502059809927</v>
      </c>
      <c r="M79">
        <v>95</v>
      </c>
      <c r="N79">
        <f t="shared" si="19"/>
        <v>0</v>
      </c>
      <c r="O79">
        <f t="shared" si="20"/>
        <v>-2.6011356412093796</v>
      </c>
      <c r="P79">
        <f t="shared" si="12"/>
        <v>7.4189277954630081E-2</v>
      </c>
      <c r="Q79">
        <f t="shared" si="21"/>
        <v>6.9065368159226384E-2</v>
      </c>
      <c r="R79">
        <f t="shared" si="22"/>
        <v>-7.156621701567796E-2</v>
      </c>
    </row>
    <row r="80" spans="1:18" x14ac:dyDescent="0.3">
      <c r="A80">
        <v>0</v>
      </c>
      <c r="B80">
        <f t="shared" si="13"/>
        <v>-1.2203558399370142</v>
      </c>
      <c r="C80">
        <v>43.2</v>
      </c>
      <c r="D80">
        <f t="shared" si="14"/>
        <v>1.2696980043770096</v>
      </c>
      <c r="E80">
        <v>0.27</v>
      </c>
      <c r="F80">
        <f t="shared" si="15"/>
        <v>-0.53595358501179047</v>
      </c>
      <c r="G80">
        <v>0</v>
      </c>
      <c r="H80">
        <f t="shared" si="16"/>
        <v>-3.0927838070554134</v>
      </c>
      <c r="I80">
        <v>26</v>
      </c>
      <c r="J80">
        <f t="shared" si="17"/>
        <v>-0.75094565638165311</v>
      </c>
      <c r="K80">
        <v>0</v>
      </c>
      <c r="L80">
        <f t="shared" si="18"/>
        <v>-0.58799502059809927</v>
      </c>
      <c r="M80">
        <v>131</v>
      </c>
      <c r="N80">
        <f t="shared" si="19"/>
        <v>1</v>
      </c>
      <c r="O80">
        <f t="shared" si="20"/>
        <v>-0.18597151025667635</v>
      </c>
      <c r="P80">
        <f t="shared" si="12"/>
        <v>0.83029724960049756</v>
      </c>
      <c r="Q80">
        <f t="shared" si="21"/>
        <v>0.45364065852239477</v>
      </c>
      <c r="R80">
        <f t="shared" si="22"/>
        <v>-0.79044989539512367</v>
      </c>
    </row>
    <row r="81" spans="1:18" x14ac:dyDescent="0.3">
      <c r="A81">
        <v>22</v>
      </c>
      <c r="B81">
        <f t="shared" si="13"/>
        <v>0.12878126954109206</v>
      </c>
      <c r="C81">
        <v>25</v>
      </c>
      <c r="D81">
        <f t="shared" si="14"/>
        <v>-0.62382081565425584</v>
      </c>
      <c r="E81">
        <v>0.307</v>
      </c>
      <c r="F81">
        <f t="shared" si="15"/>
        <v>-0.43626885849775937</v>
      </c>
      <c r="G81">
        <v>66</v>
      </c>
      <c r="H81">
        <f t="shared" si="16"/>
        <v>-9.4051160285069574E-2</v>
      </c>
      <c r="I81">
        <v>24</v>
      </c>
      <c r="J81">
        <f t="shared" si="17"/>
        <v>-0.92931754625853025</v>
      </c>
      <c r="K81">
        <v>0</v>
      </c>
      <c r="L81">
        <f t="shared" si="18"/>
        <v>-0.58799502059809927</v>
      </c>
      <c r="M81">
        <v>112</v>
      </c>
      <c r="N81">
        <f t="shared" si="19"/>
        <v>0</v>
      </c>
      <c r="O81">
        <f t="shared" si="20"/>
        <v>-2.7721583979040441</v>
      </c>
      <c r="P81">
        <f t="shared" si="12"/>
        <v>6.2526901058658546E-2</v>
      </c>
      <c r="Q81">
        <f t="shared" si="21"/>
        <v>5.8847358119930228E-2</v>
      </c>
      <c r="R81">
        <f t="shared" si="22"/>
        <v>-6.0649940139366768E-2</v>
      </c>
    </row>
    <row r="82" spans="1:18" x14ac:dyDescent="0.3">
      <c r="A82">
        <v>13</v>
      </c>
      <c r="B82">
        <f t="shared" si="13"/>
        <v>-0.42313845706358783</v>
      </c>
      <c r="C82">
        <v>22.4</v>
      </c>
      <c r="D82">
        <f t="shared" si="14"/>
        <v>-0.89432350423015106</v>
      </c>
      <c r="E82">
        <v>0.14000000000000001</v>
      </c>
      <c r="F82">
        <f t="shared" si="15"/>
        <v>-0.886197218709738</v>
      </c>
      <c r="G82">
        <v>44</v>
      </c>
      <c r="H82">
        <f t="shared" si="16"/>
        <v>-1.0936287092085175</v>
      </c>
      <c r="I82">
        <v>22</v>
      </c>
      <c r="J82">
        <f t="shared" si="17"/>
        <v>-1.1076894361354075</v>
      </c>
      <c r="K82">
        <v>0</v>
      </c>
      <c r="L82">
        <f t="shared" si="18"/>
        <v>-0.58799502059809927</v>
      </c>
      <c r="M82">
        <v>113</v>
      </c>
      <c r="N82">
        <f t="shared" si="19"/>
        <v>0</v>
      </c>
      <c r="O82">
        <f t="shared" si="20"/>
        <v>-2.597176769451961</v>
      </c>
      <c r="P82">
        <f t="shared" si="12"/>
        <v>7.4483565931652021E-2</v>
      </c>
      <c r="Q82">
        <f t="shared" si="21"/>
        <v>6.932033982955299E-2</v>
      </c>
      <c r="R82">
        <f t="shared" si="22"/>
        <v>-7.1840142364247864E-2</v>
      </c>
    </row>
    <row r="83" spans="1:18" x14ac:dyDescent="0.3">
      <c r="A83">
        <v>0</v>
      </c>
      <c r="B83">
        <f t="shared" si="13"/>
        <v>-1.2203558399370142</v>
      </c>
      <c r="C83">
        <v>0</v>
      </c>
      <c r="D83">
        <f t="shared" si="14"/>
        <v>-3.2248082058070926</v>
      </c>
      <c r="E83">
        <v>0.10199999999999999</v>
      </c>
      <c r="F83">
        <f t="shared" si="15"/>
        <v>-0.98857612702144582</v>
      </c>
      <c r="G83">
        <v>0</v>
      </c>
      <c r="H83">
        <f t="shared" si="16"/>
        <v>-3.0927838070554134</v>
      </c>
      <c r="I83">
        <v>22</v>
      </c>
      <c r="J83">
        <f t="shared" si="17"/>
        <v>-1.1076894361354075</v>
      </c>
      <c r="K83">
        <v>0</v>
      </c>
      <c r="L83">
        <f t="shared" si="18"/>
        <v>-0.58799502059809927</v>
      </c>
      <c r="M83">
        <v>74</v>
      </c>
      <c r="N83">
        <f t="shared" si="19"/>
        <v>0</v>
      </c>
      <c r="O83">
        <f t="shared" si="20"/>
        <v>-2.7536631444378048</v>
      </c>
      <c r="P83">
        <f t="shared" si="12"/>
        <v>6.3694112606332176E-2</v>
      </c>
      <c r="Q83">
        <f t="shared" si="21"/>
        <v>5.9880102607943124E-2</v>
      </c>
      <c r="R83">
        <f t="shared" si="22"/>
        <v>-6.1747861434868441E-2</v>
      </c>
    </row>
    <row r="84" spans="1:18" x14ac:dyDescent="0.3">
      <c r="A84">
        <v>26</v>
      </c>
      <c r="B84">
        <f t="shared" si="13"/>
        <v>0.37407892580983865</v>
      </c>
      <c r="C84">
        <v>29.3</v>
      </c>
      <c r="D84">
        <f t="shared" si="14"/>
        <v>-0.17645098454796787</v>
      </c>
      <c r="E84">
        <v>0.76700000000000002</v>
      </c>
      <c r="F84">
        <f t="shared" si="15"/>
        <v>0.80305476843343937</v>
      </c>
      <c r="G84">
        <v>78</v>
      </c>
      <c r="H84">
        <f t="shared" si="16"/>
        <v>0.45117295730953844</v>
      </c>
      <c r="I84">
        <v>36</v>
      </c>
      <c r="J84">
        <f t="shared" si="17"/>
        <v>0.14091379300273282</v>
      </c>
      <c r="K84">
        <v>71</v>
      </c>
      <c r="L84">
        <f t="shared" si="18"/>
        <v>-2.6493386940196765E-2</v>
      </c>
      <c r="M84">
        <v>83</v>
      </c>
      <c r="N84">
        <f t="shared" si="19"/>
        <v>0</v>
      </c>
      <c r="O84">
        <f t="shared" si="20"/>
        <v>-0.83691816420065168</v>
      </c>
      <c r="P84">
        <f t="shared" si="12"/>
        <v>0.43304303661390486</v>
      </c>
      <c r="Q84">
        <f t="shared" si="21"/>
        <v>0.3021842509608989</v>
      </c>
      <c r="R84">
        <f t="shared" si="22"/>
        <v>-0.35980018092396132</v>
      </c>
    </row>
    <row r="85" spans="1:18" x14ac:dyDescent="0.3">
      <c r="A85">
        <v>28</v>
      </c>
      <c r="B85">
        <f t="shared" si="13"/>
        <v>0.49672775394421198</v>
      </c>
      <c r="C85">
        <v>24.6</v>
      </c>
      <c r="D85">
        <f t="shared" si="14"/>
        <v>-0.66543661389670106</v>
      </c>
      <c r="E85">
        <v>0.23699999999999999</v>
      </c>
      <c r="F85">
        <f t="shared" si="15"/>
        <v>-0.62486158433511574</v>
      </c>
      <c r="G85">
        <v>65</v>
      </c>
      <c r="H85">
        <f t="shared" si="16"/>
        <v>-0.13948650341795357</v>
      </c>
      <c r="I85">
        <v>22</v>
      </c>
      <c r="J85">
        <f t="shared" si="17"/>
        <v>-1.1076894361354075</v>
      </c>
      <c r="K85">
        <v>0</v>
      </c>
      <c r="L85">
        <f t="shared" si="18"/>
        <v>-0.58799502059809927</v>
      </c>
      <c r="M85">
        <v>101</v>
      </c>
      <c r="N85">
        <f t="shared" si="19"/>
        <v>0</v>
      </c>
      <c r="O85">
        <f t="shared" si="20"/>
        <v>-3.3605150021401879</v>
      </c>
      <c r="P85">
        <f t="shared" si="12"/>
        <v>3.471737481761919E-2</v>
      </c>
      <c r="Q85">
        <f t="shared" si="21"/>
        <v>3.355251942467722E-2</v>
      </c>
      <c r="R85">
        <f t="shared" si="22"/>
        <v>-3.4128321618466018E-2</v>
      </c>
    </row>
    <row r="86" spans="1:18" x14ac:dyDescent="0.3">
      <c r="A86">
        <v>0</v>
      </c>
      <c r="B86">
        <f t="shared" si="13"/>
        <v>-1.2203558399370142</v>
      </c>
      <c r="C86">
        <v>48.8</v>
      </c>
      <c r="D86">
        <f t="shared" si="14"/>
        <v>1.8523191797712444</v>
      </c>
      <c r="E86">
        <v>0.22700000000000001</v>
      </c>
      <c r="F86">
        <f t="shared" si="15"/>
        <v>-0.65180340231188083</v>
      </c>
      <c r="G86">
        <v>108</v>
      </c>
      <c r="H86">
        <f t="shared" si="16"/>
        <v>1.8142332512960584</v>
      </c>
      <c r="I86">
        <v>37</v>
      </c>
      <c r="J86">
        <f t="shared" si="17"/>
        <v>0.23009973794117142</v>
      </c>
      <c r="K86">
        <v>0</v>
      </c>
      <c r="L86">
        <f t="shared" si="18"/>
        <v>-0.58799502059809927</v>
      </c>
      <c r="M86">
        <v>137</v>
      </c>
      <c r="N86">
        <f t="shared" si="19"/>
        <v>1</v>
      </c>
      <c r="O86">
        <f t="shared" si="20"/>
        <v>0.11083552592855739</v>
      </c>
      <c r="P86">
        <f t="shared" si="12"/>
        <v>1.1172111394776172</v>
      </c>
      <c r="Q86">
        <f t="shared" si="21"/>
        <v>0.52768055044017403</v>
      </c>
      <c r="R86">
        <f t="shared" si="22"/>
        <v>-0.63926419647891586</v>
      </c>
    </row>
    <row r="87" spans="1:18" x14ac:dyDescent="0.3">
      <c r="A87">
        <v>29</v>
      </c>
      <c r="B87">
        <f t="shared" si="13"/>
        <v>0.55805216801139867</v>
      </c>
      <c r="C87">
        <v>32.4</v>
      </c>
      <c r="D87">
        <f t="shared" si="14"/>
        <v>0.14607145183098366</v>
      </c>
      <c r="E87">
        <v>0.69799999999999995</v>
      </c>
      <c r="F87">
        <f t="shared" si="15"/>
        <v>0.61715622439375939</v>
      </c>
      <c r="G87">
        <v>74</v>
      </c>
      <c r="H87">
        <f t="shared" si="16"/>
        <v>0.26943158477800244</v>
      </c>
      <c r="I87">
        <v>27</v>
      </c>
      <c r="J87">
        <f t="shared" si="17"/>
        <v>-0.66175971144321444</v>
      </c>
      <c r="K87">
        <v>125</v>
      </c>
      <c r="L87">
        <f t="shared" si="18"/>
        <v>0.40056419358834883</v>
      </c>
      <c r="M87">
        <v>110</v>
      </c>
      <c r="N87">
        <f t="shared" si="19"/>
        <v>0</v>
      </c>
      <c r="O87">
        <f t="shared" si="20"/>
        <v>-0.87157803650060939</v>
      </c>
      <c r="P87">
        <f t="shared" si="12"/>
        <v>0.4182909497730663</v>
      </c>
      <c r="Q87">
        <f t="shared" si="21"/>
        <v>0.29492605155521506</v>
      </c>
      <c r="R87">
        <f t="shared" si="22"/>
        <v>-0.34945259025954528</v>
      </c>
    </row>
    <row r="88" spans="1:18" x14ac:dyDescent="0.3">
      <c r="A88">
        <v>54</v>
      </c>
      <c r="B88">
        <f t="shared" si="13"/>
        <v>2.091162519691065</v>
      </c>
      <c r="C88">
        <v>36.6</v>
      </c>
      <c r="D88">
        <f t="shared" si="14"/>
        <v>0.58303733337666053</v>
      </c>
      <c r="E88">
        <v>0.17799999999999999</v>
      </c>
      <c r="F88">
        <f t="shared" si="15"/>
        <v>-0.78381831039803029</v>
      </c>
      <c r="G88">
        <v>72</v>
      </c>
      <c r="H88">
        <f t="shared" si="16"/>
        <v>0.17856089851223444</v>
      </c>
      <c r="I88">
        <v>45</v>
      </c>
      <c r="J88">
        <f t="shared" si="17"/>
        <v>0.94358729744868008</v>
      </c>
      <c r="K88">
        <v>0</v>
      </c>
      <c r="L88">
        <f t="shared" si="18"/>
        <v>-0.58799502059809927</v>
      </c>
      <c r="M88">
        <v>106</v>
      </c>
      <c r="N88">
        <f t="shared" si="19"/>
        <v>0</v>
      </c>
      <c r="O88">
        <f t="shared" si="20"/>
        <v>-3.272516911769515</v>
      </c>
      <c r="P88">
        <f t="shared" si="12"/>
        <v>3.7910888533027327E-2</v>
      </c>
      <c r="Q88">
        <f t="shared" si="21"/>
        <v>3.6526149741631667E-2</v>
      </c>
      <c r="R88">
        <f t="shared" si="22"/>
        <v>-3.7209931860974814E-2</v>
      </c>
    </row>
    <row r="89" spans="1:18" x14ac:dyDescent="0.3">
      <c r="A89">
        <v>25</v>
      </c>
      <c r="B89">
        <f t="shared" si="13"/>
        <v>0.31275451174265201</v>
      </c>
      <c r="C89">
        <v>38.5</v>
      </c>
      <c r="D89">
        <f t="shared" si="14"/>
        <v>0.78071237502827595</v>
      </c>
      <c r="E89">
        <v>0.32400000000000001</v>
      </c>
      <c r="F89">
        <f t="shared" si="15"/>
        <v>-0.39046776793725851</v>
      </c>
      <c r="G89">
        <v>68</v>
      </c>
      <c r="H89">
        <f t="shared" si="16"/>
        <v>-3.1804740193015703E-3</v>
      </c>
      <c r="I89">
        <v>26</v>
      </c>
      <c r="J89">
        <f t="shared" si="17"/>
        <v>-0.75094565638165311</v>
      </c>
      <c r="K89">
        <v>71</v>
      </c>
      <c r="L89">
        <f t="shared" si="18"/>
        <v>-2.6493386940196765E-2</v>
      </c>
      <c r="M89">
        <v>100</v>
      </c>
      <c r="N89">
        <f t="shared" si="19"/>
        <v>0</v>
      </c>
      <c r="O89">
        <f t="shared" si="20"/>
        <v>-1.4493734124791</v>
      </c>
      <c r="P89">
        <f t="shared" si="12"/>
        <v>0.234717312966256</v>
      </c>
      <c r="Q89">
        <f t="shared" si="21"/>
        <v>0.19009801717477873</v>
      </c>
      <c r="R89">
        <f t="shared" si="22"/>
        <v>-0.21084204749556662</v>
      </c>
    </row>
    <row r="90" spans="1:18" x14ac:dyDescent="0.3">
      <c r="A90">
        <v>32</v>
      </c>
      <c r="B90">
        <f t="shared" si="13"/>
        <v>0.74202541021295854</v>
      </c>
      <c r="C90">
        <v>37.1</v>
      </c>
      <c r="D90">
        <f t="shared" si="14"/>
        <v>0.63505708117971726</v>
      </c>
      <c r="E90">
        <v>0.153</v>
      </c>
      <c r="F90">
        <f t="shared" si="15"/>
        <v>-0.85117285533994336</v>
      </c>
      <c r="G90">
        <v>70</v>
      </c>
      <c r="H90">
        <f t="shared" si="16"/>
        <v>8.7690212246466434E-2</v>
      </c>
      <c r="I90">
        <v>43</v>
      </c>
      <c r="J90">
        <f t="shared" si="17"/>
        <v>0.76521540757180295</v>
      </c>
      <c r="K90">
        <v>110</v>
      </c>
      <c r="L90">
        <f t="shared" si="18"/>
        <v>0.28193708788597505</v>
      </c>
      <c r="M90">
        <v>136</v>
      </c>
      <c r="N90">
        <f t="shared" si="19"/>
        <v>1</v>
      </c>
      <c r="O90">
        <f t="shared" si="20"/>
        <v>-0.91289981117576779</v>
      </c>
      <c r="P90">
        <f t="shared" si="12"/>
        <v>0.40135867054952779</v>
      </c>
      <c r="Q90">
        <f t="shared" si="21"/>
        <v>0.28640681289119174</v>
      </c>
      <c r="R90">
        <f t="shared" si="22"/>
        <v>-1.2503420561506731</v>
      </c>
    </row>
    <row r="91" spans="1:18" x14ac:dyDescent="0.3">
      <c r="A91">
        <v>19</v>
      </c>
      <c r="B91">
        <f t="shared" si="13"/>
        <v>-5.5191972660467901E-2</v>
      </c>
      <c r="C91">
        <v>26.5</v>
      </c>
      <c r="D91">
        <f t="shared" si="14"/>
        <v>-0.46776157224508563</v>
      </c>
      <c r="E91">
        <v>0.16500000000000001</v>
      </c>
      <c r="F91">
        <f t="shared" si="15"/>
        <v>-0.81884267376782505</v>
      </c>
      <c r="G91">
        <v>68</v>
      </c>
      <c r="H91">
        <f t="shared" si="16"/>
        <v>-3.1804740193015703E-3</v>
      </c>
      <c r="I91">
        <v>24</v>
      </c>
      <c r="J91">
        <f t="shared" si="17"/>
        <v>-0.92931754625853025</v>
      </c>
      <c r="K91">
        <v>0</v>
      </c>
      <c r="L91">
        <f t="shared" si="18"/>
        <v>-0.58799502059809927</v>
      </c>
      <c r="M91">
        <v>107</v>
      </c>
      <c r="N91">
        <f t="shared" si="19"/>
        <v>0</v>
      </c>
      <c r="O91">
        <f t="shared" si="20"/>
        <v>-2.7311474720583369</v>
      </c>
      <c r="P91">
        <f t="shared" si="12"/>
        <v>6.514449527601307E-2</v>
      </c>
      <c r="Q91">
        <f t="shared" si="21"/>
        <v>6.1160242168957588E-2</v>
      </c>
      <c r="R91">
        <f t="shared" si="22"/>
        <v>-6.3110466273694751E-2</v>
      </c>
    </row>
    <row r="92" spans="1:18" x14ac:dyDescent="0.3">
      <c r="A92">
        <v>0</v>
      </c>
      <c r="B92">
        <f t="shared" si="13"/>
        <v>-1.2203558399370142</v>
      </c>
      <c r="C92">
        <v>19.100000000000001</v>
      </c>
      <c r="D92">
        <f t="shared" si="14"/>
        <v>-1.2376538397303252</v>
      </c>
      <c r="E92">
        <v>0.25800000000000001</v>
      </c>
      <c r="F92">
        <f t="shared" si="15"/>
        <v>-0.56828376658390878</v>
      </c>
      <c r="G92">
        <v>55</v>
      </c>
      <c r="H92">
        <f t="shared" si="16"/>
        <v>-0.59383993474679364</v>
      </c>
      <c r="I92">
        <v>21</v>
      </c>
      <c r="J92">
        <f t="shared" si="17"/>
        <v>-1.1968753810738459</v>
      </c>
      <c r="K92">
        <v>0</v>
      </c>
      <c r="L92">
        <f t="shared" si="18"/>
        <v>-0.58799502059809927</v>
      </c>
      <c r="M92">
        <v>80</v>
      </c>
      <c r="N92">
        <f t="shared" si="19"/>
        <v>0</v>
      </c>
      <c r="O92">
        <f t="shared" si="20"/>
        <v>-1.8953477337312168</v>
      </c>
      <c r="P92">
        <f t="shared" si="12"/>
        <v>0.15026607337798345</v>
      </c>
      <c r="Q92">
        <f t="shared" si="21"/>
        <v>0.13063592577037195</v>
      </c>
      <c r="R92">
        <f t="shared" si="22"/>
        <v>-0.13999328376844319</v>
      </c>
    </row>
    <row r="93" spans="1:18" x14ac:dyDescent="0.3">
      <c r="A93">
        <v>15</v>
      </c>
      <c r="B93">
        <f t="shared" si="13"/>
        <v>-0.30048962892921449</v>
      </c>
      <c r="C93">
        <v>32</v>
      </c>
      <c r="D93">
        <f t="shared" si="14"/>
        <v>0.10445565358853844</v>
      </c>
      <c r="E93">
        <v>0.443</v>
      </c>
      <c r="F93">
        <f t="shared" si="15"/>
        <v>-6.9860134013752753E-2</v>
      </c>
      <c r="G93">
        <v>80</v>
      </c>
      <c r="H93">
        <f t="shared" si="16"/>
        <v>0.54204364357530643</v>
      </c>
      <c r="I93">
        <v>34</v>
      </c>
      <c r="J93">
        <f t="shared" si="17"/>
        <v>-3.7458096874144357E-2</v>
      </c>
      <c r="K93">
        <v>176</v>
      </c>
      <c r="L93">
        <f t="shared" si="18"/>
        <v>0.8038963529764197</v>
      </c>
      <c r="M93">
        <v>123</v>
      </c>
      <c r="N93">
        <f t="shared" si="19"/>
        <v>0</v>
      </c>
      <c r="O93">
        <f t="shared" si="20"/>
        <v>0.45411262281348319</v>
      </c>
      <c r="P93">
        <f t="shared" si="12"/>
        <v>1.5747753431179945</v>
      </c>
      <c r="Q93">
        <f t="shared" si="21"/>
        <v>0.61161660077534274</v>
      </c>
      <c r="R93">
        <f t="shared" si="22"/>
        <v>-0.94576228491852898</v>
      </c>
    </row>
    <row r="94" spans="1:18" x14ac:dyDescent="0.3">
      <c r="A94">
        <v>40</v>
      </c>
      <c r="B94">
        <f t="shared" si="13"/>
        <v>1.2326207227504518</v>
      </c>
      <c r="C94">
        <v>46.7</v>
      </c>
      <c r="D94">
        <f t="shared" si="14"/>
        <v>1.6338362389984067</v>
      </c>
      <c r="E94">
        <v>0.26100000000000001</v>
      </c>
      <c r="F94">
        <f t="shared" si="15"/>
        <v>-0.56020122119087923</v>
      </c>
      <c r="G94">
        <v>78</v>
      </c>
      <c r="H94">
        <f t="shared" si="16"/>
        <v>0.45117295730953844</v>
      </c>
      <c r="I94">
        <v>42</v>
      </c>
      <c r="J94">
        <f t="shared" si="17"/>
        <v>0.67602946263336439</v>
      </c>
      <c r="K94">
        <v>48</v>
      </c>
      <c r="L94">
        <f t="shared" si="18"/>
        <v>-0.20838828235050322</v>
      </c>
      <c r="M94">
        <v>81</v>
      </c>
      <c r="N94">
        <f t="shared" si="19"/>
        <v>0</v>
      </c>
      <c r="O94">
        <f t="shared" si="20"/>
        <v>-1.4969736120703157</v>
      </c>
      <c r="P94">
        <f t="shared" si="12"/>
        <v>0.22380646143068206</v>
      </c>
      <c r="Q94">
        <f t="shared" si="21"/>
        <v>0.18287733271896828</v>
      </c>
      <c r="R94">
        <f t="shared" si="22"/>
        <v>-0.20196605184171465</v>
      </c>
    </row>
    <row r="95" spans="1:18" x14ac:dyDescent="0.3">
      <c r="A95">
        <v>0</v>
      </c>
      <c r="B95">
        <f t="shared" si="13"/>
        <v>-1.2203558399370142</v>
      </c>
      <c r="C95">
        <v>23.8</v>
      </c>
      <c r="D95">
        <f t="shared" si="14"/>
        <v>-0.74866821038159193</v>
      </c>
      <c r="E95">
        <v>0.27700000000000002</v>
      </c>
      <c r="F95">
        <f t="shared" si="15"/>
        <v>-0.51709431242805481</v>
      </c>
      <c r="G95">
        <v>72</v>
      </c>
      <c r="H95">
        <f t="shared" si="16"/>
        <v>0.17856089851223444</v>
      </c>
      <c r="I95">
        <v>60</v>
      </c>
      <c r="J95">
        <f t="shared" si="17"/>
        <v>2.2813764715252591</v>
      </c>
      <c r="K95">
        <v>0</v>
      </c>
      <c r="L95">
        <f t="shared" si="18"/>
        <v>-0.58799502059809927</v>
      </c>
      <c r="M95">
        <v>134</v>
      </c>
      <c r="N95">
        <f t="shared" si="19"/>
        <v>1</v>
      </c>
      <c r="O95">
        <f t="shared" si="20"/>
        <v>0.3315744126688821</v>
      </c>
      <c r="P95">
        <f t="shared" si="12"/>
        <v>1.3931598111610233</v>
      </c>
      <c r="Q95">
        <f t="shared" si="21"/>
        <v>0.58214240631307534</v>
      </c>
      <c r="R95">
        <f t="shared" si="22"/>
        <v>-0.54104017679431415</v>
      </c>
    </row>
    <row r="96" spans="1:18" x14ac:dyDescent="0.3">
      <c r="A96">
        <v>18</v>
      </c>
      <c r="B96">
        <f t="shared" si="13"/>
        <v>-0.11651638672765455</v>
      </c>
      <c r="C96">
        <v>24.7</v>
      </c>
      <c r="D96">
        <f t="shared" si="14"/>
        <v>-0.65503266433608998</v>
      </c>
      <c r="E96">
        <v>0.76100000000000001</v>
      </c>
      <c r="F96">
        <f t="shared" si="15"/>
        <v>0.78688967764738027</v>
      </c>
      <c r="G96">
        <v>82</v>
      </c>
      <c r="H96">
        <f t="shared" si="16"/>
        <v>0.63291432984107443</v>
      </c>
      <c r="I96">
        <v>21</v>
      </c>
      <c r="J96">
        <f t="shared" si="17"/>
        <v>-1.1968753810738459</v>
      </c>
      <c r="K96">
        <v>64</v>
      </c>
      <c r="L96">
        <f t="shared" si="18"/>
        <v>-8.1852702934637853E-2</v>
      </c>
      <c r="M96">
        <v>142</v>
      </c>
      <c r="N96">
        <f t="shared" si="19"/>
        <v>1</v>
      </c>
      <c r="O96">
        <f t="shared" si="20"/>
        <v>-1.4588611708275185</v>
      </c>
      <c r="P96">
        <f t="shared" si="12"/>
        <v>0.23250090282882865</v>
      </c>
      <c r="Q96">
        <f t="shared" si="21"/>
        <v>0.18864156796574669</v>
      </c>
      <c r="R96">
        <f t="shared" si="22"/>
        <v>-1.6679065302802778</v>
      </c>
    </row>
    <row r="97" spans="1:18" x14ac:dyDescent="0.3">
      <c r="A97">
        <v>27</v>
      </c>
      <c r="B97">
        <f t="shared" si="13"/>
        <v>0.43540333987702534</v>
      </c>
      <c r="C97">
        <v>33.9</v>
      </c>
      <c r="D97">
        <f t="shared" si="14"/>
        <v>0.30213069524015385</v>
      </c>
      <c r="E97">
        <v>0.255</v>
      </c>
      <c r="F97">
        <f t="shared" si="15"/>
        <v>-0.57636631197693833</v>
      </c>
      <c r="G97">
        <v>72</v>
      </c>
      <c r="H97">
        <f t="shared" si="16"/>
        <v>0.17856089851223444</v>
      </c>
      <c r="I97">
        <v>40</v>
      </c>
      <c r="J97">
        <f t="shared" si="17"/>
        <v>0.4976575727564872</v>
      </c>
      <c r="K97">
        <v>228</v>
      </c>
      <c r="L97">
        <f t="shared" si="18"/>
        <v>1.2151369860779822</v>
      </c>
      <c r="M97">
        <v>144</v>
      </c>
      <c r="N97">
        <f t="shared" si="19"/>
        <v>1</v>
      </c>
      <c r="O97">
        <f t="shared" si="20"/>
        <v>0.42283462561688023</v>
      </c>
      <c r="P97">
        <f t="shared" si="12"/>
        <v>1.5262818671721534</v>
      </c>
      <c r="Q97">
        <f t="shared" si="21"/>
        <v>0.60416135151246164</v>
      </c>
      <c r="R97">
        <f t="shared" si="22"/>
        <v>-0.50391397845673036</v>
      </c>
    </row>
    <row r="98" spans="1:18" x14ac:dyDescent="0.3">
      <c r="A98">
        <v>28</v>
      </c>
      <c r="B98">
        <f t="shared" si="13"/>
        <v>0.49672775394421198</v>
      </c>
      <c r="C98">
        <v>31.6</v>
      </c>
      <c r="D98">
        <f t="shared" si="14"/>
        <v>6.2839855346093196E-2</v>
      </c>
      <c r="E98">
        <v>0.13</v>
      </c>
      <c r="F98">
        <f t="shared" si="15"/>
        <v>-0.9131390366865032</v>
      </c>
      <c r="G98">
        <v>62</v>
      </c>
      <c r="H98">
        <f t="shared" si="16"/>
        <v>-0.2757925328166056</v>
      </c>
      <c r="I98">
        <v>24</v>
      </c>
      <c r="J98">
        <f t="shared" si="17"/>
        <v>-0.92931754625853025</v>
      </c>
      <c r="K98">
        <v>0</v>
      </c>
      <c r="L98">
        <f t="shared" si="18"/>
        <v>-0.58799502059809927</v>
      </c>
      <c r="M98">
        <v>92</v>
      </c>
      <c r="N98">
        <f t="shared" si="19"/>
        <v>0</v>
      </c>
      <c r="O98">
        <f t="shared" si="20"/>
        <v>-3.0550723395154469</v>
      </c>
      <c r="P98">
        <f t="shared" ref="P98:P100" si="23">EXP(O98)</f>
        <v>4.7119312058834614E-2</v>
      </c>
      <c r="Q98">
        <f t="shared" si="21"/>
        <v>4.4998990579391697E-2</v>
      </c>
      <c r="R98">
        <f t="shared" si="22"/>
        <v>-4.6042881517035276E-2</v>
      </c>
    </row>
    <row r="99" spans="1:18" x14ac:dyDescent="0.3">
      <c r="A99">
        <v>18</v>
      </c>
      <c r="B99">
        <f t="shared" si="13"/>
        <v>-0.11651638672765455</v>
      </c>
      <c r="C99">
        <v>20.399999999999999</v>
      </c>
      <c r="D99">
        <f t="shared" si="14"/>
        <v>-1.1024024954423779</v>
      </c>
      <c r="E99">
        <v>0.32300000000000001</v>
      </c>
      <c r="F99">
        <f t="shared" si="15"/>
        <v>-0.39316194973493501</v>
      </c>
      <c r="G99">
        <v>48</v>
      </c>
      <c r="H99">
        <f t="shared" si="16"/>
        <v>-0.91188733667698163</v>
      </c>
      <c r="I99">
        <v>22</v>
      </c>
      <c r="J99">
        <f t="shared" si="17"/>
        <v>-1.1076894361354075</v>
      </c>
      <c r="K99">
        <v>76</v>
      </c>
      <c r="L99">
        <f t="shared" si="18"/>
        <v>1.3048981627261161E-2</v>
      </c>
      <c r="M99">
        <v>71</v>
      </c>
      <c r="N99">
        <f t="shared" si="19"/>
        <v>0</v>
      </c>
      <c r="O99">
        <f t="shared" si="20"/>
        <v>-1.97642230944936</v>
      </c>
      <c r="P99">
        <f t="shared" si="23"/>
        <v>0.13856409100540901</v>
      </c>
      <c r="Q99">
        <f t="shared" si="21"/>
        <v>0.12170073876390215</v>
      </c>
      <c r="R99">
        <f t="shared" si="22"/>
        <v>-0.12976789918876236</v>
      </c>
    </row>
    <row r="100" spans="1:18" x14ac:dyDescent="0.3">
      <c r="A100">
        <v>30</v>
      </c>
      <c r="B100">
        <f t="shared" si="13"/>
        <v>0.61937658207858526</v>
      </c>
      <c r="C100">
        <v>28.7</v>
      </c>
      <c r="D100">
        <f t="shared" si="14"/>
        <v>-0.23887468191163608</v>
      </c>
      <c r="E100">
        <v>0.35599999999999998</v>
      </c>
      <c r="F100">
        <f t="shared" si="15"/>
        <v>-0.30425395041160996</v>
      </c>
      <c r="G100">
        <v>50</v>
      </c>
      <c r="H100">
        <f t="shared" si="16"/>
        <v>-0.82101665041121363</v>
      </c>
      <c r="I100">
        <v>23</v>
      </c>
      <c r="J100">
        <f t="shared" si="17"/>
        <v>-1.0185034911969688</v>
      </c>
      <c r="K100">
        <v>64</v>
      </c>
      <c r="L100">
        <f t="shared" si="18"/>
        <v>-8.1852702934637853E-2</v>
      </c>
      <c r="M100">
        <v>93</v>
      </c>
      <c r="N100">
        <f t="shared" si="19"/>
        <v>0</v>
      </c>
      <c r="O100">
        <f t="shared" si="20"/>
        <v>-2.3346709144841982</v>
      </c>
      <c r="P100">
        <f t="shared" si="23"/>
        <v>9.6842346696768347E-2</v>
      </c>
      <c r="Q100">
        <f t="shared" si="21"/>
        <v>8.8291947323530226E-2</v>
      </c>
      <c r="R100">
        <f t="shared" si="22"/>
        <v>-9.2435457835716731E-2</v>
      </c>
    </row>
    <row r="101" spans="1:18" x14ac:dyDescent="0.3">
      <c r="A101">
        <v>51</v>
      </c>
      <c r="B101">
        <f t="shared" si="13"/>
        <v>1.907189277489505</v>
      </c>
      <c r="C101">
        <v>49.7</v>
      </c>
      <c r="D101">
        <f t="shared" si="14"/>
        <v>1.9459547258167471</v>
      </c>
      <c r="E101">
        <v>0.32500000000000001</v>
      </c>
      <c r="F101">
        <f t="shared" si="15"/>
        <v>-0.38777358613958196</v>
      </c>
      <c r="G101">
        <v>90</v>
      </c>
      <c r="H101">
        <f t="shared" si="16"/>
        <v>0.99639707490414642</v>
      </c>
      <c r="I101">
        <v>31</v>
      </c>
      <c r="J101">
        <f t="shared" si="17"/>
        <v>-0.30501593168946012</v>
      </c>
      <c r="K101">
        <v>220</v>
      </c>
      <c r="L101">
        <f t="shared" si="18"/>
        <v>1.1518691963700494</v>
      </c>
      <c r="M101">
        <v>122</v>
      </c>
      <c r="N101">
        <f>IF(M101&gt;130,1,0)</f>
        <v>0</v>
      </c>
      <c r="O101">
        <f>$V$1+$V$2*B101+$V$3*D101+$V$4*F101+$V$5*H101+$V$6*J101+$V$7*L101</f>
        <v>-0.80465490893200076</v>
      </c>
      <c r="P101">
        <f>EXP(O101)</f>
        <v>0.44724223923385381</v>
      </c>
      <c r="Q101">
        <f>P101/(1+P101)</f>
        <v>0.30903067027024894</v>
      </c>
      <c r="R101">
        <f>N101*LN(Q101)+(1-N101)*LN(1-Q101)</f>
        <v>-0.36965984153997272</v>
      </c>
    </row>
    <row r="103" spans="1:18" x14ac:dyDescent="0.3">
      <c r="A103">
        <f>AVERAGE(A1:A101)</f>
        <v>19.899999999999999</v>
      </c>
      <c r="C103">
        <f t="shared" ref="C103:M103" si="24">AVERAGE(C1:C101)</f>
        <v>30.995999999999995</v>
      </c>
      <c r="E103">
        <f t="shared" si="24"/>
        <v>0.46893000000000024</v>
      </c>
      <c r="G103">
        <f t="shared" si="24"/>
        <v>68.069999999999993</v>
      </c>
      <c r="I103">
        <f t="shared" si="24"/>
        <v>34.42</v>
      </c>
      <c r="K103">
        <f t="shared" si="24"/>
        <v>74.349999999999994</v>
      </c>
      <c r="M103">
        <f t="shared" si="24"/>
        <v>117.94</v>
      </c>
      <c r="R103">
        <f>SUM(R2:R101)</f>
        <v>-47.753764321939833</v>
      </c>
    </row>
    <row r="104" spans="1:18" x14ac:dyDescent="0.3">
      <c r="A104">
        <f>STDEV(A1:A101)</f>
        <v>16.306719195138271</v>
      </c>
      <c r="C104">
        <f t="shared" ref="C104:M104" si="25">STDEV(C1:C101)</f>
        <v>9.6117344108042655</v>
      </c>
      <c r="E104">
        <f t="shared" si="25"/>
        <v>0.37117020123230249</v>
      </c>
      <c r="G104">
        <f t="shared" si="25"/>
        <v>22.009297851571549</v>
      </c>
      <c r="I104">
        <f t="shared" si="25"/>
        <v>11.212529067110957</v>
      </c>
      <c r="K104">
        <f>STDEV(K1:K101)</f>
        <v>126.44664902837501</v>
      </c>
      <c r="M104">
        <f t="shared" si="25"/>
        <v>33.712635883030821</v>
      </c>
    </row>
    <row r="106" spans="1:18" x14ac:dyDescent="0.3">
      <c r="A106">
        <v>22</v>
      </c>
      <c r="B106">
        <f>(A106-A103)/A104</f>
        <v>0.12878126954109206</v>
      </c>
      <c r="C106">
        <v>28</v>
      </c>
      <c r="D106">
        <f>(C106-C103)/C104</f>
        <v>-0.31170232883591542</v>
      </c>
      <c r="E106">
        <v>0.35</v>
      </c>
      <c r="F106">
        <f>(E106-E103)/E104</f>
        <v>-0.32041904119766906</v>
      </c>
      <c r="G106">
        <v>80</v>
      </c>
      <c r="H106">
        <f>(G106-G103)/G104</f>
        <v>0.54204364357530643</v>
      </c>
      <c r="I106">
        <v>23</v>
      </c>
      <c r="J106">
        <f>(I106-I103)/I104</f>
        <v>-1.0185034911969688</v>
      </c>
      <c r="K106">
        <v>90</v>
      </c>
      <c r="L106">
        <f>(K106-K103)/K104</f>
        <v>0.12376761361614334</v>
      </c>
      <c r="O106">
        <f>$V$1+$V$2*B106+$V$3*D106+$V$4*F106+$V$5*H106+$V$6*J106+$V$7*L106</f>
        <v>-1.7600238929378904</v>
      </c>
      <c r="P106">
        <f>EXP(O106)</f>
        <v>0.1720407532149123</v>
      </c>
      <c r="Q106">
        <f>P106/(1+P106)</f>
        <v>0.14678734740494634</v>
      </c>
      <c r="R106">
        <f>N106*LN(Q106)+(1-N106)*LN(1-Q106)</f>
        <v>-0.15874646291794875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9A6A-F7C3-4884-9FCE-D5DAF33A1B86}">
  <dimension ref="A1:E18"/>
  <sheetViews>
    <sheetView showGridLines="0" workbookViewId="0"/>
  </sheetViews>
  <sheetFormatPr defaultRowHeight="15.6" x14ac:dyDescent="0.3"/>
  <cols>
    <col min="1" max="1" width="2.19921875" customWidth="1"/>
    <col min="2" max="3" width="5.796875" bestFit="1" customWidth="1"/>
    <col min="4" max="4" width="12.5" bestFit="1" customWidth="1"/>
    <col min="5" max="5" width="8.296875" bestFit="1" customWidth="1"/>
  </cols>
  <sheetData>
    <row r="1" spans="1:5" x14ac:dyDescent="0.3">
      <c r="A1" s="14" t="s">
        <v>90</v>
      </c>
    </row>
    <row r="2" spans="1:5" x14ac:dyDescent="0.3">
      <c r="A2" s="14" t="s">
        <v>61</v>
      </c>
    </row>
    <row r="3" spans="1:5" x14ac:dyDescent="0.3">
      <c r="A3" s="14" t="s">
        <v>91</v>
      </c>
    </row>
    <row r="6" spans="1:5" ht="16.2" thickBot="1" x14ac:dyDescent="0.35">
      <c r="A6" t="s">
        <v>77</v>
      </c>
    </row>
    <row r="7" spans="1:5" x14ac:dyDescent="0.3">
      <c r="B7" s="21"/>
      <c r="C7" s="21"/>
      <c r="D7" s="21" t="s">
        <v>92</v>
      </c>
      <c r="E7" s="21" t="s">
        <v>94</v>
      </c>
    </row>
    <row r="8" spans="1:5" ht="16.2" thickBot="1" x14ac:dyDescent="0.35">
      <c r="B8" s="22" t="s">
        <v>73</v>
      </c>
      <c r="C8" s="22" t="s">
        <v>74</v>
      </c>
      <c r="D8" s="22" t="s">
        <v>93</v>
      </c>
      <c r="E8" s="22" t="s">
        <v>95</v>
      </c>
    </row>
    <row r="9" spans="1:5" x14ac:dyDescent="0.3">
      <c r="B9" s="17" t="s">
        <v>82</v>
      </c>
      <c r="C9" s="17" t="s">
        <v>54</v>
      </c>
      <c r="D9" s="17">
        <v>-0.81830992919699819</v>
      </c>
      <c r="E9" s="17">
        <v>0</v>
      </c>
    </row>
    <row r="10" spans="1:5" x14ac:dyDescent="0.3">
      <c r="B10" s="17" t="s">
        <v>84</v>
      </c>
      <c r="C10" s="17" t="s">
        <v>53</v>
      </c>
      <c r="D10" s="17">
        <v>-0.99623840554035936</v>
      </c>
      <c r="E10" s="17">
        <v>0</v>
      </c>
    </row>
    <row r="11" spans="1:5" x14ac:dyDescent="0.3">
      <c r="B11" s="17" t="s">
        <v>85</v>
      </c>
      <c r="C11" s="17" t="s">
        <v>55</v>
      </c>
      <c r="D11" s="17">
        <v>0.47021944411573913</v>
      </c>
      <c r="E11" s="17">
        <v>0</v>
      </c>
    </row>
    <row r="12" spans="1:5" x14ac:dyDescent="0.3">
      <c r="B12" s="17" t="s">
        <v>86</v>
      </c>
      <c r="C12" s="17" t="s">
        <v>56</v>
      </c>
      <c r="D12" s="17">
        <v>0.53987750062145234</v>
      </c>
      <c r="E12" s="17">
        <v>0</v>
      </c>
    </row>
    <row r="13" spans="1:5" x14ac:dyDescent="0.3">
      <c r="B13" s="17" t="s">
        <v>87</v>
      </c>
      <c r="C13" s="17" t="s">
        <v>57</v>
      </c>
      <c r="D13" s="17">
        <v>-0.10024551915883666</v>
      </c>
      <c r="E13" s="17">
        <v>0</v>
      </c>
    </row>
    <row r="14" spans="1:5" x14ac:dyDescent="0.3">
      <c r="B14" s="17" t="s">
        <v>88</v>
      </c>
      <c r="C14" s="17" t="s">
        <v>58</v>
      </c>
      <c r="D14" s="17">
        <v>0.58845229451071335</v>
      </c>
      <c r="E14" s="17">
        <v>0</v>
      </c>
    </row>
    <row r="15" spans="1:5" ht="16.2" thickBot="1" x14ac:dyDescent="0.35">
      <c r="B15" s="15" t="s">
        <v>89</v>
      </c>
      <c r="C15" s="15" t="s">
        <v>59</v>
      </c>
      <c r="D15" s="15">
        <v>1.2912632630451797</v>
      </c>
      <c r="E15" s="15">
        <v>0</v>
      </c>
    </row>
    <row r="17" spans="1:2" x14ac:dyDescent="0.3">
      <c r="A17" t="s">
        <v>79</v>
      </c>
    </row>
    <row r="18" spans="1:2" x14ac:dyDescent="0.3">
      <c r="B18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9AE6-8BA3-496B-A6E9-F8EB295F6485}">
  <dimension ref="A1:G31"/>
  <sheetViews>
    <sheetView showGridLines="0" topLeftCell="A13" workbookViewId="0"/>
  </sheetViews>
  <sheetFormatPr defaultRowHeight="15.6" x14ac:dyDescent="0.3"/>
  <cols>
    <col min="1" max="1" width="2.19921875" customWidth="1"/>
    <col min="2" max="2" width="4" bestFit="1" customWidth="1"/>
    <col min="3" max="3" width="12.296875" bestFit="1" customWidth="1"/>
    <col min="4" max="4" width="12.796875" bestFit="1" customWidth="1"/>
    <col min="5" max="5" width="12.5" bestFit="1" customWidth="1"/>
    <col min="6" max="6" width="6.796875" bestFit="1" customWidth="1"/>
  </cols>
  <sheetData>
    <row r="1" spans="1:5" x14ac:dyDescent="0.3">
      <c r="A1" s="14" t="s">
        <v>60</v>
      </c>
    </row>
    <row r="2" spans="1:5" x14ac:dyDescent="0.3">
      <c r="A2" s="14" t="s">
        <v>61</v>
      </c>
    </row>
    <row r="3" spans="1:5" x14ac:dyDescent="0.3">
      <c r="A3" s="14" t="s">
        <v>62</v>
      </c>
    </row>
    <row r="4" spans="1:5" x14ac:dyDescent="0.3">
      <c r="A4" s="14" t="s">
        <v>63</v>
      </c>
    </row>
    <row r="5" spans="1:5" x14ac:dyDescent="0.3">
      <c r="A5" s="14" t="s">
        <v>64</v>
      </c>
    </row>
    <row r="6" spans="1:5" x14ac:dyDescent="0.3">
      <c r="A6" s="14"/>
      <c r="B6" t="s">
        <v>65</v>
      </c>
    </row>
    <row r="7" spans="1:5" x14ac:dyDescent="0.3">
      <c r="A7" s="14"/>
      <c r="B7" t="s">
        <v>66</v>
      </c>
    </row>
    <row r="8" spans="1:5" x14ac:dyDescent="0.3">
      <c r="A8" s="14"/>
      <c r="B8" t="s">
        <v>67</v>
      </c>
    </row>
    <row r="9" spans="1:5" x14ac:dyDescent="0.3">
      <c r="A9" s="14" t="s">
        <v>68</v>
      </c>
    </row>
    <row r="10" spans="1:5" x14ac:dyDescent="0.3">
      <c r="B10" t="s">
        <v>69</v>
      </c>
    </row>
    <row r="11" spans="1:5" x14ac:dyDescent="0.3">
      <c r="B11" t="s">
        <v>70</v>
      </c>
    </row>
    <row r="12" spans="1:5" x14ac:dyDescent="0.3">
      <c r="B12" t="s">
        <v>71</v>
      </c>
    </row>
    <row r="14" spans="1:5" ht="16.2" thickBot="1" x14ac:dyDescent="0.35">
      <c r="A14" t="s">
        <v>72</v>
      </c>
    </row>
    <row r="15" spans="1:5" ht="16.2" thickBot="1" x14ac:dyDescent="0.35">
      <c r="B15" s="16" t="s">
        <v>73</v>
      </c>
      <c r="C15" s="16" t="s">
        <v>74</v>
      </c>
      <c r="D15" s="16" t="s">
        <v>75</v>
      </c>
      <c r="E15" s="16" t="s">
        <v>76</v>
      </c>
    </row>
    <row r="16" spans="1:5" ht="16.2" thickBot="1" x14ac:dyDescent="0.35">
      <c r="B16" s="15" t="s">
        <v>81</v>
      </c>
      <c r="C16" s="15" t="s">
        <v>52</v>
      </c>
      <c r="D16" s="18">
        <v>-66.123703491310067</v>
      </c>
      <c r="E16" s="18">
        <v>-47.753764321939833</v>
      </c>
    </row>
    <row r="19" spans="1:7" ht="16.2" thickBot="1" x14ac:dyDescent="0.35">
      <c r="A19" t="s">
        <v>77</v>
      </c>
    </row>
    <row r="20" spans="1:7" ht="16.2" thickBot="1" x14ac:dyDescent="0.35">
      <c r="B20" s="16" t="s">
        <v>73</v>
      </c>
      <c r="C20" s="16" t="s">
        <v>74</v>
      </c>
      <c r="D20" s="16" t="s">
        <v>75</v>
      </c>
      <c r="E20" s="16" t="s">
        <v>76</v>
      </c>
      <c r="F20" s="16" t="s">
        <v>78</v>
      </c>
    </row>
    <row r="21" spans="1:7" x14ac:dyDescent="0.3">
      <c r="B21" s="17" t="s">
        <v>82</v>
      </c>
      <c r="C21" s="17" t="s">
        <v>54</v>
      </c>
      <c r="D21" s="19">
        <v>0.1</v>
      </c>
      <c r="E21" s="19">
        <v>-0.81830992919699819</v>
      </c>
      <c r="F21" s="17" t="s">
        <v>83</v>
      </c>
    </row>
    <row r="22" spans="1:7" x14ac:dyDescent="0.3">
      <c r="B22" s="17" t="s">
        <v>84</v>
      </c>
      <c r="C22" s="17" t="s">
        <v>53</v>
      </c>
      <c r="D22" s="19">
        <v>0.2</v>
      </c>
      <c r="E22" s="19">
        <v>-0.99623840554035936</v>
      </c>
      <c r="F22" s="17" t="s">
        <v>83</v>
      </c>
    </row>
    <row r="23" spans="1:7" x14ac:dyDescent="0.3">
      <c r="B23" s="17" t="s">
        <v>85</v>
      </c>
      <c r="C23" s="17" t="s">
        <v>55</v>
      </c>
      <c r="D23" s="19">
        <v>0.3</v>
      </c>
      <c r="E23" s="19">
        <v>0.47021944411573913</v>
      </c>
      <c r="F23" s="17" t="s">
        <v>83</v>
      </c>
    </row>
    <row r="24" spans="1:7" x14ac:dyDescent="0.3">
      <c r="B24" s="17" t="s">
        <v>86</v>
      </c>
      <c r="C24" s="17" t="s">
        <v>56</v>
      </c>
      <c r="D24" s="19">
        <v>0.4</v>
      </c>
      <c r="E24" s="19">
        <v>0.53987750062145234</v>
      </c>
      <c r="F24" s="17" t="s">
        <v>83</v>
      </c>
    </row>
    <row r="25" spans="1:7" x14ac:dyDescent="0.3">
      <c r="B25" s="17" t="s">
        <v>87</v>
      </c>
      <c r="C25" s="17" t="s">
        <v>57</v>
      </c>
      <c r="D25" s="19">
        <v>0.5</v>
      </c>
      <c r="E25" s="19">
        <v>-0.10024551915883666</v>
      </c>
      <c r="F25" s="17" t="s">
        <v>83</v>
      </c>
    </row>
    <row r="26" spans="1:7" x14ac:dyDescent="0.3">
      <c r="B26" s="17" t="s">
        <v>88</v>
      </c>
      <c r="C26" s="17" t="s">
        <v>58</v>
      </c>
      <c r="D26" s="19">
        <v>0.6</v>
      </c>
      <c r="E26" s="19">
        <v>0.58845229451071335</v>
      </c>
      <c r="F26" s="17" t="s">
        <v>83</v>
      </c>
    </row>
    <row r="27" spans="1:7" ht="16.2" thickBot="1" x14ac:dyDescent="0.35">
      <c r="B27" s="15" t="s">
        <v>89</v>
      </c>
      <c r="C27" s="15" t="s">
        <v>59</v>
      </c>
      <c r="D27" s="18">
        <v>0.7</v>
      </c>
      <c r="E27" s="18">
        <v>1.2912632630451797</v>
      </c>
      <c r="F27" s="15" t="s">
        <v>83</v>
      </c>
    </row>
    <row r="30" spans="1:7" ht="16.2" thickBot="1" x14ac:dyDescent="0.35">
      <c r="A30" t="s">
        <v>79</v>
      </c>
    </row>
    <row r="31" spans="1:7" ht="16.2" thickBot="1" x14ac:dyDescent="0.35">
      <c r="B31" s="20" t="s">
        <v>80</v>
      </c>
      <c r="C31" s="20"/>
      <c r="D31" s="20"/>
      <c r="E31" s="20"/>
      <c r="F31" s="20"/>
      <c r="G31" s="2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EDFE-0894-4FC8-B652-CC7A558DDF67}">
  <dimension ref="A1:G31"/>
  <sheetViews>
    <sheetView showGridLines="0" topLeftCell="A11" workbookViewId="0"/>
  </sheetViews>
  <sheetFormatPr defaultRowHeight="15.6" x14ac:dyDescent="0.3"/>
  <cols>
    <col min="1" max="1" width="2.19921875" customWidth="1"/>
    <col min="2" max="2" width="4" bestFit="1" customWidth="1"/>
    <col min="3" max="3" width="12.296875" bestFit="1" customWidth="1"/>
    <col min="4" max="4" width="12.796875" bestFit="1" customWidth="1"/>
    <col min="5" max="5" width="12.5" bestFit="1" customWidth="1"/>
    <col min="6" max="6" width="6.796875" bestFit="1" customWidth="1"/>
  </cols>
  <sheetData>
    <row r="1" spans="1:5" x14ac:dyDescent="0.3">
      <c r="A1" s="14" t="s">
        <v>60</v>
      </c>
    </row>
    <row r="2" spans="1:5" x14ac:dyDescent="0.3">
      <c r="A2" s="14" t="s">
        <v>61</v>
      </c>
    </row>
    <row r="3" spans="1:5" x14ac:dyDescent="0.3">
      <c r="A3" s="14" t="s">
        <v>147</v>
      </c>
    </row>
    <row r="4" spans="1:5" x14ac:dyDescent="0.3">
      <c r="A4" s="14" t="s">
        <v>63</v>
      </c>
    </row>
    <row r="5" spans="1:5" x14ac:dyDescent="0.3">
      <c r="A5" s="14" t="s">
        <v>64</v>
      </c>
    </row>
    <row r="6" spans="1:5" x14ac:dyDescent="0.3">
      <c r="A6" s="14"/>
      <c r="B6" t="s">
        <v>65</v>
      </c>
    </row>
    <row r="7" spans="1:5" x14ac:dyDescent="0.3">
      <c r="A7" s="14"/>
      <c r="B7" t="s">
        <v>148</v>
      </c>
    </row>
    <row r="8" spans="1:5" x14ac:dyDescent="0.3">
      <c r="A8" s="14"/>
      <c r="B8" t="s">
        <v>149</v>
      </c>
    </row>
    <row r="9" spans="1:5" x14ac:dyDescent="0.3">
      <c r="A9" s="14" t="s">
        <v>68</v>
      </c>
    </row>
    <row r="10" spans="1:5" x14ac:dyDescent="0.3">
      <c r="B10" t="s">
        <v>69</v>
      </c>
    </row>
    <row r="11" spans="1:5" x14ac:dyDescent="0.3">
      <c r="B11" t="s">
        <v>70</v>
      </c>
    </row>
    <row r="12" spans="1:5" x14ac:dyDescent="0.3">
      <c r="B12" t="s">
        <v>71</v>
      </c>
    </row>
    <row r="14" spans="1:5" ht="16.2" thickBot="1" x14ac:dyDescent="0.35">
      <c r="A14" t="s">
        <v>72</v>
      </c>
    </row>
    <row r="15" spans="1:5" ht="16.2" thickBot="1" x14ac:dyDescent="0.35">
      <c r="B15" s="16" t="s">
        <v>73</v>
      </c>
      <c r="C15" s="16" t="s">
        <v>74</v>
      </c>
      <c r="D15" s="16" t="s">
        <v>75</v>
      </c>
      <c r="E15" s="16" t="s">
        <v>76</v>
      </c>
    </row>
    <row r="16" spans="1:5" ht="16.2" thickBot="1" x14ac:dyDescent="0.35">
      <c r="B16" s="15" t="s">
        <v>81</v>
      </c>
      <c r="C16" s="15" t="s">
        <v>52</v>
      </c>
      <c r="D16" s="18">
        <v>-47.753764321939833</v>
      </c>
      <c r="E16" s="18">
        <v>-47.753764321939833</v>
      </c>
    </row>
    <row r="19" spans="1:7" ht="16.2" thickBot="1" x14ac:dyDescent="0.35">
      <c r="A19" t="s">
        <v>77</v>
      </c>
    </row>
    <row r="20" spans="1:7" ht="16.2" thickBot="1" x14ac:dyDescent="0.35">
      <c r="B20" s="16" t="s">
        <v>73</v>
      </c>
      <c r="C20" s="16" t="s">
        <v>74</v>
      </c>
      <c r="D20" s="16" t="s">
        <v>75</v>
      </c>
      <c r="E20" s="16" t="s">
        <v>76</v>
      </c>
      <c r="F20" s="16" t="s">
        <v>78</v>
      </c>
    </row>
    <row r="21" spans="1:7" x14ac:dyDescent="0.3">
      <c r="B21" s="17" t="s">
        <v>82</v>
      </c>
      <c r="C21" s="17" t="s">
        <v>54</v>
      </c>
      <c r="D21" s="19">
        <v>-0.81830992919699819</v>
      </c>
      <c r="E21" s="19">
        <v>-0.81830992919699819</v>
      </c>
      <c r="F21" s="17" t="s">
        <v>83</v>
      </c>
    </row>
    <row r="22" spans="1:7" x14ac:dyDescent="0.3">
      <c r="B22" s="17" t="s">
        <v>84</v>
      </c>
      <c r="C22" s="17" t="s">
        <v>53</v>
      </c>
      <c r="D22" s="19">
        <v>-0.99623840554035936</v>
      </c>
      <c r="E22" s="19">
        <v>-0.99623840554035936</v>
      </c>
      <c r="F22" s="17" t="s">
        <v>83</v>
      </c>
    </row>
    <row r="23" spans="1:7" x14ac:dyDescent="0.3">
      <c r="B23" s="17" t="s">
        <v>85</v>
      </c>
      <c r="C23" s="17" t="s">
        <v>55</v>
      </c>
      <c r="D23" s="19">
        <v>0.47021944411573913</v>
      </c>
      <c r="E23" s="19">
        <v>0.47021944411573913</v>
      </c>
      <c r="F23" s="17" t="s">
        <v>83</v>
      </c>
    </row>
    <row r="24" spans="1:7" x14ac:dyDescent="0.3">
      <c r="B24" s="17" t="s">
        <v>86</v>
      </c>
      <c r="C24" s="17" t="s">
        <v>56</v>
      </c>
      <c r="D24" s="19">
        <v>0.53987750062145234</v>
      </c>
      <c r="E24" s="19">
        <v>0.53987750062145234</v>
      </c>
      <c r="F24" s="17" t="s">
        <v>83</v>
      </c>
    </row>
    <row r="25" spans="1:7" x14ac:dyDescent="0.3">
      <c r="B25" s="17" t="s">
        <v>87</v>
      </c>
      <c r="C25" s="17" t="s">
        <v>57</v>
      </c>
      <c r="D25" s="19">
        <v>-0.10024551915883666</v>
      </c>
      <c r="E25" s="19">
        <v>-0.10024551915883666</v>
      </c>
      <c r="F25" s="17" t="s">
        <v>83</v>
      </c>
    </row>
    <row r="26" spans="1:7" x14ac:dyDescent="0.3">
      <c r="B26" s="17" t="s">
        <v>88</v>
      </c>
      <c r="C26" s="17" t="s">
        <v>58</v>
      </c>
      <c r="D26" s="19">
        <v>0.58845229451071335</v>
      </c>
      <c r="E26" s="19">
        <v>0.58845229451071335</v>
      </c>
      <c r="F26" s="17" t="s">
        <v>83</v>
      </c>
    </row>
    <row r="27" spans="1:7" ht="16.2" thickBot="1" x14ac:dyDescent="0.35">
      <c r="B27" s="15" t="s">
        <v>89</v>
      </c>
      <c r="C27" s="15" t="s">
        <v>59</v>
      </c>
      <c r="D27" s="18">
        <v>1.2912632630451797</v>
      </c>
      <c r="E27" s="18">
        <v>1.2912632630451797</v>
      </c>
      <c r="F27" s="15" t="s">
        <v>83</v>
      </c>
    </row>
    <row r="30" spans="1:7" ht="16.2" thickBot="1" x14ac:dyDescent="0.35">
      <c r="A30" t="s">
        <v>79</v>
      </c>
    </row>
    <row r="31" spans="1:7" ht="16.2" thickBot="1" x14ac:dyDescent="0.35">
      <c r="B31" s="20" t="s">
        <v>80</v>
      </c>
      <c r="C31" s="20"/>
      <c r="D31" s="20"/>
      <c r="E31" s="20"/>
      <c r="F31" s="20"/>
      <c r="G31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B406-8B09-4081-8AEE-570D6ED6FCC1}">
  <dimension ref="A1:E18"/>
  <sheetViews>
    <sheetView showGridLines="0" workbookViewId="0"/>
  </sheetViews>
  <sheetFormatPr defaultRowHeight="15.6" x14ac:dyDescent="0.3"/>
  <cols>
    <col min="1" max="1" width="2.19921875" customWidth="1"/>
    <col min="2" max="3" width="5.796875" bestFit="1" customWidth="1"/>
    <col min="4" max="4" width="12.5" bestFit="1" customWidth="1"/>
    <col min="5" max="5" width="8.296875" bestFit="1" customWidth="1"/>
  </cols>
  <sheetData>
    <row r="1" spans="1:5" x14ac:dyDescent="0.3">
      <c r="A1" s="14" t="s">
        <v>90</v>
      </c>
    </row>
    <row r="2" spans="1:5" x14ac:dyDescent="0.3">
      <c r="A2" s="14" t="s">
        <v>61</v>
      </c>
    </row>
    <row r="3" spans="1:5" x14ac:dyDescent="0.3">
      <c r="A3" s="14" t="s">
        <v>147</v>
      </c>
    </row>
    <row r="6" spans="1:5" ht="16.2" thickBot="1" x14ac:dyDescent="0.35">
      <c r="A6" t="s">
        <v>77</v>
      </c>
    </row>
    <row r="7" spans="1:5" x14ac:dyDescent="0.3">
      <c r="B7" s="21"/>
      <c r="C7" s="21"/>
      <c r="D7" s="21" t="s">
        <v>92</v>
      </c>
      <c r="E7" s="21" t="s">
        <v>94</v>
      </c>
    </row>
    <row r="8" spans="1:5" ht="16.2" thickBot="1" x14ac:dyDescent="0.35">
      <c r="B8" s="22" t="s">
        <v>73</v>
      </c>
      <c r="C8" s="22" t="s">
        <v>74</v>
      </c>
      <c r="D8" s="22" t="s">
        <v>93</v>
      </c>
      <c r="E8" s="22" t="s">
        <v>95</v>
      </c>
    </row>
    <row r="9" spans="1:5" x14ac:dyDescent="0.3">
      <c r="B9" s="17" t="s">
        <v>82</v>
      </c>
      <c r="C9" s="17" t="s">
        <v>54</v>
      </c>
      <c r="D9" s="17">
        <v>-0.81830992919699819</v>
      </c>
      <c r="E9" s="17">
        <v>0</v>
      </c>
    </row>
    <row r="10" spans="1:5" x14ac:dyDescent="0.3">
      <c r="B10" s="17" t="s">
        <v>84</v>
      </c>
      <c r="C10" s="17" t="s">
        <v>53</v>
      </c>
      <c r="D10" s="17">
        <v>-0.99623840554035936</v>
      </c>
      <c r="E10" s="17">
        <v>0</v>
      </c>
    </row>
    <row r="11" spans="1:5" x14ac:dyDescent="0.3">
      <c r="B11" s="17" t="s">
        <v>85</v>
      </c>
      <c r="C11" s="17" t="s">
        <v>55</v>
      </c>
      <c r="D11" s="17">
        <v>0.47021944411573913</v>
      </c>
      <c r="E11" s="17">
        <v>0</v>
      </c>
    </row>
    <row r="12" spans="1:5" x14ac:dyDescent="0.3">
      <c r="B12" s="17" t="s">
        <v>86</v>
      </c>
      <c r="C12" s="17" t="s">
        <v>56</v>
      </c>
      <c r="D12" s="17">
        <v>0.53987750062145234</v>
      </c>
      <c r="E12" s="17">
        <v>0</v>
      </c>
    </row>
    <row r="13" spans="1:5" x14ac:dyDescent="0.3">
      <c r="B13" s="17" t="s">
        <v>87</v>
      </c>
      <c r="C13" s="17" t="s">
        <v>57</v>
      </c>
      <c r="D13" s="17">
        <v>-0.10024551915883666</v>
      </c>
      <c r="E13" s="17">
        <v>0</v>
      </c>
    </row>
    <row r="14" spans="1:5" x14ac:dyDescent="0.3">
      <c r="B14" s="17" t="s">
        <v>88</v>
      </c>
      <c r="C14" s="17" t="s">
        <v>58</v>
      </c>
      <c r="D14" s="17">
        <v>0.58845229451071335</v>
      </c>
      <c r="E14" s="17">
        <v>0</v>
      </c>
    </row>
    <row r="15" spans="1:5" ht="16.2" thickBot="1" x14ac:dyDescent="0.35">
      <c r="B15" s="15" t="s">
        <v>89</v>
      </c>
      <c r="C15" s="15" t="s">
        <v>59</v>
      </c>
      <c r="D15" s="15">
        <v>1.2912632630451797</v>
      </c>
      <c r="E15" s="15">
        <v>0</v>
      </c>
    </row>
    <row r="17" spans="1:2" x14ac:dyDescent="0.3">
      <c r="A17" t="s">
        <v>79</v>
      </c>
    </row>
    <row r="18" spans="1:2" x14ac:dyDescent="0.3">
      <c r="B18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Forward</vt:lpstr>
      <vt:lpstr>JackKinfe</vt:lpstr>
      <vt:lpstr>Normality</vt:lpstr>
      <vt:lpstr>Logistic Reg</vt:lpstr>
      <vt:lpstr>Sensitivity Report 1</vt:lpstr>
      <vt:lpstr>Answer Report 1</vt:lpstr>
      <vt:lpstr>Answer Report 2</vt:lpstr>
      <vt:lpstr>Sensitivity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Eng</dc:creator>
  <cp:lastModifiedBy>arpan avvari</cp:lastModifiedBy>
  <cp:lastPrinted>2022-12-12T22:13:44Z</cp:lastPrinted>
  <dcterms:created xsi:type="dcterms:W3CDTF">2022-11-03T01:35:50Z</dcterms:created>
  <dcterms:modified xsi:type="dcterms:W3CDTF">2022-12-15T02:17:15Z</dcterms:modified>
</cp:coreProperties>
</file>