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. Unesp\Desktop\"/>
    </mc:Choice>
  </mc:AlternateContent>
  <bookViews>
    <workbookView xWindow="0" yWindow="0" windowWidth="15330" windowHeight="6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0" i="1" l="1"/>
  <c r="T66" i="1"/>
  <c r="T62" i="1"/>
  <c r="T58" i="1"/>
  <c r="N53" i="1"/>
  <c r="J66" i="1"/>
  <c r="J65" i="1"/>
  <c r="J64" i="1"/>
  <c r="J63" i="1"/>
  <c r="J62" i="1"/>
  <c r="E66" i="1"/>
  <c r="E65" i="1"/>
  <c r="E64" i="1"/>
  <c r="E63" i="1"/>
  <c r="E62" i="1"/>
  <c r="E54" i="1"/>
  <c r="E53" i="1"/>
  <c r="J45" i="1"/>
  <c r="K45" i="1"/>
  <c r="K44" i="1"/>
  <c r="J44" i="1"/>
  <c r="J43" i="1"/>
  <c r="K43" i="1"/>
  <c r="K42" i="1"/>
  <c r="J42" i="1"/>
  <c r="K34" i="1" l="1"/>
  <c r="L34" i="1" s="1"/>
  <c r="M34" i="1" s="1"/>
  <c r="K33" i="1"/>
  <c r="L33" i="1" s="1"/>
  <c r="M33" i="1" s="1"/>
  <c r="K32" i="1"/>
  <c r="L32" i="1" s="1"/>
  <c r="M32" i="1" s="1"/>
  <c r="K31" i="1"/>
  <c r="L31" i="1" s="1"/>
  <c r="M31" i="1" s="1"/>
  <c r="E32" i="1"/>
  <c r="F32" i="1" s="1"/>
  <c r="G32" i="1" s="1"/>
  <c r="E31" i="1"/>
  <c r="F31" i="1" s="1"/>
  <c r="G31" i="1" s="1"/>
  <c r="E46" i="1" l="1"/>
  <c r="K46" i="1" s="1"/>
  <c r="F45" i="1"/>
  <c r="L45" i="1" s="1"/>
  <c r="F44" i="1"/>
  <c r="L44" i="1" s="1"/>
  <c r="F43" i="1"/>
  <c r="L43" i="1" s="1"/>
  <c r="D46" i="1"/>
  <c r="J46" i="1" s="1"/>
  <c r="I2" i="1"/>
  <c r="I10" i="1" s="1"/>
  <c r="F12" i="1"/>
  <c r="F11" i="1"/>
  <c r="F10" i="1"/>
  <c r="F9" i="1"/>
  <c r="F8" i="1"/>
  <c r="F7" i="1"/>
  <c r="F6" i="1"/>
  <c r="F5" i="1"/>
  <c r="F42" i="1" l="1"/>
  <c r="F13" i="1"/>
  <c r="I3" i="1" s="1"/>
  <c r="I4" i="1" s="1"/>
  <c r="I8" i="1"/>
  <c r="J10" i="1" l="1"/>
  <c r="J22" i="1"/>
  <c r="K22" i="1" s="1"/>
  <c r="L22" i="1" s="1"/>
  <c r="J23" i="1"/>
  <c r="I9" i="1"/>
  <c r="I13" i="1"/>
  <c r="I12" i="1"/>
  <c r="F46" i="1"/>
  <c r="L46" i="1" s="1"/>
  <c r="L42" i="1"/>
  <c r="I5" i="1"/>
  <c r="J8" i="1"/>
  <c r="K23" i="1" l="1"/>
  <c r="L23" i="1" s="1"/>
  <c r="J24" i="1"/>
  <c r="K24" i="1" s="1"/>
  <c r="L24" i="1" s="1"/>
  <c r="K8" i="1"/>
  <c r="J9" i="1" l="1"/>
  <c r="K9" i="1" s="1"/>
  <c r="I11" i="1" s="1"/>
  <c r="L8" i="1" l="1"/>
</calcChain>
</file>

<file path=xl/sharedStrings.xml><?xml version="1.0" encoding="utf-8"?>
<sst xmlns="http://schemas.openxmlformats.org/spreadsheetml/2006/main" count="190" uniqueCount="86">
  <si>
    <t>Rep1</t>
  </si>
  <si>
    <t>Rep2</t>
  </si>
  <si>
    <t>Rep3</t>
  </si>
  <si>
    <t>Total</t>
  </si>
  <si>
    <t>(3)</t>
  </si>
  <si>
    <t>Responder:</t>
  </si>
  <si>
    <t xml:space="preserve">a) Nº Tratamentos: </t>
  </si>
  <si>
    <t>b) Calcular G:</t>
  </si>
  <si>
    <t>c) Calcular C:</t>
  </si>
  <si>
    <t>FV</t>
  </si>
  <si>
    <t>GL</t>
  </si>
  <si>
    <t>SQ</t>
  </si>
  <si>
    <t>QM</t>
  </si>
  <si>
    <t>F</t>
  </si>
  <si>
    <t>Tratamento</t>
  </si>
  <si>
    <t>Resíduo</t>
  </si>
  <si>
    <t>Tabela de Totais:</t>
  </si>
  <si>
    <t>d) Média Geral:</t>
  </si>
  <si>
    <t>CV</t>
  </si>
  <si>
    <t>Conclusão:</t>
  </si>
  <si>
    <t>Rejeitamos H0 ao nível de 1% de significância</t>
  </si>
  <si>
    <t>e concluímos que os tramentos foram efetivos</t>
  </si>
  <si>
    <t>no efeito na variável resposta</t>
  </si>
  <si>
    <t>**</t>
  </si>
  <si>
    <t>Quadro da análise de variância</t>
  </si>
  <si>
    <t>Fator A em 4 níveis (Inseticidas)</t>
  </si>
  <si>
    <t>Fator B em 2 níveis (Doses)</t>
  </si>
  <si>
    <t>Produção da Cultura do milho</t>
  </si>
  <si>
    <t>Inseticida</t>
  </si>
  <si>
    <t>Dose</t>
  </si>
  <si>
    <t>D1</t>
  </si>
  <si>
    <t>D2</t>
  </si>
  <si>
    <t>Total Dose</t>
  </si>
  <si>
    <t>I1</t>
  </si>
  <si>
    <t>I2</t>
  </si>
  <si>
    <t>I3</t>
  </si>
  <si>
    <t>Total Inset.</t>
  </si>
  <si>
    <t>I4</t>
  </si>
  <si>
    <t>Inset x Dose</t>
  </si>
  <si>
    <t>Desdobramento da Interação Dose dentro de Inseticida</t>
  </si>
  <si>
    <t>Desdobramento da Interação Inseticida dentro de Dose</t>
  </si>
  <si>
    <t>Tabela de Médias</t>
  </si>
  <si>
    <t>Média Inset</t>
  </si>
  <si>
    <t>Média Dose</t>
  </si>
  <si>
    <t>Teste de Tukey</t>
  </si>
  <si>
    <t>Inset Dentro D1</t>
  </si>
  <si>
    <t>q(4 x 16)</t>
  </si>
  <si>
    <t>s(m)</t>
  </si>
  <si>
    <t>DMS</t>
  </si>
  <si>
    <t>Inset</t>
  </si>
  <si>
    <t>Média</t>
  </si>
  <si>
    <t>Inset Dentro D2</t>
  </si>
  <si>
    <t>Fc5%</t>
  </si>
  <si>
    <t>Fc1%</t>
  </si>
  <si>
    <t>*</t>
  </si>
  <si>
    <t>I d D1</t>
  </si>
  <si>
    <t>I d D2</t>
  </si>
  <si>
    <t>D d I1</t>
  </si>
  <si>
    <t>D d I2</t>
  </si>
  <si>
    <t>D d I3</t>
  </si>
  <si>
    <t>D d I4</t>
  </si>
  <si>
    <t>NS</t>
  </si>
  <si>
    <t>ns</t>
  </si>
  <si>
    <t>a</t>
  </si>
  <si>
    <t>mI4-mI1</t>
  </si>
  <si>
    <t>mI4-mI3</t>
  </si>
  <si>
    <t>b</t>
  </si>
  <si>
    <t>mI3-mI1</t>
  </si>
  <si>
    <t>ab</t>
  </si>
  <si>
    <t>mI1-mI2</t>
  </si>
  <si>
    <t>mI3-mI2</t>
  </si>
  <si>
    <t>c</t>
  </si>
  <si>
    <t>bc</t>
  </si>
  <si>
    <t>mI1-mI3</t>
  </si>
  <si>
    <t>mI2-mI3</t>
  </si>
  <si>
    <t>mI2-mI4</t>
  </si>
  <si>
    <t>mI3-mI4</t>
  </si>
  <si>
    <t>Dose dentro de I1</t>
  </si>
  <si>
    <t>Dose dentro de I2</t>
  </si>
  <si>
    <t>Dose dentro de I3</t>
  </si>
  <si>
    <t>Dose dentro de I4</t>
  </si>
  <si>
    <t>q(2 x 16)</t>
  </si>
  <si>
    <t>mD2-mD1</t>
  </si>
  <si>
    <t>A</t>
  </si>
  <si>
    <t>B</t>
  </si>
  <si>
    <t>mD1-mD2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</si>
</sst>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" fillId="0" borderId="3" xfId="0" applyFont="1" applyBorder="1"/>
    <xf numFmtId="0" fontId="0" fillId="3" borderId="13" xfId="0" applyFill="1" applyBorder="1"/>
    <xf numFmtId="0" fontId="0" fillId="0" borderId="3" xfId="0" applyBorder="1"/>
    <xf numFmtId="0" fontId="0" fillId="0" borderId="4" xfId="0" applyBorder="1"/>
    <xf numFmtId="0" fontId="1" fillId="0" borderId="1" xfId="0" quotePrefix="1" applyFont="1" applyBorder="1"/>
    <xf numFmtId="0" fontId="1" fillId="0" borderId="1" xfId="0" applyFont="1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1" xfId="0" applyBorder="1"/>
    <xf numFmtId="0" fontId="0" fillId="0" borderId="0" xfId="0" applyAlignment="1">
      <alignment horizontal="righ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5" xfId="0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2" fillId="0" borderId="13" xfId="0" applyFont="1" applyBorder="1"/>
    <xf numFmtId="0" fontId="0" fillId="0" borderId="0" xfId="0" applyBorder="1"/>
    <xf numFmtId="2" fontId="0" fillId="0" borderId="0" xfId="0" applyNumberFormat="1"/>
    <xf numFmtId="2" fontId="0" fillId="3" borderId="13" xfId="0" applyNumberFormat="1" applyFill="1" applyBorder="1"/>
    <xf numFmtId="2" fontId="0" fillId="0" borderId="3" xfId="0" applyNumberFormat="1" applyBorder="1"/>
    <xf numFmtId="2" fontId="0" fillId="0" borderId="1" xfId="0" applyNumberFormat="1" applyBorder="1"/>
    <xf numFmtId="0" fontId="0" fillId="0" borderId="1" xfId="0" applyFill="1" applyBorder="1"/>
    <xf numFmtId="0" fontId="2" fillId="0" borderId="0" xfId="0" applyFont="1" applyFill="1" applyBorder="1"/>
    <xf numFmtId="0" fontId="1" fillId="0" borderId="4" xfId="0" applyFont="1" applyBorder="1"/>
    <xf numFmtId="2" fontId="0" fillId="0" borderId="6" xfId="0" applyNumberFormat="1" applyBorder="1"/>
    <xf numFmtId="0" fontId="2" fillId="0" borderId="14" xfId="0" applyFont="1" applyBorder="1"/>
    <xf numFmtId="2" fontId="0" fillId="0" borderId="9" xfId="0" applyNumberFormat="1" applyBorder="1"/>
    <xf numFmtId="0" fontId="0" fillId="3" borderId="0" xfId="0" applyFill="1" applyBorder="1"/>
    <xf numFmtId="0" fontId="2" fillId="0" borderId="0" xfId="0" applyFont="1"/>
    <xf numFmtId="0" fontId="1" fillId="0" borderId="0" xfId="0" quotePrefix="1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tabSelected="1" zoomScale="130" zoomScaleNormal="130" workbookViewId="0">
      <selection activeCell="S70" sqref="S70"/>
    </sheetView>
  </sheetViews>
  <sheetFormatPr defaultRowHeight="15" x14ac:dyDescent="0.25"/>
  <cols>
    <col min="1" max="1" width="10.42578125" customWidth="1"/>
    <col min="2" max="2" width="4.7109375" customWidth="1"/>
    <col min="3" max="3" width="11.140625" customWidth="1"/>
    <col min="6" max="6" width="11" customWidth="1"/>
    <col min="8" max="8" width="16.5703125" customWidth="1"/>
    <col min="9" max="9" width="11.5703125" customWidth="1"/>
    <col min="12" max="12" width="12.28515625" bestFit="1" customWidth="1"/>
  </cols>
  <sheetData>
    <row r="1" spans="1:13" ht="15.75" thickBot="1" x14ac:dyDescent="0.3">
      <c r="A1" s="1" t="s">
        <v>25</v>
      </c>
      <c r="H1" s="16" t="s">
        <v>5</v>
      </c>
      <c r="I1" s="17"/>
    </row>
    <row r="2" spans="1:13" x14ac:dyDescent="0.25">
      <c r="A2" s="1" t="s">
        <v>26</v>
      </c>
      <c r="H2" t="s">
        <v>6</v>
      </c>
      <c r="I2">
        <f>4*2</f>
        <v>8</v>
      </c>
    </row>
    <row r="3" spans="1:13" ht="15.75" thickBot="1" x14ac:dyDescent="0.3">
      <c r="A3" s="1" t="s">
        <v>27</v>
      </c>
      <c r="H3" t="s">
        <v>7</v>
      </c>
      <c r="I3" s="35">
        <f>F13</f>
        <v>1172</v>
      </c>
    </row>
    <row r="4" spans="1:13" ht="15.75" thickBot="1" x14ac:dyDescent="0.3">
      <c r="A4" s="18" t="s">
        <v>28</v>
      </c>
      <c r="B4" s="19" t="s">
        <v>29</v>
      </c>
      <c r="C4" s="19" t="s">
        <v>0</v>
      </c>
      <c r="D4" s="19" t="s">
        <v>1</v>
      </c>
      <c r="E4" s="19" t="s">
        <v>2</v>
      </c>
      <c r="F4" s="20" t="s">
        <v>3</v>
      </c>
      <c r="H4" t="s">
        <v>8</v>
      </c>
      <c r="I4" s="35">
        <f>I3*I3/I2/3</f>
        <v>57232.666666666664</v>
      </c>
    </row>
    <row r="5" spans="1:13" x14ac:dyDescent="0.25">
      <c r="A5" s="22">
        <v>1</v>
      </c>
      <c r="B5" s="24">
        <v>1</v>
      </c>
      <c r="C5" s="23">
        <v>58</v>
      </c>
      <c r="D5" s="23">
        <v>45</v>
      </c>
      <c r="E5" s="23">
        <v>47</v>
      </c>
      <c r="F5" s="30">
        <f t="shared" ref="F5:F12" si="0">SUM(C5:E5)</f>
        <v>150</v>
      </c>
      <c r="H5" t="s">
        <v>17</v>
      </c>
      <c r="I5" s="35">
        <f>I3/I2/3</f>
        <v>48.833333333333336</v>
      </c>
    </row>
    <row r="6" spans="1:13" ht="15.75" thickBot="1" x14ac:dyDescent="0.3">
      <c r="A6" s="25">
        <v>1</v>
      </c>
      <c r="B6" s="26">
        <v>2</v>
      </c>
      <c r="C6" s="21">
        <v>61</v>
      </c>
      <c r="D6" s="21">
        <v>65</v>
      </c>
      <c r="E6" s="21">
        <v>47</v>
      </c>
      <c r="F6" s="31">
        <f t="shared" si="0"/>
        <v>173</v>
      </c>
      <c r="H6" s="1" t="s">
        <v>24</v>
      </c>
    </row>
    <row r="7" spans="1:13" ht="15.75" thickBot="1" x14ac:dyDescent="0.3">
      <c r="A7" s="25">
        <v>2</v>
      </c>
      <c r="B7" s="26">
        <v>1</v>
      </c>
      <c r="C7" s="21">
        <v>31</v>
      </c>
      <c r="D7" s="21">
        <v>35</v>
      </c>
      <c r="E7" s="21">
        <v>29</v>
      </c>
      <c r="F7" s="31">
        <f t="shared" si="0"/>
        <v>95</v>
      </c>
      <c r="H7" s="8" t="s">
        <v>9</v>
      </c>
      <c r="I7" s="4" t="s">
        <v>10</v>
      </c>
      <c r="J7" s="4" t="s">
        <v>11</v>
      </c>
      <c r="K7" s="4" t="s">
        <v>12</v>
      </c>
      <c r="L7" s="5" t="s">
        <v>13</v>
      </c>
    </row>
    <row r="8" spans="1:13" x14ac:dyDescent="0.25">
      <c r="A8" s="25">
        <v>2</v>
      </c>
      <c r="B8" s="26">
        <v>2</v>
      </c>
      <c r="C8" s="21">
        <v>43</v>
      </c>
      <c r="D8" s="21">
        <v>51</v>
      </c>
      <c r="E8" s="21">
        <v>49</v>
      </c>
      <c r="F8" s="31">
        <f t="shared" si="0"/>
        <v>143</v>
      </c>
      <c r="H8" s="9" t="s">
        <v>14</v>
      </c>
      <c r="I8">
        <f>I2-1</f>
        <v>7</v>
      </c>
      <c r="J8">
        <f>SUMSQ(F5:F12)/3-I4</f>
        <v>4605.3333333333358</v>
      </c>
      <c r="K8" s="35">
        <f>J8/I8</f>
        <v>657.90476190476227</v>
      </c>
      <c r="L8" s="35">
        <f>K8/K9</f>
        <v>8.7139703563544675</v>
      </c>
      <c r="M8" t="s">
        <v>23</v>
      </c>
    </row>
    <row r="9" spans="1:13" ht="15.75" thickBot="1" x14ac:dyDescent="0.3">
      <c r="A9" s="25">
        <v>3</v>
      </c>
      <c r="B9" s="26">
        <v>1</v>
      </c>
      <c r="C9" s="21">
        <v>45</v>
      </c>
      <c r="D9" s="21">
        <v>55</v>
      </c>
      <c r="E9" s="21">
        <v>79</v>
      </c>
      <c r="F9" s="31">
        <f t="shared" si="0"/>
        <v>179</v>
      </c>
      <c r="H9" s="9" t="s">
        <v>15</v>
      </c>
      <c r="I9">
        <f>I10-I8</f>
        <v>16</v>
      </c>
      <c r="J9">
        <f>J10-J8</f>
        <v>1208</v>
      </c>
      <c r="K9">
        <f>J9/I9</f>
        <v>75.5</v>
      </c>
    </row>
    <row r="10" spans="1:13" ht="15.75" thickBot="1" x14ac:dyDescent="0.3">
      <c r="A10" s="25">
        <v>3</v>
      </c>
      <c r="B10" s="26">
        <v>2</v>
      </c>
      <c r="C10" s="21">
        <v>31</v>
      </c>
      <c r="D10" s="21">
        <v>37</v>
      </c>
      <c r="E10" s="21">
        <v>37</v>
      </c>
      <c r="F10" s="31">
        <f t="shared" si="0"/>
        <v>105</v>
      </c>
      <c r="H10" s="8" t="s">
        <v>3</v>
      </c>
      <c r="I10" s="4">
        <f>I2*3-1</f>
        <v>23</v>
      </c>
      <c r="J10" s="4">
        <f>SUMSQ(C5:E12)-I4</f>
        <v>5813.3333333333358</v>
      </c>
      <c r="K10" s="4"/>
      <c r="L10" s="5"/>
    </row>
    <row r="11" spans="1:13" x14ac:dyDescent="0.25">
      <c r="A11" s="25">
        <v>4</v>
      </c>
      <c r="B11" s="26">
        <v>1</v>
      </c>
      <c r="C11" s="21">
        <v>78</v>
      </c>
      <c r="D11" s="21">
        <v>83</v>
      </c>
      <c r="E11" s="21">
        <v>62</v>
      </c>
      <c r="F11" s="31">
        <f t="shared" si="0"/>
        <v>223</v>
      </c>
      <c r="H11" s="9" t="s">
        <v>18</v>
      </c>
      <c r="I11" s="35">
        <f>SQRT(K9)/I5*100</f>
        <v>17.793324775067678</v>
      </c>
    </row>
    <row r="12" spans="1:13" ht="15.75" thickBot="1" x14ac:dyDescent="0.3">
      <c r="A12" s="27">
        <v>4</v>
      </c>
      <c r="B12" s="29">
        <v>2</v>
      </c>
      <c r="C12" s="28">
        <v>36</v>
      </c>
      <c r="D12" s="28">
        <v>34</v>
      </c>
      <c r="E12" s="28">
        <v>34</v>
      </c>
      <c r="F12" s="32">
        <f t="shared" si="0"/>
        <v>104</v>
      </c>
      <c r="H12" s="9" t="s">
        <v>52</v>
      </c>
      <c r="I12" s="35">
        <f>_xlfn.F.INV.RT(5%,I8,I9)</f>
        <v>2.6571966002210874</v>
      </c>
    </row>
    <row r="13" spans="1:13" ht="15.75" thickBot="1" x14ac:dyDescent="0.3">
      <c r="F13" s="39">
        <f>SUM(F5:F12)</f>
        <v>1172</v>
      </c>
      <c r="H13" s="9" t="s">
        <v>53</v>
      </c>
      <c r="I13" s="35">
        <f>_xlfn.F.INV.RT(1%,I8,I9)</f>
        <v>4.0259465906650673</v>
      </c>
    </row>
    <row r="14" spans="1:13" x14ac:dyDescent="0.25">
      <c r="H14" s="10" t="s">
        <v>19</v>
      </c>
      <c r="I14" t="s">
        <v>20</v>
      </c>
    </row>
    <row r="15" spans="1:13" x14ac:dyDescent="0.25">
      <c r="I15" t="s">
        <v>21</v>
      </c>
    </row>
    <row r="16" spans="1:13" x14ac:dyDescent="0.25">
      <c r="I16" t="s">
        <v>22</v>
      </c>
    </row>
    <row r="19" spans="3:14" ht="15.75" thickBot="1" x14ac:dyDescent="0.3">
      <c r="C19" s="1" t="s">
        <v>16</v>
      </c>
    </row>
    <row r="20" spans="3:14" ht="15.75" thickBot="1" x14ac:dyDescent="0.3">
      <c r="C20" s="6" t="s">
        <v>4</v>
      </c>
      <c r="D20" s="2" t="s">
        <v>30</v>
      </c>
      <c r="E20" s="2" t="s">
        <v>31</v>
      </c>
      <c r="F20" s="7" t="s">
        <v>36</v>
      </c>
      <c r="H20" s="1" t="s">
        <v>24</v>
      </c>
    </row>
    <row r="21" spans="3:14" ht="15.75" thickBot="1" x14ac:dyDescent="0.3">
      <c r="C21" s="33" t="s">
        <v>33</v>
      </c>
      <c r="D21">
        <v>150</v>
      </c>
      <c r="E21">
        <v>173</v>
      </c>
      <c r="F21" s="3">
        <v>323</v>
      </c>
      <c r="H21" s="8" t="s">
        <v>9</v>
      </c>
      <c r="I21" s="4" t="s">
        <v>10</v>
      </c>
      <c r="J21" s="4" t="s">
        <v>11</v>
      </c>
      <c r="K21" s="4" t="s">
        <v>12</v>
      </c>
      <c r="L21" s="5" t="s">
        <v>13</v>
      </c>
    </row>
    <row r="22" spans="3:14" x14ac:dyDescent="0.25">
      <c r="C22" s="33" t="s">
        <v>34</v>
      </c>
      <c r="D22">
        <v>95</v>
      </c>
      <c r="E22">
        <v>143</v>
      </c>
      <c r="F22" s="3">
        <v>238</v>
      </c>
      <c r="H22" t="s">
        <v>28</v>
      </c>
      <c r="I22">
        <v>3</v>
      </c>
      <c r="J22">
        <f>SUMSQ(F21:F24)/6-I4</f>
        <v>860.33333333333576</v>
      </c>
      <c r="K22">
        <f>J22/I22</f>
        <v>286.77777777777857</v>
      </c>
      <c r="L22">
        <f>K22/K26</f>
        <v>3.7983811626195836</v>
      </c>
      <c r="M22" t="s">
        <v>54</v>
      </c>
    </row>
    <row r="23" spans="3:14" x14ac:dyDescent="0.25">
      <c r="C23" s="33" t="s">
        <v>35</v>
      </c>
      <c r="D23">
        <v>179</v>
      </c>
      <c r="E23">
        <v>105</v>
      </c>
      <c r="F23" s="3">
        <v>284</v>
      </c>
      <c r="H23" t="s">
        <v>29</v>
      </c>
      <c r="I23">
        <v>1</v>
      </c>
      <c r="J23">
        <f>SUMSQ(D25:E25)/12-I4</f>
        <v>620.16666666667152</v>
      </c>
      <c r="K23">
        <f>J23/I23</f>
        <v>620.16666666667152</v>
      </c>
      <c r="L23">
        <f>K23/K26</f>
        <v>8.2141280353201527</v>
      </c>
      <c r="M23" t="s">
        <v>54</v>
      </c>
    </row>
    <row r="24" spans="3:14" ht="15.75" thickBot="1" x14ac:dyDescent="0.3">
      <c r="C24" s="33" t="s">
        <v>37</v>
      </c>
      <c r="D24">
        <v>223</v>
      </c>
      <c r="E24">
        <v>104</v>
      </c>
      <c r="F24" s="3">
        <v>327</v>
      </c>
      <c r="H24" t="s">
        <v>38</v>
      </c>
      <c r="I24">
        <v>3</v>
      </c>
      <c r="J24">
        <f>J25-J23-J22</f>
        <v>3124.8333333333285</v>
      </c>
      <c r="K24">
        <f>J24/I24</f>
        <v>1041.6111111111095</v>
      </c>
      <c r="L24">
        <f>K24/K26</f>
        <v>13.796173657100788</v>
      </c>
      <c r="M24" t="s">
        <v>23</v>
      </c>
    </row>
    <row r="25" spans="3:14" ht="15.75" thickBot="1" x14ac:dyDescent="0.3">
      <c r="C25" s="7" t="s">
        <v>32</v>
      </c>
      <c r="D25" s="4">
        <v>647</v>
      </c>
      <c r="E25" s="4">
        <v>525</v>
      </c>
      <c r="F25" s="11">
        <v>1172</v>
      </c>
      <c r="H25" s="13" t="s">
        <v>14</v>
      </c>
      <c r="I25" s="14">
        <v>7</v>
      </c>
      <c r="J25" s="14">
        <v>4605.3333333333358</v>
      </c>
      <c r="K25" s="14">
        <v>657.90476190476227</v>
      </c>
      <c r="L25" s="15">
        <v>8.7139703563544675</v>
      </c>
    </row>
    <row r="26" spans="3:14" ht="15.75" thickBot="1" x14ac:dyDescent="0.3">
      <c r="H26" s="9" t="s">
        <v>15</v>
      </c>
      <c r="I26">
        <v>16</v>
      </c>
      <c r="J26">
        <v>1208</v>
      </c>
      <c r="K26">
        <v>75.5</v>
      </c>
    </row>
    <row r="27" spans="3:14" ht="15.75" thickBot="1" x14ac:dyDescent="0.3">
      <c r="H27" s="8" t="s">
        <v>3</v>
      </c>
      <c r="I27" s="4">
        <v>23</v>
      </c>
      <c r="J27" s="4">
        <v>5813.3333333333358</v>
      </c>
      <c r="K27" s="4"/>
      <c r="L27" s="5"/>
    </row>
    <row r="28" spans="3:14" x14ac:dyDescent="0.25">
      <c r="H28" s="1"/>
    </row>
    <row r="29" spans="3:14" ht="15.75" thickBot="1" x14ac:dyDescent="0.3">
      <c r="C29" s="1" t="s">
        <v>40</v>
      </c>
      <c r="H29" s="12"/>
      <c r="I29" s="1" t="s">
        <v>39</v>
      </c>
    </row>
    <row r="30" spans="3:14" ht="15.75" thickBot="1" x14ac:dyDescent="0.3">
      <c r="C30" s="8" t="s">
        <v>9</v>
      </c>
      <c r="D30" s="4" t="s">
        <v>10</v>
      </c>
      <c r="E30" s="4" t="s">
        <v>11</v>
      </c>
      <c r="F30" s="4" t="s">
        <v>12</v>
      </c>
      <c r="G30" s="5" t="s">
        <v>13</v>
      </c>
      <c r="H30" s="12"/>
      <c r="I30" s="8" t="s">
        <v>9</v>
      </c>
      <c r="J30" s="4" t="s">
        <v>10</v>
      </c>
      <c r="K30" s="4" t="s">
        <v>11</v>
      </c>
      <c r="L30" s="4" t="s">
        <v>12</v>
      </c>
      <c r="M30" s="5" t="s">
        <v>13</v>
      </c>
    </row>
    <row r="31" spans="3:14" x14ac:dyDescent="0.25">
      <c r="C31" t="s">
        <v>55</v>
      </c>
      <c r="D31">
        <v>3</v>
      </c>
      <c r="E31">
        <f>SUMSQ(D21:D24)/3-D25*D25/12</f>
        <v>2880.9166666666642</v>
      </c>
      <c r="F31">
        <f>E31/D31</f>
        <v>960.30555555555475</v>
      </c>
      <c r="G31">
        <f>F31/F35</f>
        <v>12.719278881530526</v>
      </c>
      <c r="H31" t="s">
        <v>23</v>
      </c>
      <c r="I31" t="s">
        <v>57</v>
      </c>
      <c r="J31">
        <v>1</v>
      </c>
      <c r="K31">
        <f>SUMSQ(D21:E21)/3-F21*F21/6</f>
        <v>88.166666666664241</v>
      </c>
      <c r="L31">
        <f>K31/J31</f>
        <v>88.166666666664241</v>
      </c>
      <c r="M31" s="35">
        <f>L31/L37</f>
        <v>1.1677704194260163</v>
      </c>
      <c r="N31" t="s">
        <v>61</v>
      </c>
    </row>
    <row r="32" spans="3:14" x14ac:dyDescent="0.25">
      <c r="C32" t="s">
        <v>56</v>
      </c>
      <c r="D32">
        <v>3</v>
      </c>
      <c r="E32">
        <f>SUMSQ(E21:E24)/3-E25*E25/12</f>
        <v>1104.25</v>
      </c>
      <c r="F32">
        <f>E32/D32</f>
        <v>368.08333333333331</v>
      </c>
      <c r="G32">
        <f>F32/F35</f>
        <v>4.8752759381898452</v>
      </c>
      <c r="H32" s="1" t="s">
        <v>54</v>
      </c>
      <c r="I32" t="s">
        <v>58</v>
      </c>
      <c r="J32">
        <v>1</v>
      </c>
      <c r="K32">
        <f>SUMSQ(D22:E22)/3-F22*F22/6</f>
        <v>384</v>
      </c>
      <c r="L32">
        <f>K32/J32</f>
        <v>384</v>
      </c>
      <c r="M32" s="35">
        <f>L32/L37</f>
        <v>5.0860927152317883</v>
      </c>
      <c r="N32" t="s">
        <v>54</v>
      </c>
    </row>
    <row r="33" spans="3:14" ht="15.75" thickBot="1" x14ac:dyDescent="0.3">
      <c r="C33" t="s">
        <v>29</v>
      </c>
      <c r="D33">
        <v>1</v>
      </c>
      <c r="E33">
        <v>620.16666666667152</v>
      </c>
      <c r="F33">
        <v>620.16666666667152</v>
      </c>
      <c r="G33">
        <v>8.2141280353201527</v>
      </c>
      <c r="H33" s="12"/>
      <c r="I33" t="s">
        <v>59</v>
      </c>
      <c r="J33">
        <v>1</v>
      </c>
      <c r="K33">
        <f>SUMSQ(D23:E23)/3-F23*F23/6</f>
        <v>912.66666666666788</v>
      </c>
      <c r="L33">
        <f>K33/J33</f>
        <v>912.66666666666788</v>
      </c>
      <c r="M33" s="35">
        <f>L33/L37</f>
        <v>12.088300220750568</v>
      </c>
      <c r="N33" t="s">
        <v>23</v>
      </c>
    </row>
    <row r="34" spans="3:14" ht="15.75" thickBot="1" x14ac:dyDescent="0.3">
      <c r="C34" s="13" t="s">
        <v>14</v>
      </c>
      <c r="D34" s="14">
        <v>7</v>
      </c>
      <c r="E34" s="14">
        <v>4605.3333333333358</v>
      </c>
      <c r="F34" s="14">
        <v>657.90476190476227</v>
      </c>
      <c r="G34" s="15">
        <v>8.7139703563544675</v>
      </c>
      <c r="I34" t="s">
        <v>60</v>
      </c>
      <c r="J34" s="45">
        <v>1</v>
      </c>
      <c r="K34">
        <f>SUMSQ(D24:E24)/3-F24*F24/6</f>
        <v>2360.1666666666679</v>
      </c>
      <c r="L34">
        <f>K34/J34</f>
        <v>2360.1666666666679</v>
      </c>
      <c r="M34" s="35">
        <f>L34/L37</f>
        <v>31.260485651214143</v>
      </c>
      <c r="N34" t="s">
        <v>23</v>
      </c>
    </row>
    <row r="35" spans="3:14" ht="15.75" thickBot="1" x14ac:dyDescent="0.3">
      <c r="C35" s="9" t="s">
        <v>15</v>
      </c>
      <c r="D35">
        <v>16</v>
      </c>
      <c r="E35">
        <v>1208</v>
      </c>
      <c r="F35">
        <v>75.5</v>
      </c>
      <c r="I35" t="s">
        <v>28</v>
      </c>
      <c r="J35">
        <v>3</v>
      </c>
      <c r="K35">
        <v>860.33333333333576</v>
      </c>
      <c r="L35">
        <v>286.77777777777857</v>
      </c>
      <c r="M35">
        <v>3.7983811626195836</v>
      </c>
    </row>
    <row r="36" spans="3:14" ht="15.75" thickBot="1" x14ac:dyDescent="0.3">
      <c r="C36" s="8" t="s">
        <v>3</v>
      </c>
      <c r="D36" s="4">
        <v>23</v>
      </c>
      <c r="E36" s="4">
        <v>5813.3333333333358</v>
      </c>
      <c r="F36" s="4"/>
      <c r="G36" s="5"/>
      <c r="I36" s="13" t="s">
        <v>14</v>
      </c>
      <c r="J36" s="14">
        <v>7</v>
      </c>
      <c r="K36" s="14">
        <v>4605.3333333333358</v>
      </c>
      <c r="L36" s="14">
        <v>657.90476190476227</v>
      </c>
      <c r="M36" s="15">
        <v>8.7139703563544675</v>
      </c>
    </row>
    <row r="37" spans="3:14" ht="15.75" thickBot="1" x14ac:dyDescent="0.3">
      <c r="C37" s="34"/>
      <c r="D37" s="34"/>
      <c r="E37" s="34"/>
      <c r="F37" s="34"/>
      <c r="G37" s="34"/>
      <c r="I37" s="9" t="s">
        <v>15</v>
      </c>
      <c r="J37">
        <v>16</v>
      </c>
      <c r="K37">
        <v>1208</v>
      </c>
      <c r="L37">
        <v>75.5</v>
      </c>
    </row>
    <row r="38" spans="3:14" ht="15.75" thickBot="1" x14ac:dyDescent="0.3">
      <c r="C38" s="34"/>
      <c r="D38" s="34"/>
      <c r="E38" s="34"/>
      <c r="F38" s="34"/>
      <c r="G38" s="34"/>
      <c r="I38" s="8" t="s">
        <v>3</v>
      </c>
      <c r="J38" s="4">
        <v>23</v>
      </c>
      <c r="K38" s="4">
        <v>5813.3333333333358</v>
      </c>
      <c r="L38" s="4"/>
      <c r="M38" s="5"/>
    </row>
    <row r="39" spans="3:14" x14ac:dyDescent="0.25">
      <c r="C39" s="34"/>
      <c r="D39" s="34"/>
      <c r="E39" s="34"/>
      <c r="F39" s="34"/>
      <c r="G39" s="34"/>
    </row>
    <row r="40" spans="3:14" ht="15.75" thickBot="1" x14ac:dyDescent="0.3">
      <c r="C40" s="1" t="s">
        <v>16</v>
      </c>
      <c r="I40" s="1" t="s">
        <v>41</v>
      </c>
    </row>
    <row r="41" spans="3:14" ht="15.75" thickBot="1" x14ac:dyDescent="0.3">
      <c r="C41" s="6" t="s">
        <v>4</v>
      </c>
      <c r="D41" s="2" t="s">
        <v>30</v>
      </c>
      <c r="E41" s="2" t="s">
        <v>31</v>
      </c>
      <c r="F41" s="7" t="s">
        <v>36</v>
      </c>
      <c r="I41" s="6" t="s">
        <v>4</v>
      </c>
      <c r="J41" s="2" t="s">
        <v>30</v>
      </c>
      <c r="K41" s="2" t="s">
        <v>31</v>
      </c>
      <c r="L41" s="7" t="s">
        <v>42</v>
      </c>
    </row>
    <row r="42" spans="3:14" x14ac:dyDescent="0.25">
      <c r="C42" s="33" t="s">
        <v>33</v>
      </c>
      <c r="D42">
        <v>150</v>
      </c>
      <c r="E42">
        <v>173</v>
      </c>
      <c r="F42" s="3">
        <f>SUM(D42:E42)</f>
        <v>323</v>
      </c>
      <c r="I42" s="33" t="s">
        <v>33</v>
      </c>
      <c r="J42" s="35">
        <f>D42/3</f>
        <v>50</v>
      </c>
      <c r="K42" s="35">
        <f>E42/3</f>
        <v>57.666666666666664</v>
      </c>
      <c r="L42" s="36">
        <f>F42/6</f>
        <v>53.833333333333336</v>
      </c>
    </row>
    <row r="43" spans="3:14" x14ac:dyDescent="0.25">
      <c r="C43" s="33" t="s">
        <v>34</v>
      </c>
      <c r="D43">
        <v>95</v>
      </c>
      <c r="E43">
        <v>143</v>
      </c>
      <c r="F43" s="3">
        <f>SUM(D43:E43)</f>
        <v>238</v>
      </c>
      <c r="I43" s="33" t="s">
        <v>34</v>
      </c>
      <c r="J43" s="35">
        <f>D43/3</f>
        <v>31.666666666666668</v>
      </c>
      <c r="K43" s="35">
        <f>E43/3</f>
        <v>47.666666666666664</v>
      </c>
      <c r="L43" s="36">
        <f>F43/6</f>
        <v>39.666666666666664</v>
      </c>
    </row>
    <row r="44" spans="3:14" x14ac:dyDescent="0.25">
      <c r="C44" s="33" t="s">
        <v>35</v>
      </c>
      <c r="D44">
        <v>179</v>
      </c>
      <c r="E44">
        <v>105</v>
      </c>
      <c r="F44" s="3">
        <f>SUM(D44:E44)</f>
        <v>284</v>
      </c>
      <c r="I44" s="33" t="s">
        <v>35</v>
      </c>
      <c r="J44" s="35">
        <f>D44/3</f>
        <v>59.666666666666664</v>
      </c>
      <c r="K44" s="35">
        <f>E44/3</f>
        <v>35</v>
      </c>
      <c r="L44" s="36">
        <f>F44/6</f>
        <v>47.333333333333336</v>
      </c>
    </row>
    <row r="45" spans="3:14" ht="15.75" thickBot="1" x14ac:dyDescent="0.3">
      <c r="C45" s="33" t="s">
        <v>37</v>
      </c>
      <c r="D45">
        <v>223</v>
      </c>
      <c r="E45">
        <v>104</v>
      </c>
      <c r="F45" s="3">
        <f>SUM(D45:E45)</f>
        <v>327</v>
      </c>
      <c r="I45" s="33" t="s">
        <v>37</v>
      </c>
      <c r="J45" s="35">
        <f>D45/3</f>
        <v>74.333333333333329</v>
      </c>
      <c r="K45" s="35">
        <f>E45/3</f>
        <v>34.666666666666664</v>
      </c>
      <c r="L45" s="36">
        <f>F45/6</f>
        <v>54.5</v>
      </c>
    </row>
    <row r="46" spans="3:14" ht="15.75" thickBot="1" x14ac:dyDescent="0.3">
      <c r="C46" s="7" t="s">
        <v>32</v>
      </c>
      <c r="D46" s="4">
        <f>SUM(D42:D45)</f>
        <v>647</v>
      </c>
      <c r="E46" s="4">
        <f>SUM(E42:E45)</f>
        <v>525</v>
      </c>
      <c r="F46" s="11">
        <f>SUM(F42:F45)</f>
        <v>1172</v>
      </c>
      <c r="I46" s="7" t="s">
        <v>43</v>
      </c>
      <c r="J46" s="37">
        <f>D46/12</f>
        <v>53.916666666666664</v>
      </c>
      <c r="K46" s="37">
        <f>E46/12</f>
        <v>43.75</v>
      </c>
      <c r="L46" s="38">
        <f>F46/24</f>
        <v>48.833333333333336</v>
      </c>
    </row>
    <row r="49" spans="4:21" x14ac:dyDescent="0.25">
      <c r="D49" s="1" t="s">
        <v>44</v>
      </c>
      <c r="I49" s="1" t="s">
        <v>44</v>
      </c>
    </row>
    <row r="50" spans="4:21" x14ac:dyDescent="0.25">
      <c r="D50" s="1" t="s">
        <v>45</v>
      </c>
      <c r="I50" s="1" t="s">
        <v>51</v>
      </c>
      <c r="M50" s="1" t="s">
        <v>44</v>
      </c>
    </row>
    <row r="51" spans="4:21" x14ac:dyDescent="0.25">
      <c r="M51" t="s">
        <v>81</v>
      </c>
      <c r="N51">
        <v>3</v>
      </c>
    </row>
    <row r="52" spans="4:21" x14ac:dyDescent="0.25">
      <c r="D52" t="s">
        <v>46</v>
      </c>
      <c r="E52">
        <v>4.05</v>
      </c>
      <c r="I52" t="s">
        <v>46</v>
      </c>
      <c r="J52">
        <v>4.05</v>
      </c>
      <c r="M52" t="s">
        <v>47</v>
      </c>
      <c r="N52">
        <v>5.0166389810974703</v>
      </c>
    </row>
    <row r="53" spans="4:21" x14ac:dyDescent="0.25">
      <c r="D53" t="s">
        <v>47</v>
      </c>
      <c r="E53">
        <f>SQRT(F35/3)</f>
        <v>5.0166389810974703</v>
      </c>
      <c r="I53" t="s">
        <v>47</v>
      </c>
      <c r="J53">
        <v>5.0166389810974703</v>
      </c>
      <c r="M53" t="s">
        <v>48</v>
      </c>
      <c r="N53">
        <f>N52*N51</f>
        <v>15.049916943292411</v>
      </c>
    </row>
    <row r="54" spans="4:21" x14ac:dyDescent="0.25">
      <c r="D54" t="s">
        <v>48</v>
      </c>
      <c r="E54">
        <f>E53*E52</f>
        <v>20.317387873444755</v>
      </c>
      <c r="I54" t="s">
        <v>48</v>
      </c>
      <c r="J54">
        <v>20.317387873444755</v>
      </c>
    </row>
    <row r="55" spans="4:21" ht="15.75" thickBot="1" x14ac:dyDescent="0.3"/>
    <row r="56" spans="4:21" ht="15.75" thickBot="1" x14ac:dyDescent="0.3">
      <c r="D56" s="6" t="s">
        <v>49</v>
      </c>
      <c r="E56" s="41" t="s">
        <v>50</v>
      </c>
      <c r="I56" s="6" t="s">
        <v>49</v>
      </c>
      <c r="J56" s="41" t="s">
        <v>50</v>
      </c>
      <c r="M56" s="46" t="s">
        <v>77</v>
      </c>
    </row>
    <row r="57" spans="4:21" ht="15.75" thickBot="1" x14ac:dyDescent="0.3">
      <c r="D57" s="33" t="s">
        <v>37</v>
      </c>
      <c r="E57" s="42">
        <v>74.333333333333329</v>
      </c>
      <c r="F57" t="s">
        <v>63</v>
      </c>
      <c r="I57" s="33" t="s">
        <v>33</v>
      </c>
      <c r="J57" s="42">
        <v>57.666666666666664</v>
      </c>
      <c r="K57" t="s">
        <v>63</v>
      </c>
      <c r="M57" s="47"/>
      <c r="N57" s="2" t="s">
        <v>30</v>
      </c>
      <c r="O57" s="2"/>
      <c r="P57" s="2" t="s">
        <v>31</v>
      </c>
      <c r="Q57" s="2"/>
    </row>
    <row r="58" spans="4:21" x14ac:dyDescent="0.25">
      <c r="D58" s="33" t="s">
        <v>35</v>
      </c>
      <c r="E58" s="42">
        <v>59.666666666666664</v>
      </c>
      <c r="F58" t="s">
        <v>68</v>
      </c>
      <c r="I58" s="33" t="s">
        <v>34</v>
      </c>
      <c r="J58" s="42">
        <v>47.666666666666664</v>
      </c>
      <c r="K58" t="s">
        <v>68</v>
      </c>
      <c r="M58" s="48"/>
      <c r="N58" s="35">
        <v>50</v>
      </c>
      <c r="O58" s="35" t="s">
        <v>83</v>
      </c>
      <c r="P58" s="35">
        <v>57.666666666666664</v>
      </c>
      <c r="Q58" t="s">
        <v>83</v>
      </c>
      <c r="S58" s="1" t="s">
        <v>82</v>
      </c>
      <c r="T58" s="35">
        <f>P58-N58</f>
        <v>7.6666666666666643</v>
      </c>
      <c r="U58" t="s">
        <v>62</v>
      </c>
    </row>
    <row r="59" spans="4:21" x14ac:dyDescent="0.25">
      <c r="D59" s="33" t="s">
        <v>33</v>
      </c>
      <c r="E59" s="42">
        <v>50</v>
      </c>
      <c r="F59" t="s">
        <v>72</v>
      </c>
      <c r="I59" s="33" t="s">
        <v>35</v>
      </c>
      <c r="J59" s="42">
        <v>35</v>
      </c>
      <c r="K59" t="s">
        <v>66</v>
      </c>
      <c r="M59" s="1"/>
    </row>
    <row r="60" spans="4:21" ht="15.75" thickBot="1" x14ac:dyDescent="0.3">
      <c r="D60" s="43" t="s">
        <v>34</v>
      </c>
      <c r="E60" s="44">
        <v>31.666666666666668</v>
      </c>
      <c r="F60" t="s">
        <v>71</v>
      </c>
      <c r="I60" s="43" t="s">
        <v>37</v>
      </c>
      <c r="J60" s="44">
        <v>34.666666666666664</v>
      </c>
      <c r="K60" t="s">
        <v>66</v>
      </c>
      <c r="M60" s="46" t="s">
        <v>78</v>
      </c>
    </row>
    <row r="61" spans="4:21" ht="15.75" thickBot="1" x14ac:dyDescent="0.3">
      <c r="M61" s="47"/>
      <c r="N61" s="2" t="s">
        <v>30</v>
      </c>
      <c r="O61" s="2"/>
      <c r="P61" s="2" t="s">
        <v>31</v>
      </c>
      <c r="Q61" s="2"/>
    </row>
    <row r="62" spans="4:21" x14ac:dyDescent="0.25">
      <c r="D62" s="40" t="s">
        <v>65</v>
      </c>
      <c r="E62" s="35">
        <f>E57-E58</f>
        <v>14.666666666666664</v>
      </c>
      <c r="F62" t="s">
        <v>62</v>
      </c>
      <c r="I62" s="40" t="s">
        <v>69</v>
      </c>
      <c r="J62" s="35">
        <f>J57-J58</f>
        <v>10</v>
      </c>
      <c r="K62" t="s">
        <v>62</v>
      </c>
      <c r="M62" s="48"/>
      <c r="N62" s="35">
        <v>31.666666666666668</v>
      </c>
      <c r="O62" s="35" t="s">
        <v>84</v>
      </c>
      <c r="P62" s="35">
        <v>47.666666666666664</v>
      </c>
      <c r="Q62" t="s">
        <v>83</v>
      </c>
      <c r="S62" s="1" t="s">
        <v>82</v>
      </c>
      <c r="T62" s="35">
        <f>P62-N62</f>
        <v>15.999999999999996</v>
      </c>
      <c r="U62" t="s">
        <v>54</v>
      </c>
    </row>
    <row r="63" spans="4:21" x14ac:dyDescent="0.25">
      <c r="D63" s="40" t="s">
        <v>64</v>
      </c>
      <c r="E63" s="35">
        <f>E57-E59</f>
        <v>24.333333333333329</v>
      </c>
      <c r="F63" t="s">
        <v>54</v>
      </c>
      <c r="I63" s="40" t="s">
        <v>73</v>
      </c>
      <c r="J63" s="35">
        <f>J57-J59</f>
        <v>22.666666666666664</v>
      </c>
      <c r="K63" t="s">
        <v>54</v>
      </c>
      <c r="M63" s="1"/>
    </row>
    <row r="64" spans="4:21" ht="15.75" thickBot="1" x14ac:dyDescent="0.3">
      <c r="D64" s="40" t="s">
        <v>67</v>
      </c>
      <c r="E64" s="35">
        <f>E58-E59</f>
        <v>9.6666666666666643</v>
      </c>
      <c r="F64" t="s">
        <v>62</v>
      </c>
      <c r="I64" s="40" t="s">
        <v>74</v>
      </c>
      <c r="J64" s="35">
        <f>J58-J59</f>
        <v>12.666666666666664</v>
      </c>
      <c r="K64" t="s">
        <v>62</v>
      </c>
      <c r="M64" s="46" t="s">
        <v>79</v>
      </c>
    </row>
    <row r="65" spans="4:21" ht="15.75" thickBot="1" x14ac:dyDescent="0.3">
      <c r="D65" s="40" t="s">
        <v>70</v>
      </c>
      <c r="E65" s="35">
        <f>E58-E60</f>
        <v>27.999999999999996</v>
      </c>
      <c r="F65" t="s">
        <v>54</v>
      </c>
      <c r="I65" s="40" t="s">
        <v>75</v>
      </c>
      <c r="J65" s="35">
        <f>J58-J60</f>
        <v>13</v>
      </c>
      <c r="K65" t="s">
        <v>62</v>
      </c>
      <c r="M65" s="47"/>
      <c r="N65" s="2" t="s">
        <v>30</v>
      </c>
      <c r="O65" s="2"/>
      <c r="P65" s="2" t="s">
        <v>31</v>
      </c>
      <c r="Q65" s="2"/>
    </row>
    <row r="66" spans="4:21" x14ac:dyDescent="0.25">
      <c r="D66" s="40" t="s">
        <v>69</v>
      </c>
      <c r="E66" s="35">
        <f>E59-E60</f>
        <v>18.333333333333332</v>
      </c>
      <c r="F66" t="s">
        <v>62</v>
      </c>
      <c r="I66" s="40" t="s">
        <v>76</v>
      </c>
      <c r="J66" s="35">
        <f>J59-J60</f>
        <v>0.3333333333333357</v>
      </c>
      <c r="K66" t="s">
        <v>62</v>
      </c>
      <c r="M66" s="48"/>
      <c r="N66" s="35">
        <v>59.666666666666664</v>
      </c>
      <c r="O66" s="35" t="s">
        <v>83</v>
      </c>
      <c r="P66" s="35">
        <v>35</v>
      </c>
      <c r="Q66" t="s">
        <v>84</v>
      </c>
      <c r="S66" s="1" t="s">
        <v>85</v>
      </c>
      <c r="T66" s="35">
        <f>N66-P66</f>
        <v>24.666666666666664</v>
      </c>
      <c r="U66" t="s">
        <v>54</v>
      </c>
    </row>
    <row r="67" spans="4:21" x14ac:dyDescent="0.25">
      <c r="E67" s="35"/>
      <c r="M67" s="1"/>
    </row>
    <row r="68" spans="4:21" ht="15.75" thickBot="1" x14ac:dyDescent="0.3">
      <c r="M68" s="46" t="s">
        <v>80</v>
      </c>
    </row>
    <row r="69" spans="4:21" ht="15.75" thickBot="1" x14ac:dyDescent="0.3">
      <c r="M69" s="47"/>
      <c r="N69" s="2" t="s">
        <v>30</v>
      </c>
      <c r="O69" s="2"/>
      <c r="P69" s="2" t="s">
        <v>31</v>
      </c>
      <c r="Q69" s="2"/>
    </row>
    <row r="70" spans="4:21" x14ac:dyDescent="0.25">
      <c r="M70" s="48"/>
      <c r="N70" s="35">
        <v>74.333333333333329</v>
      </c>
      <c r="O70" s="35" t="s">
        <v>83</v>
      </c>
      <c r="P70" s="35">
        <v>34.666666666666664</v>
      </c>
      <c r="Q70" t="s">
        <v>84</v>
      </c>
      <c r="S70" s="1" t="s">
        <v>85</v>
      </c>
      <c r="T70" s="35">
        <f>N70-P70</f>
        <v>39.666666666666664</v>
      </c>
      <c r="U70" t="s">
        <v>54</v>
      </c>
    </row>
  </sheetData>
  <sortState ref="I55:J58">
    <sortCondition descending="1" ref="J55:J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2022-11-20T09:35:24Z</dcterms:created>
  <dcterms:modified xsi:type="dcterms:W3CDTF">2022-11-30T12:46:35Z</dcterms:modified>
</cp:coreProperties>
</file>