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misc\"/>
    </mc:Choice>
  </mc:AlternateContent>
  <bookViews>
    <workbookView xWindow="0" yWindow="0" windowWidth="20490" windowHeight="9045" activeTab="3"/>
  </bookViews>
  <sheets>
    <sheet name="Anova" sheetId="1" r:id="rId1"/>
    <sheet name="Teste t" sheetId="2" r:id="rId2"/>
    <sheet name="Teste de Tukey" sheetId="3" r:id="rId3"/>
    <sheet name="Teste de Duncan" sheetId="4" r:id="rId4"/>
    <sheet name="Teste de Scheffé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C13" i="5"/>
  <c r="F12" i="5"/>
  <c r="C12" i="5"/>
  <c r="F11" i="5"/>
  <c r="C11" i="5"/>
  <c r="F10" i="5"/>
  <c r="C10" i="5"/>
  <c r="F39" i="4"/>
  <c r="F36" i="4"/>
  <c r="F35" i="4"/>
  <c r="F31" i="4"/>
  <c r="F32" i="4"/>
  <c r="F30" i="4"/>
  <c r="F27" i="4"/>
  <c r="F26" i="4"/>
  <c r="F23" i="4"/>
  <c r="D18" i="4"/>
  <c r="D17" i="4"/>
  <c r="D16" i="4"/>
  <c r="D15" i="4"/>
  <c r="D14" i="4"/>
  <c r="H16" i="3"/>
  <c r="H15" i="3"/>
  <c r="H14" i="3"/>
  <c r="H13" i="3"/>
  <c r="H12" i="3"/>
  <c r="H11" i="3"/>
  <c r="D21" i="3"/>
  <c r="D20" i="3"/>
  <c r="D19" i="3"/>
  <c r="F16" i="2"/>
  <c r="F15" i="2"/>
  <c r="F12" i="2"/>
  <c r="F13" i="2" s="1"/>
  <c r="F11" i="2"/>
  <c r="D16" i="2"/>
  <c r="D15" i="2"/>
  <c r="D14" i="2"/>
  <c r="D13" i="2"/>
  <c r="D12" i="2"/>
  <c r="D11" i="2"/>
  <c r="F14" i="2" l="1"/>
</calcChain>
</file>

<file path=xl/sharedStrings.xml><?xml version="1.0" encoding="utf-8"?>
<sst xmlns="http://schemas.openxmlformats.org/spreadsheetml/2006/main" count="215" uniqueCount="140">
  <si>
    <t>repetições, sendo que os blocos controlaram diferenças de fatores ambientais.</t>
  </si>
  <si>
    <t>TRATAMENTO</t>
  </si>
  <si>
    <t>MÉDIAS ESTIMADAS</t>
  </si>
  <si>
    <t>1- Testemunha</t>
  </si>
  <si>
    <t>2- Sulfato de amônio</t>
  </si>
  <si>
    <t>3- Salitre do Chile</t>
  </si>
  <si>
    <t>4- Uréia</t>
  </si>
  <si>
    <t>5- Nitrocálcio de Cubatão</t>
  </si>
  <si>
    <t>6- Nitrocálcio de Cubatão + Enxofre</t>
  </si>
  <si>
    <t>GL</t>
  </si>
  <si>
    <t>SQ</t>
  </si>
  <si>
    <t>QM</t>
  </si>
  <si>
    <t>F</t>
  </si>
  <si>
    <t>Tratamentos</t>
  </si>
  <si>
    <t>Blocos</t>
  </si>
  <si>
    <t>Resíduo</t>
  </si>
  <si>
    <t>Total</t>
  </si>
  <si>
    <t>185,20</t>
  </si>
  <si>
    <t>Como exemplo de aplicação, utilizaremos os dados do trabalho: “Competição de adubos nitrogenados no abacaxizeiro”,</t>
  </si>
  <si>
    <t xml:space="preserve"> realizado por BRASIL SOBRINHO et al. (Boletim Técnico Científico, ESALQ, n. 12, 1962), cujo ensaio foi instalado </t>
  </si>
  <si>
    <t>no delineamento em blocos casualizados com 6 tratamentos e 4</t>
  </si>
  <si>
    <t>Quadro da análise de variância</t>
  </si>
  <si>
    <t>FV</t>
  </si>
  <si>
    <r>
      <t xml:space="preserve">Para Blocos </t>
    </r>
    <r>
      <rPr>
        <sz val="11"/>
        <color theme="1"/>
        <rFont val="MathJax_Main"/>
      </rPr>
      <t>(3×15</t>
    </r>
    <r>
      <rPr>
        <i/>
        <sz val="11"/>
        <color theme="1"/>
        <rFont val="MathJax_Math"/>
      </rPr>
      <t>gl</t>
    </r>
    <r>
      <rPr>
        <sz val="11"/>
        <color theme="1"/>
        <rFont val="MathJax_Main"/>
      </rPr>
      <t>):</t>
    </r>
    <r>
      <rPr>
        <sz val="11"/>
        <color theme="1"/>
        <rFont val="MathJax_Size3"/>
      </rPr>
      <t>{</t>
    </r>
  </si>
  <si>
    <r>
      <t xml:space="preserve">Para Tratamentos </t>
    </r>
    <r>
      <rPr>
        <sz val="11"/>
        <color theme="1"/>
        <rFont val="MathJax_Main"/>
      </rPr>
      <t>(5×15</t>
    </r>
    <r>
      <rPr>
        <i/>
        <sz val="11"/>
        <color theme="1"/>
        <rFont val="MathJax_Math"/>
      </rPr>
      <t>gl</t>
    </r>
    <r>
      <rPr>
        <sz val="11"/>
        <color theme="1"/>
        <rFont val="MathJax_Main"/>
      </rPr>
      <t>):</t>
    </r>
    <r>
      <rPr>
        <sz val="11"/>
        <color theme="1"/>
        <rFont val="MathJax_Size3"/>
      </rPr>
      <t>{</t>
    </r>
  </si>
  <si>
    <t>Fc(5%)=2,90</t>
  </si>
  <si>
    <t>Fc(1%)=4,56</t>
  </si>
  <si>
    <t>Fc(5%)=3,29</t>
  </si>
  <si>
    <t>Fc(1%)=5,42</t>
  </si>
  <si>
    <t xml:space="preserve"> Os tratamentos utilizados, com as respectivas médias de produção no 1º ano agrícola, em kg, foram:</t>
  </si>
  <si>
    <r>
      <t xml:space="preserve">Cada parcela constituiu-se de </t>
    </r>
    <r>
      <rPr>
        <sz val="11"/>
        <color theme="1"/>
        <rFont val="MathJax_Main"/>
      </rPr>
      <t>20 plantas úteis no espaçamento de 1,5 m entre linhas e 0,4 m entre plantas.</t>
    </r>
  </si>
  <si>
    <t>VARIÂNCIA DE UM CONTRASTE</t>
  </si>
  <si>
    <t>ERRO PADRÃO DO CONTRASTE</t>
  </si>
  <si>
    <t>COVARIÂNCIA ENTRE DOIS CONTRASTES</t>
  </si>
  <si>
    <t>Estatística t</t>
  </si>
  <si>
    <t>Comparar grupo de médias</t>
  </si>
  <si>
    <t>a) Salitre vs. Nitrocálcio</t>
  </si>
  <si>
    <t>b) Nitrocálcio vs. Nitrocálcio + Enxofre</t>
  </si>
  <si>
    <t>Y</t>
  </si>
  <si>
    <t>Var(Y)</t>
  </si>
  <si>
    <t>52.59**</t>
  </si>
  <si>
    <t>3.81*</t>
  </si>
  <si>
    <t>s(Y)</t>
  </si>
  <si>
    <t>tobs</t>
  </si>
  <si>
    <t>tc5%</t>
  </si>
  <si>
    <t>tc1%</t>
  </si>
  <si>
    <t>Conclusão</t>
  </si>
  <si>
    <t>a) Ordenar as médias de maneira de cresecente</t>
  </si>
  <si>
    <t>b) Calcula DMS</t>
  </si>
  <si>
    <t>Diferença mínima significativa</t>
  </si>
  <si>
    <t>Amplitude total mínima significativa</t>
  </si>
  <si>
    <t>abrangidas e GL dos resíduos</t>
  </si>
  <si>
    <t>N médias x 15 GL res</t>
  </si>
  <si>
    <t>z</t>
  </si>
  <si>
    <t>D</t>
  </si>
  <si>
    <t>c) Médias seguidas pela mesma letra não diferem entre si</t>
  </si>
  <si>
    <t>Médias seguidas pela mesma letra não diferem entre si</t>
  </si>
  <si>
    <t>Amplitude total estudentizada (D)</t>
  </si>
  <si>
    <t>Estatística do teste</t>
  </si>
  <si>
    <t>a) nitrocálcio vs demais adubos nitrogenados</t>
  </si>
  <si>
    <t>S</t>
  </si>
  <si>
    <t>F(5%) - 5 x 15</t>
  </si>
  <si>
    <t>b) Testemunha vs demais adubos nitrogenados</t>
  </si>
  <si>
    <t xml:space="preserve">Rejeitamos H0 ao nível de </t>
  </si>
  <si>
    <t>1% de significância, e concluímos que</t>
  </si>
  <si>
    <t>produção do abacaizeiro.</t>
  </si>
  <si>
    <t>a adubação nitrogenada causa efeito na</t>
  </si>
  <si>
    <t>Rejeitamos H0 ao nível de 5% de probabilidade</t>
  </si>
  <si>
    <t>concluímos que os blocos foram eficientes em</t>
  </si>
  <si>
    <t>controlar a heterogeneidade do local.</t>
  </si>
  <si>
    <t>Rejeitamos H0</t>
  </si>
  <si>
    <t xml:space="preserve">concluímos que o grupo Salitre </t>
  </si>
  <si>
    <t>difere do grupo Nitrocálcio a</t>
  </si>
  <si>
    <t xml:space="preserve"> esse nível de probabilidade,</t>
  </si>
  <si>
    <t xml:space="preserve"> sendo o grupo Nitrocálcio</t>
  </si>
  <si>
    <t xml:space="preserve"> o mais recomendado pois apresentou</t>
  </si>
  <si>
    <t xml:space="preserve"> uma maior produção.</t>
  </si>
  <si>
    <r>
      <t xml:space="preserve">o teste foi não significativo ao nível de </t>
    </r>
    <r>
      <rPr>
        <sz val="13.2"/>
        <color theme="1"/>
        <rFont val="MathJax_Main"/>
      </rPr>
      <t>5%</t>
    </r>
  </si>
  <si>
    <r>
      <t xml:space="preserve">de probabilidade. Neste caso, não rejeitamos </t>
    </r>
    <r>
      <rPr>
        <i/>
        <sz val="13.2"/>
        <color theme="1"/>
        <rFont val="MathJax_Math"/>
      </rPr>
      <t>H</t>
    </r>
    <r>
      <rPr>
        <sz val="7.75"/>
        <color theme="1"/>
        <rFont val="MathJax_Main"/>
      </rPr>
      <t>0</t>
    </r>
    <r>
      <rPr>
        <sz val="11"/>
        <color theme="1"/>
        <rFont val="Calibri"/>
        <family val="2"/>
        <scheme val="minor"/>
      </rPr>
      <t xml:space="preserve"> e</t>
    </r>
  </si>
  <si>
    <t>concluímos que a média do tratamento Nitrocálcio</t>
  </si>
  <si>
    <t>não difere da média do tratamento</t>
  </si>
  <si>
    <t>Nitrocálcio + Enxofre a esse nível de probabilidade.</t>
  </si>
  <si>
    <t xml:space="preserve">q ( 6 X 15) = </t>
  </si>
  <si>
    <t>QMres</t>
  </si>
  <si>
    <t>r</t>
  </si>
  <si>
    <t>DMS</t>
  </si>
  <si>
    <t>Contrastes Testados</t>
  </si>
  <si>
    <t>m5 - m4</t>
  </si>
  <si>
    <t>ns</t>
  </si>
  <si>
    <t>m4 recebe a</t>
  </si>
  <si>
    <t>m6 recebe a</t>
  </si>
  <si>
    <t>a</t>
  </si>
  <si>
    <t>m5 - m6</t>
  </si>
  <si>
    <t>m5 - m2</t>
  </si>
  <si>
    <t>m2 recebe a</t>
  </si>
  <si>
    <t>*</t>
  </si>
  <si>
    <t>m3 recebe b</t>
  </si>
  <si>
    <t>m5 - m3</t>
  </si>
  <si>
    <t>b</t>
  </si>
  <si>
    <t>m2 - m3</t>
  </si>
  <si>
    <t>m2 não recebe b</t>
  </si>
  <si>
    <t>m3 - m1</t>
  </si>
  <si>
    <t>m1 rebe c</t>
  </si>
  <si>
    <t>c</t>
  </si>
  <si>
    <t>Contraste de 6 médias</t>
  </si>
  <si>
    <t xml:space="preserve"> m6 recebe a e m1 recebe b</t>
  </si>
  <si>
    <t>Contraste de 5 médias</t>
  </si>
  <si>
    <t>m5 - m1</t>
  </si>
  <si>
    <t>m4 - m1</t>
  </si>
  <si>
    <t>m1 recebe a</t>
  </si>
  <si>
    <t>Contraste de 4 médias</t>
  </si>
  <si>
    <t>m5-m2</t>
  </si>
  <si>
    <t>m4 - m3</t>
  </si>
  <si>
    <t>m6-m1</t>
  </si>
  <si>
    <t>m2 recebe a, consequentemente m6 tmbem recebe a</t>
  </si>
  <si>
    <t>Contraste de 3 médias</t>
  </si>
  <si>
    <t>m6-m3</t>
  </si>
  <si>
    <t>m2-m1</t>
  </si>
  <si>
    <t>não ocorre alteração pois as letras são diferentes e m4 e m3</t>
  </si>
  <si>
    <t>não ocorre alteração pois as letras são diferentes e m6 e m1</t>
  </si>
  <si>
    <t>não ocorre alteração pois as letras são diferentes e m6 e m3</t>
  </si>
  <si>
    <t>não ocorre alteração pois as letras são diferentes e m2 e m1</t>
  </si>
  <si>
    <t>Contraste de 2 médias</t>
  </si>
  <si>
    <t>m1 recebe c</t>
  </si>
  <si>
    <t>Coefs_a</t>
  </si>
  <si>
    <t>Coef_b</t>
  </si>
  <si>
    <t>Coefs_b</t>
  </si>
  <si>
    <t xml:space="preserve">Rejeitamos H0 </t>
  </si>
  <si>
    <t xml:space="preserve">o teste foi significativo ao nível </t>
  </si>
  <si>
    <t xml:space="preserve">de 5% de probabilidade, </t>
  </si>
  <si>
    <t xml:space="preserve">indicando que devemos rejeitar H0 </t>
  </si>
  <si>
    <t xml:space="preserve">e conclui que, em média, </t>
  </si>
  <si>
    <t>o grupo dos adubos com nitrocálcio</t>
  </si>
  <si>
    <t xml:space="preserve"> apresenta uma produção </t>
  </si>
  <si>
    <t>superior à média dos demais</t>
  </si>
  <si>
    <t xml:space="preserve"> adubos nitrogenados.</t>
  </si>
  <si>
    <t>o grupo dos tratamentos com adubo</t>
  </si>
  <si>
    <t>apresenta uma produção superior</t>
  </si>
  <si>
    <t>à testemunha (sem adubo).</t>
  </si>
  <si>
    <t>depende de número de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</si>
</sst>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athJax_Main"/>
    </font>
    <font>
      <i/>
      <sz val="11"/>
      <color theme="1"/>
      <name val="MathJax_Math"/>
    </font>
    <font>
      <sz val="11"/>
      <color theme="1"/>
      <name val="MathJax_Size3"/>
    </font>
    <font>
      <b/>
      <sz val="13.5"/>
      <color theme="1"/>
      <name val="Calibri"/>
      <family val="2"/>
      <scheme val="minor"/>
    </font>
    <font>
      <sz val="13.2"/>
      <color theme="1"/>
      <name val="MathJax_Main"/>
    </font>
    <font>
      <i/>
      <sz val="13.2"/>
      <color theme="1"/>
      <name val="MathJax_Math"/>
    </font>
    <font>
      <sz val="7.75"/>
      <color theme="1"/>
      <name val="MathJax_Main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29767</xdr:rowOff>
    </xdr:from>
    <xdr:to>
      <xdr:col>1</xdr:col>
      <xdr:colOff>27214</xdr:colOff>
      <xdr:row>10</xdr:row>
      <xdr:rowOff>186673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9986"/>
          <a:ext cx="2363391" cy="347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12</xdr:row>
      <xdr:rowOff>226219</xdr:rowOff>
    </xdr:from>
    <xdr:to>
      <xdr:col>0</xdr:col>
      <xdr:colOff>1115786</xdr:colOff>
      <xdr:row>14</xdr:row>
      <xdr:rowOff>169365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553040"/>
          <a:ext cx="1068161" cy="364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34018</xdr:colOff>
      <xdr:row>17</xdr:row>
      <xdr:rowOff>20411</xdr:rowOff>
    </xdr:from>
    <xdr:to>
      <xdr:col>1</xdr:col>
      <xdr:colOff>360589</xdr:colOff>
      <xdr:row>18</xdr:row>
      <xdr:rowOff>153601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18" y="3381375"/>
          <a:ext cx="2660196" cy="35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40822</xdr:rowOff>
    </xdr:from>
    <xdr:to>
      <xdr:col>0</xdr:col>
      <xdr:colOff>701532</xdr:colOff>
      <xdr:row>23</xdr:row>
      <xdr:rowOff>129268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4608"/>
          <a:ext cx="701532" cy="469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9</xdr:row>
      <xdr:rowOff>47625</xdr:rowOff>
    </xdr:from>
    <xdr:to>
      <xdr:col>0</xdr:col>
      <xdr:colOff>1319893</xdr:colOff>
      <xdr:row>11</xdr:row>
      <xdr:rowOff>68234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" y="1762125"/>
          <a:ext cx="1292679" cy="401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88447</xdr:colOff>
      <xdr:row>11</xdr:row>
      <xdr:rowOff>115661</xdr:rowOff>
    </xdr:from>
    <xdr:to>
      <xdr:col>0</xdr:col>
      <xdr:colOff>1183822</xdr:colOff>
      <xdr:row>13</xdr:row>
      <xdr:rowOff>130580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47" y="2211161"/>
          <a:ext cx="1095375" cy="395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65483</xdr:colOff>
      <xdr:row>9</xdr:row>
      <xdr:rowOff>29766</xdr:rowOff>
    </xdr:from>
    <xdr:to>
      <xdr:col>0</xdr:col>
      <xdr:colOff>1678780</xdr:colOff>
      <xdr:row>11</xdr:row>
      <xdr:rowOff>41716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83" y="1744266"/>
          <a:ext cx="1613297" cy="39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</xdr:row>
      <xdr:rowOff>184896</xdr:rowOff>
    </xdr:from>
    <xdr:to>
      <xdr:col>0</xdr:col>
      <xdr:colOff>1383927</xdr:colOff>
      <xdr:row>10</xdr:row>
      <xdr:rowOff>61633</xdr:rowOff>
    </xdr:to>
    <xdr:pic>
      <xdr:nvPicPr>
        <xdr:cNvPr id="2" name="Imagem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915" b="23215"/>
        <a:stretch/>
      </xdr:blipFill>
      <xdr:spPr bwMode="auto">
        <a:xfrm>
          <a:off x="1" y="1708896"/>
          <a:ext cx="1383926" cy="257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50" zoomScaleNormal="150" workbookViewId="0">
      <selection activeCell="F20" sqref="F20"/>
    </sheetView>
  </sheetViews>
  <sheetFormatPr defaultRowHeight="15"/>
  <cols>
    <col min="1" max="1" width="14.140625" customWidth="1"/>
    <col min="2" max="2" width="13.7109375" customWidth="1"/>
    <col min="6" max="6" width="9.5703125" customWidth="1"/>
  </cols>
  <sheetData>
    <row r="1" spans="1:7" s="3" customFormat="1">
      <c r="A1" s="3" t="s">
        <v>18</v>
      </c>
    </row>
    <row r="2" spans="1:7" s="3" customFormat="1">
      <c r="A2" s="3" t="s">
        <v>19</v>
      </c>
    </row>
    <row r="3" spans="1:7" s="3" customFormat="1">
      <c r="A3" s="3" t="s">
        <v>20</v>
      </c>
    </row>
    <row r="4" spans="1:7" s="3" customFormat="1">
      <c r="A4" s="3" t="s">
        <v>0</v>
      </c>
    </row>
    <row r="5" spans="1:7" s="3" customFormat="1">
      <c r="A5" s="3" t="s">
        <v>30</v>
      </c>
    </row>
    <row r="6" spans="1:7" s="3" customFormat="1">
      <c r="A6" s="3" t="s">
        <v>29</v>
      </c>
    </row>
    <row r="8" spans="1:7">
      <c r="A8" t="s">
        <v>21</v>
      </c>
    </row>
    <row r="9" spans="1:7">
      <c r="A9" s="2" t="s">
        <v>22</v>
      </c>
      <c r="B9" s="2" t="s">
        <v>9</v>
      </c>
      <c r="C9" s="2" t="s">
        <v>10</v>
      </c>
      <c r="D9" s="2" t="s">
        <v>11</v>
      </c>
      <c r="E9" s="2" t="s">
        <v>12</v>
      </c>
    </row>
    <row r="10" spans="1:7">
      <c r="A10" s="5" t="s">
        <v>13</v>
      </c>
      <c r="B10" s="5">
        <v>5</v>
      </c>
      <c r="C10" s="5">
        <v>168.29</v>
      </c>
      <c r="D10" s="5">
        <v>33.659999999999997</v>
      </c>
      <c r="E10" s="5" t="s">
        <v>40</v>
      </c>
    </row>
    <row r="11" spans="1:7">
      <c r="A11" s="5" t="s">
        <v>14</v>
      </c>
      <c r="B11" s="5">
        <v>3</v>
      </c>
      <c r="C11" s="5">
        <v>7.32</v>
      </c>
      <c r="D11" s="5">
        <v>2.44</v>
      </c>
      <c r="E11" s="5" t="s">
        <v>41</v>
      </c>
    </row>
    <row r="12" spans="1:7">
      <c r="A12" s="5" t="s">
        <v>15</v>
      </c>
      <c r="B12" s="5">
        <v>15</v>
      </c>
      <c r="C12" s="5">
        <v>9.59</v>
      </c>
      <c r="D12" s="5">
        <v>0.64</v>
      </c>
      <c r="E12" s="5"/>
    </row>
    <row r="13" spans="1:7">
      <c r="A13" s="2" t="s">
        <v>16</v>
      </c>
      <c r="B13" s="2">
        <v>23</v>
      </c>
      <c r="C13" s="2" t="s">
        <v>17</v>
      </c>
      <c r="D13" s="2"/>
      <c r="E13" s="2"/>
    </row>
    <row r="15" spans="1:7">
      <c r="A15" s="3" t="s">
        <v>24</v>
      </c>
      <c r="C15" t="s">
        <v>25</v>
      </c>
      <c r="E15" s="3" t="s">
        <v>23</v>
      </c>
      <c r="G15" t="s">
        <v>27</v>
      </c>
    </row>
    <row r="16" spans="1:7">
      <c r="C16" t="s">
        <v>26</v>
      </c>
      <c r="G16" t="s">
        <v>28</v>
      </c>
    </row>
    <row r="18" spans="1:6">
      <c r="A18" t="s">
        <v>63</v>
      </c>
      <c r="F18" t="s">
        <v>67</v>
      </c>
    </row>
    <row r="19" spans="1:6">
      <c r="A19" t="s">
        <v>64</v>
      </c>
      <c r="F19" t="s">
        <v>68</v>
      </c>
    </row>
    <row r="20" spans="1:6">
      <c r="A20" t="s">
        <v>66</v>
      </c>
      <c r="F20" t="s">
        <v>69</v>
      </c>
    </row>
    <row r="21" spans="1:6">
      <c r="A21" t="s">
        <v>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zoomScale="140" zoomScaleNormal="140" workbookViewId="0">
      <selection activeCell="C9" sqref="C9:G17"/>
    </sheetView>
  </sheetViews>
  <sheetFormatPr defaultRowHeight="15"/>
  <cols>
    <col min="1" max="1" width="35" customWidth="1"/>
    <col min="2" max="2" width="18.7109375" bestFit="1" customWidth="1"/>
  </cols>
  <sheetData>
    <row r="1" spans="1:6">
      <c r="A1" s="1" t="s">
        <v>1</v>
      </c>
      <c r="B1" s="1" t="s">
        <v>2</v>
      </c>
      <c r="C1" t="s">
        <v>124</v>
      </c>
      <c r="D1" t="s">
        <v>125</v>
      </c>
    </row>
    <row r="2" spans="1:6">
      <c r="A2" t="s">
        <v>3</v>
      </c>
      <c r="B2">
        <v>21.57</v>
      </c>
      <c r="C2">
        <v>0</v>
      </c>
      <c r="D2">
        <v>0</v>
      </c>
    </row>
    <row r="3" spans="1:6">
      <c r="A3" t="s">
        <v>4</v>
      </c>
      <c r="B3">
        <v>27.76</v>
      </c>
      <c r="C3">
        <v>0</v>
      </c>
      <c r="D3">
        <v>0</v>
      </c>
    </row>
    <row r="4" spans="1:6">
      <c r="A4" t="s">
        <v>5</v>
      </c>
      <c r="B4">
        <v>24.58</v>
      </c>
      <c r="C4">
        <v>2</v>
      </c>
      <c r="D4">
        <v>0</v>
      </c>
    </row>
    <row r="5" spans="1:6">
      <c r="A5" t="s">
        <v>6</v>
      </c>
      <c r="B5">
        <v>28.44</v>
      </c>
      <c r="C5">
        <v>0</v>
      </c>
      <c r="D5">
        <v>0</v>
      </c>
    </row>
    <row r="6" spans="1:6">
      <c r="A6" t="s">
        <v>7</v>
      </c>
      <c r="B6">
        <v>28.85</v>
      </c>
      <c r="C6">
        <v>-1</v>
      </c>
      <c r="D6">
        <v>1</v>
      </c>
    </row>
    <row r="7" spans="1:6">
      <c r="A7" t="s">
        <v>8</v>
      </c>
      <c r="B7">
        <v>28.3</v>
      </c>
      <c r="C7">
        <v>-1</v>
      </c>
      <c r="D7">
        <v>-1</v>
      </c>
    </row>
    <row r="9" spans="1:6" ht="18">
      <c r="A9" s="4" t="s">
        <v>31</v>
      </c>
      <c r="C9" s="1" t="s">
        <v>35</v>
      </c>
    </row>
    <row r="10" spans="1:6">
      <c r="C10" s="1" t="s">
        <v>36</v>
      </c>
      <c r="F10" s="1" t="s">
        <v>37</v>
      </c>
    </row>
    <row r="11" spans="1:6">
      <c r="C11" t="s">
        <v>38</v>
      </c>
      <c r="D11">
        <f>SUMPRODUCT(B2:B7,C2:C7)</f>
        <v>-7.9900000000000055</v>
      </c>
      <c r="F11">
        <f>SUMPRODUCT(B2:B7,D2:D7)</f>
        <v>0.55000000000000071</v>
      </c>
    </row>
    <row r="12" spans="1:6">
      <c r="C12" t="s">
        <v>39</v>
      </c>
      <c r="D12">
        <f>SUMSQ(C2:C7)*Anova!D12/4</f>
        <v>0.96</v>
      </c>
      <c r="F12">
        <f>SUMSQ(C2:C7)*Anova!D12/4</f>
        <v>0.96</v>
      </c>
    </row>
    <row r="13" spans="1:6" ht="18">
      <c r="A13" s="4" t="s">
        <v>32</v>
      </c>
      <c r="C13" t="s">
        <v>42</v>
      </c>
      <c r="D13">
        <f>SQRT(D12)</f>
        <v>0.9797958971132712</v>
      </c>
      <c r="F13">
        <f>SQRT(F12)</f>
        <v>0.9797958971132712</v>
      </c>
    </row>
    <row r="14" spans="1:6">
      <c r="C14" t="s">
        <v>43</v>
      </c>
      <c r="D14">
        <f>D11*D13</f>
        <v>-7.8285692179350423</v>
      </c>
      <c r="F14">
        <f>F11*F13</f>
        <v>0.53888774341229984</v>
      </c>
    </row>
    <row r="15" spans="1:6">
      <c r="C15" t="s">
        <v>44</v>
      </c>
      <c r="D15">
        <f>_xlfn.T.INV.2T(0.05,Anova!B12)</f>
        <v>2.1314495455597742</v>
      </c>
      <c r="F15">
        <f>_xlfn.T.INV.2T(0.05,Anova!B12)</f>
        <v>2.1314495455597742</v>
      </c>
    </row>
    <row r="16" spans="1:6">
      <c r="C16" t="s">
        <v>45</v>
      </c>
      <c r="D16">
        <f>_xlfn.T.INV.2T(0.01,Anova!B12)</f>
        <v>2.9467128834752381</v>
      </c>
      <c r="F16">
        <f>_xlfn.T.INV.2T(0.01,Anova!B12)</f>
        <v>2.9467128834752381</v>
      </c>
    </row>
    <row r="17" spans="1:7" ht="18">
      <c r="A17" s="4" t="s">
        <v>33</v>
      </c>
      <c r="C17" s="1" t="s">
        <v>46</v>
      </c>
      <c r="G17" s="1" t="s">
        <v>46</v>
      </c>
    </row>
    <row r="18" spans="1:7" ht="17.25">
      <c r="C18" t="s">
        <v>70</v>
      </c>
      <c r="G18" t="s">
        <v>77</v>
      </c>
    </row>
    <row r="19" spans="1:7" ht="18">
      <c r="C19" t="s">
        <v>71</v>
      </c>
      <c r="G19" t="s">
        <v>78</v>
      </c>
    </row>
    <row r="20" spans="1:7">
      <c r="C20" t="s">
        <v>72</v>
      </c>
      <c r="G20" t="s">
        <v>79</v>
      </c>
    </row>
    <row r="21" spans="1:7" ht="18">
      <c r="A21" s="4" t="s">
        <v>34</v>
      </c>
      <c r="C21" t="s">
        <v>73</v>
      </c>
      <c r="G21" t="s">
        <v>80</v>
      </c>
    </row>
    <row r="22" spans="1:7">
      <c r="C22" t="s">
        <v>74</v>
      </c>
      <c r="G22" t="s">
        <v>81</v>
      </c>
    </row>
    <row r="23" spans="1:7">
      <c r="C23" t="s">
        <v>75</v>
      </c>
    </row>
    <row r="24" spans="1:7">
      <c r="C24" t="s">
        <v>76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140" zoomScaleNormal="140" workbookViewId="0">
      <selection activeCell="A9" sqref="A9:A14"/>
    </sheetView>
  </sheetViews>
  <sheetFormatPr defaultRowHeight="15"/>
  <cols>
    <col min="1" max="1" width="32.5703125" bestFit="1" customWidth="1"/>
    <col min="2" max="2" width="18.7109375" bestFit="1" customWidth="1"/>
    <col min="3" max="3" width="28.85546875" customWidth="1"/>
  </cols>
  <sheetData>
    <row r="1" spans="1:10">
      <c r="A1" s="1" t="s">
        <v>1</v>
      </c>
      <c r="B1" s="1" t="s">
        <v>2</v>
      </c>
    </row>
    <row r="2" spans="1:10">
      <c r="A2" t="s">
        <v>3</v>
      </c>
      <c r="B2">
        <v>21.57</v>
      </c>
    </row>
    <row r="3" spans="1:10">
      <c r="A3" t="s">
        <v>4</v>
      </c>
      <c r="B3">
        <v>27.76</v>
      </c>
    </row>
    <row r="4" spans="1:10">
      <c r="A4" t="s">
        <v>5</v>
      </c>
      <c r="B4">
        <v>24.58</v>
      </c>
    </row>
    <row r="5" spans="1:10">
      <c r="A5" t="s">
        <v>6</v>
      </c>
      <c r="B5">
        <v>28.44</v>
      </c>
    </row>
    <row r="6" spans="1:10">
      <c r="A6" t="s">
        <v>7</v>
      </c>
      <c r="B6">
        <v>28.85</v>
      </c>
    </row>
    <row r="7" spans="1:10">
      <c r="A7" t="s">
        <v>8</v>
      </c>
      <c r="B7">
        <v>28.3</v>
      </c>
    </row>
    <row r="9" spans="1:10">
      <c r="A9" s="1" t="s">
        <v>49</v>
      </c>
      <c r="C9" s="1" t="s">
        <v>47</v>
      </c>
    </row>
    <row r="10" spans="1:10">
      <c r="C10" t="s">
        <v>7</v>
      </c>
      <c r="D10">
        <v>28.85</v>
      </c>
      <c r="E10" t="s">
        <v>91</v>
      </c>
      <c r="G10" t="s">
        <v>86</v>
      </c>
    </row>
    <row r="11" spans="1:10">
      <c r="C11" t="s">
        <v>6</v>
      </c>
      <c r="D11">
        <v>28.44</v>
      </c>
      <c r="E11" t="s">
        <v>91</v>
      </c>
      <c r="G11" t="s">
        <v>87</v>
      </c>
      <c r="H11">
        <f>D10-D11</f>
        <v>0.41000000000000014</v>
      </c>
      <c r="I11" t="s">
        <v>88</v>
      </c>
      <c r="J11" t="s">
        <v>89</v>
      </c>
    </row>
    <row r="12" spans="1:10">
      <c r="C12" t="s">
        <v>8</v>
      </c>
      <c r="D12">
        <v>28.3</v>
      </c>
      <c r="E12" t="s">
        <v>91</v>
      </c>
      <c r="G12" t="s">
        <v>92</v>
      </c>
      <c r="H12">
        <f>D10-D12</f>
        <v>0.55000000000000071</v>
      </c>
      <c r="I12" t="s">
        <v>88</v>
      </c>
      <c r="J12" t="s">
        <v>90</v>
      </c>
    </row>
    <row r="13" spans="1:10">
      <c r="C13" t="s">
        <v>4</v>
      </c>
      <c r="D13">
        <v>27.76</v>
      </c>
      <c r="E13" t="s">
        <v>91</v>
      </c>
      <c r="G13" t="s">
        <v>93</v>
      </c>
      <c r="H13">
        <f>D10-D13</f>
        <v>1.0899999999999999</v>
      </c>
      <c r="I13" t="s">
        <v>88</v>
      </c>
      <c r="J13" t="s">
        <v>94</v>
      </c>
    </row>
    <row r="14" spans="1:10">
      <c r="C14" t="s">
        <v>5</v>
      </c>
      <c r="D14">
        <v>24.58</v>
      </c>
      <c r="E14" t="s">
        <v>98</v>
      </c>
      <c r="G14" t="s">
        <v>97</v>
      </c>
      <c r="H14">
        <f>D10-D14</f>
        <v>4.2700000000000031</v>
      </c>
      <c r="I14" t="s">
        <v>95</v>
      </c>
      <c r="J14" t="s">
        <v>96</v>
      </c>
    </row>
    <row r="15" spans="1:10">
      <c r="C15" t="s">
        <v>3</v>
      </c>
      <c r="D15">
        <v>21.57</v>
      </c>
      <c r="E15" t="s">
        <v>103</v>
      </c>
      <c r="G15" t="s">
        <v>99</v>
      </c>
      <c r="H15">
        <f>D13-D14</f>
        <v>3.1800000000000033</v>
      </c>
      <c r="I15" t="s">
        <v>95</v>
      </c>
      <c r="J15" t="s">
        <v>100</v>
      </c>
    </row>
    <row r="16" spans="1:10">
      <c r="G16" t="s">
        <v>101</v>
      </c>
      <c r="H16">
        <f>D14-D15</f>
        <v>3.009999999999998</v>
      </c>
      <c r="I16" t="s">
        <v>95</v>
      </c>
      <c r="J16" t="s">
        <v>102</v>
      </c>
    </row>
    <row r="17" spans="3:4">
      <c r="C17" s="1" t="s">
        <v>48</v>
      </c>
    </row>
    <row r="18" spans="3:4">
      <c r="C18" t="s">
        <v>82</v>
      </c>
      <c r="D18">
        <v>4.5999999999999996</v>
      </c>
    </row>
    <row r="19" spans="3:4">
      <c r="C19" t="s">
        <v>83</v>
      </c>
      <c r="D19">
        <f>Anova!D12</f>
        <v>0.64</v>
      </c>
    </row>
    <row r="20" spans="3:4">
      <c r="C20" t="s">
        <v>84</v>
      </c>
      <c r="D20">
        <f>4</f>
        <v>4</v>
      </c>
    </row>
    <row r="21" spans="3:4">
      <c r="C21" t="s">
        <v>85</v>
      </c>
      <c r="D21">
        <f>D18*SQRT(D19/D20)</f>
        <v>1.8399999999999999</v>
      </c>
    </row>
    <row r="22" spans="3:4">
      <c r="C22" s="1" t="s">
        <v>55</v>
      </c>
    </row>
  </sheetData>
  <sortState ref="C10:D15">
    <sortCondition descending="1" ref="D10:D15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4" zoomScale="160" zoomScaleNormal="160" workbookViewId="0">
      <selection activeCell="A9" sqref="A9:A15"/>
    </sheetView>
  </sheetViews>
  <sheetFormatPr defaultRowHeight="15"/>
  <cols>
    <col min="1" max="1" width="32.5703125" bestFit="1" customWidth="1"/>
    <col min="2" max="2" width="18.7109375" bestFit="1" customWidth="1"/>
    <col min="4" max="4" width="6.28515625" customWidth="1"/>
    <col min="5" max="5" width="13" customWidth="1"/>
  </cols>
  <sheetData>
    <row r="1" spans="1:4">
      <c r="A1" s="1" t="s">
        <v>1</v>
      </c>
      <c r="B1" s="1" t="s">
        <v>2</v>
      </c>
    </row>
    <row r="2" spans="1:4">
      <c r="A2" t="s">
        <v>3</v>
      </c>
      <c r="B2">
        <v>21.57</v>
      </c>
    </row>
    <row r="3" spans="1:4">
      <c r="A3" t="s">
        <v>4</v>
      </c>
      <c r="B3">
        <v>27.76</v>
      </c>
    </row>
    <row r="4" spans="1:4">
      <c r="A4" t="s">
        <v>5</v>
      </c>
      <c r="B4">
        <v>24.58</v>
      </c>
    </row>
    <row r="5" spans="1:4">
      <c r="A5" t="s">
        <v>6</v>
      </c>
      <c r="B5">
        <v>28.44</v>
      </c>
    </row>
    <row r="6" spans="1:4">
      <c r="A6" t="s">
        <v>7</v>
      </c>
      <c r="B6">
        <v>28.85</v>
      </c>
    </row>
    <row r="7" spans="1:4">
      <c r="A7" t="s">
        <v>8</v>
      </c>
      <c r="B7">
        <v>28.3</v>
      </c>
    </row>
    <row r="9" spans="1:4">
      <c r="A9" s="1" t="s">
        <v>50</v>
      </c>
    </row>
    <row r="11" spans="1:4">
      <c r="B11" t="s">
        <v>83</v>
      </c>
      <c r="C11">
        <v>0.64</v>
      </c>
    </row>
    <row r="12" spans="1:4">
      <c r="B12" t="s">
        <v>84</v>
      </c>
      <c r="C12">
        <v>4</v>
      </c>
    </row>
    <row r="13" spans="1:4">
      <c r="A13" s="1" t="s">
        <v>57</v>
      </c>
      <c r="B13" s="1" t="s">
        <v>52</v>
      </c>
      <c r="C13" s="1" t="s">
        <v>53</v>
      </c>
      <c r="D13" s="1" t="s">
        <v>54</v>
      </c>
    </row>
    <row r="14" spans="1:4">
      <c r="A14" t="s">
        <v>139</v>
      </c>
      <c r="B14">
        <v>6</v>
      </c>
      <c r="C14">
        <v>3.36</v>
      </c>
      <c r="D14" s="6">
        <f>C14*SQRT($C$11/$C$12)</f>
        <v>1.3440000000000001</v>
      </c>
    </row>
    <row r="15" spans="1:4">
      <c r="A15" t="s">
        <v>51</v>
      </c>
      <c r="B15">
        <v>5</v>
      </c>
      <c r="C15">
        <v>3.31</v>
      </c>
      <c r="D15" s="6">
        <f>C15*SQRT($C$11/$C$12)</f>
        <v>1.3240000000000001</v>
      </c>
    </row>
    <row r="16" spans="1:4">
      <c r="B16">
        <v>4</v>
      </c>
      <c r="C16">
        <v>3.25</v>
      </c>
      <c r="D16" s="6">
        <f>C16*SQRT($C$11/$C$12)</f>
        <v>1.3</v>
      </c>
    </row>
    <row r="17" spans="2:8">
      <c r="B17">
        <v>3</v>
      </c>
      <c r="C17">
        <v>3.12</v>
      </c>
      <c r="D17" s="6">
        <f>C17*SQRT($C$11/$C$12)</f>
        <v>1.2480000000000002</v>
      </c>
    </row>
    <row r="18" spans="2:8">
      <c r="B18">
        <v>2</v>
      </c>
      <c r="C18">
        <v>3.01</v>
      </c>
      <c r="D18" s="6">
        <f>C18*SQRT($C$11/$C$12)</f>
        <v>1.204</v>
      </c>
    </row>
    <row r="19" spans="2:8">
      <c r="B19" s="1" t="s">
        <v>56</v>
      </c>
    </row>
    <row r="21" spans="2:8">
      <c r="B21" s="1" t="s">
        <v>47</v>
      </c>
    </row>
    <row r="22" spans="2:8">
      <c r="B22" t="s">
        <v>7</v>
      </c>
      <c r="C22">
        <v>28.85</v>
      </c>
      <c r="D22" t="s">
        <v>91</v>
      </c>
      <c r="E22" t="s">
        <v>104</v>
      </c>
    </row>
    <row r="23" spans="2:8">
      <c r="B23" t="s">
        <v>6</v>
      </c>
      <c r="C23">
        <v>28.44</v>
      </c>
      <c r="D23" t="s">
        <v>91</v>
      </c>
      <c r="E23" t="s">
        <v>107</v>
      </c>
      <c r="F23">
        <f>C22-C27</f>
        <v>7.2800000000000011</v>
      </c>
      <c r="G23" t="s">
        <v>95</v>
      </c>
      <c r="H23" t="s">
        <v>105</v>
      </c>
    </row>
    <row r="24" spans="2:8">
      <c r="B24" t="s">
        <v>8</v>
      </c>
      <c r="C24">
        <v>28.3</v>
      </c>
      <c r="D24" t="s">
        <v>91</v>
      </c>
    </row>
    <row r="25" spans="2:8">
      <c r="B25" t="s">
        <v>4</v>
      </c>
      <c r="C25">
        <v>27.76</v>
      </c>
      <c r="D25" t="s">
        <v>91</v>
      </c>
      <c r="E25" t="s">
        <v>106</v>
      </c>
    </row>
    <row r="26" spans="2:8">
      <c r="B26" t="s">
        <v>5</v>
      </c>
      <c r="C26">
        <v>24.58</v>
      </c>
      <c r="D26" t="s">
        <v>98</v>
      </c>
      <c r="E26" t="s">
        <v>97</v>
      </c>
      <c r="F26">
        <f>C22-C26</f>
        <v>4.2700000000000031</v>
      </c>
      <c r="G26" t="s">
        <v>95</v>
      </c>
      <c r="H26" t="s">
        <v>96</v>
      </c>
    </row>
    <row r="27" spans="2:8">
      <c r="B27" t="s">
        <v>3</v>
      </c>
      <c r="C27">
        <v>21.57</v>
      </c>
      <c r="D27" t="s">
        <v>103</v>
      </c>
      <c r="E27" t="s">
        <v>108</v>
      </c>
      <c r="F27">
        <f>C23-C27</f>
        <v>6.870000000000001</v>
      </c>
      <c r="G27" t="s">
        <v>95</v>
      </c>
      <c r="H27" t="s">
        <v>109</v>
      </c>
    </row>
    <row r="29" spans="2:8">
      <c r="E29" t="s">
        <v>110</v>
      </c>
    </row>
    <row r="30" spans="2:8">
      <c r="E30" t="s">
        <v>111</v>
      </c>
      <c r="F30">
        <f>C22-C25</f>
        <v>1.0899999999999999</v>
      </c>
      <c r="G30" t="s">
        <v>88</v>
      </c>
      <c r="H30" t="s">
        <v>114</v>
      </c>
    </row>
    <row r="31" spans="2:8">
      <c r="E31" t="s">
        <v>112</v>
      </c>
      <c r="F31">
        <f t="shared" ref="F31:F32" si="0">C23-C26</f>
        <v>3.860000000000003</v>
      </c>
      <c r="G31" t="s">
        <v>95</v>
      </c>
      <c r="H31" t="s">
        <v>118</v>
      </c>
    </row>
    <row r="32" spans="2:8">
      <c r="E32" t="s">
        <v>113</v>
      </c>
      <c r="F32">
        <f t="shared" si="0"/>
        <v>6.73</v>
      </c>
      <c r="G32" t="s">
        <v>95</v>
      </c>
      <c r="H32" t="s">
        <v>119</v>
      </c>
    </row>
    <row r="34" spans="5:8">
      <c r="E34" t="s">
        <v>115</v>
      </c>
    </row>
    <row r="35" spans="5:8">
      <c r="E35" t="s">
        <v>116</v>
      </c>
      <c r="F35">
        <f>C24-C26</f>
        <v>3.7200000000000024</v>
      </c>
      <c r="G35" t="s">
        <v>95</v>
      </c>
      <c r="H35" t="s">
        <v>120</v>
      </c>
    </row>
    <row r="36" spans="5:8">
      <c r="E36" t="s">
        <v>117</v>
      </c>
      <c r="F36">
        <f>C25-C27</f>
        <v>6.1900000000000013</v>
      </c>
      <c r="G36" t="s">
        <v>95</v>
      </c>
      <c r="H36" t="s">
        <v>121</v>
      </c>
    </row>
    <row r="38" spans="5:8">
      <c r="E38" t="s">
        <v>122</v>
      </c>
    </row>
    <row r="39" spans="5:8">
      <c r="E39" t="s">
        <v>101</v>
      </c>
      <c r="F39">
        <f>C26-C27</f>
        <v>3.009999999999998</v>
      </c>
      <c r="G39" t="s">
        <v>95</v>
      </c>
      <c r="H39" t="s">
        <v>123</v>
      </c>
    </row>
  </sheetData>
  <sortState ref="A2:B7">
    <sortCondition descending="1" ref="B2:B7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G13" sqref="G13"/>
    </sheetView>
  </sheetViews>
  <sheetFormatPr defaultRowHeight="15"/>
  <cols>
    <col min="1" max="1" width="32.5703125" bestFit="1" customWidth="1"/>
    <col min="2" max="2" width="18.7109375" bestFit="1" customWidth="1"/>
  </cols>
  <sheetData>
    <row r="1" spans="1:9">
      <c r="A1" s="1" t="s">
        <v>1</v>
      </c>
      <c r="B1" s="1" t="s">
        <v>2</v>
      </c>
      <c r="C1" t="s">
        <v>124</v>
      </c>
      <c r="D1" t="s">
        <v>126</v>
      </c>
    </row>
    <row r="2" spans="1:9">
      <c r="A2" t="s">
        <v>3</v>
      </c>
      <c r="B2">
        <v>21.57</v>
      </c>
      <c r="C2">
        <v>0</v>
      </c>
      <c r="D2">
        <v>5</v>
      </c>
    </row>
    <row r="3" spans="1:9">
      <c r="A3" t="s">
        <v>4</v>
      </c>
      <c r="B3">
        <v>27.76</v>
      </c>
      <c r="C3">
        <v>2</v>
      </c>
      <c r="D3">
        <v>-1</v>
      </c>
    </row>
    <row r="4" spans="1:9">
      <c r="A4" t="s">
        <v>5</v>
      </c>
      <c r="B4">
        <v>24.58</v>
      </c>
      <c r="C4">
        <v>2</v>
      </c>
      <c r="D4">
        <v>-1</v>
      </c>
    </row>
    <row r="5" spans="1:9">
      <c r="A5" t="s">
        <v>6</v>
      </c>
      <c r="B5">
        <v>28.44</v>
      </c>
      <c r="C5">
        <v>2</v>
      </c>
      <c r="D5">
        <v>-1</v>
      </c>
    </row>
    <row r="6" spans="1:9">
      <c r="A6" t="s">
        <v>7</v>
      </c>
      <c r="B6">
        <v>28.85</v>
      </c>
      <c r="C6">
        <v>-3</v>
      </c>
      <c r="D6">
        <v>-1</v>
      </c>
    </row>
    <row r="7" spans="1:9">
      <c r="A7" t="s">
        <v>8</v>
      </c>
      <c r="B7">
        <v>28.3</v>
      </c>
      <c r="C7">
        <v>-3</v>
      </c>
      <c r="D7">
        <v>-1</v>
      </c>
    </row>
    <row r="9" spans="1:9">
      <c r="A9" s="1" t="s">
        <v>58</v>
      </c>
      <c r="B9" s="1" t="s">
        <v>59</v>
      </c>
      <c r="F9" s="1" t="s">
        <v>62</v>
      </c>
    </row>
    <row r="10" spans="1:9">
      <c r="B10" t="s">
        <v>38</v>
      </c>
      <c r="C10">
        <f>SUMPRODUCT(B2:B7,C2:C7)</f>
        <v>-9.8900000000000148</v>
      </c>
      <c r="F10">
        <f>SUMPRODUCT(B2:B7,D2:D7)</f>
        <v>-30.080000000000013</v>
      </c>
    </row>
    <row r="11" spans="1:9">
      <c r="B11" t="s">
        <v>39</v>
      </c>
      <c r="C11" s="7">
        <f>SUMSQ(C2:C7)*Anova!D12/4</f>
        <v>4.8</v>
      </c>
      <c r="F11">
        <f>SUMSQ(D2:D7)*Anova!D12/4</f>
        <v>4.8</v>
      </c>
    </row>
    <row r="12" spans="1:9">
      <c r="B12" t="s">
        <v>61</v>
      </c>
      <c r="C12" s="6">
        <f>_xlfn.F.INV.RT(0.05,5,15)</f>
        <v>2.9012945362361564</v>
      </c>
      <c r="F12">
        <f>_xlfn.F.INV.RT(0.05,5,15)</f>
        <v>2.9012945362361564</v>
      </c>
    </row>
    <row r="13" spans="1:9" ht="15.75" thickBot="1">
      <c r="B13" t="s">
        <v>60</v>
      </c>
      <c r="C13">
        <f>SQRT((6-1)*C12*C11)</f>
        <v>8.3445232859443657</v>
      </c>
      <c r="F13">
        <f>SQRT((6-1)*F12*F11)</f>
        <v>8.3445232859443657</v>
      </c>
    </row>
    <row r="14" spans="1:9" ht="15.75" thickBot="1">
      <c r="B14" s="16" t="s">
        <v>46</v>
      </c>
      <c r="C14" s="17"/>
      <c r="D14" s="18"/>
      <c r="F14" s="16" t="s">
        <v>46</v>
      </c>
      <c r="G14" s="17"/>
      <c r="H14" s="17"/>
      <c r="I14" s="18"/>
    </row>
    <row r="15" spans="1:9">
      <c r="B15" s="10" t="s">
        <v>127</v>
      </c>
      <c r="C15" s="11"/>
      <c r="D15" s="12"/>
      <c r="F15" s="19" t="s">
        <v>127</v>
      </c>
      <c r="G15" s="8"/>
      <c r="H15" s="8"/>
      <c r="I15" s="9"/>
    </row>
    <row r="16" spans="1:9">
      <c r="B16" s="10" t="s">
        <v>128</v>
      </c>
      <c r="C16" s="11"/>
      <c r="D16" s="12"/>
      <c r="F16" s="10" t="s">
        <v>128</v>
      </c>
      <c r="G16" s="11"/>
      <c r="H16" s="11"/>
      <c r="I16" s="12"/>
    </row>
    <row r="17" spans="2:9">
      <c r="B17" s="10" t="s">
        <v>129</v>
      </c>
      <c r="C17" s="11"/>
      <c r="D17" s="12"/>
      <c r="F17" s="10" t="s">
        <v>129</v>
      </c>
      <c r="G17" s="11"/>
      <c r="H17" s="11"/>
      <c r="I17" s="12"/>
    </row>
    <row r="18" spans="2:9">
      <c r="B18" s="10" t="s">
        <v>130</v>
      </c>
      <c r="C18" s="11"/>
      <c r="D18" s="12"/>
      <c r="F18" s="10" t="s">
        <v>130</v>
      </c>
      <c r="G18" s="11"/>
      <c r="H18" s="11"/>
      <c r="I18" s="12"/>
    </row>
    <row r="19" spans="2:9">
      <c r="B19" s="10" t="s">
        <v>131</v>
      </c>
      <c r="C19" s="11"/>
      <c r="D19" s="12"/>
      <c r="F19" s="10" t="s">
        <v>131</v>
      </c>
      <c r="G19" s="11"/>
      <c r="H19" s="11"/>
      <c r="I19" s="12"/>
    </row>
    <row r="20" spans="2:9">
      <c r="B20" s="10" t="s">
        <v>132</v>
      </c>
      <c r="C20" s="11"/>
      <c r="D20" s="12"/>
      <c r="F20" s="10" t="s">
        <v>136</v>
      </c>
      <c r="G20" s="11"/>
      <c r="H20" s="11"/>
      <c r="I20" s="12"/>
    </row>
    <row r="21" spans="2:9">
      <c r="B21" s="10" t="s">
        <v>133</v>
      </c>
      <c r="C21" s="11"/>
      <c r="D21" s="12"/>
      <c r="F21" s="10" t="s">
        <v>137</v>
      </c>
      <c r="G21" s="11"/>
      <c r="H21" s="11"/>
      <c r="I21" s="12"/>
    </row>
    <row r="22" spans="2:9">
      <c r="B22" s="10" t="s">
        <v>134</v>
      </c>
      <c r="C22" s="11"/>
      <c r="D22" s="12"/>
      <c r="F22" s="10" t="s">
        <v>138</v>
      </c>
      <c r="G22" s="11"/>
      <c r="H22" s="11"/>
      <c r="I22" s="12"/>
    </row>
    <row r="23" spans="2:9" ht="15.75" thickBot="1">
      <c r="B23" s="13" t="s">
        <v>135</v>
      </c>
      <c r="C23" s="14"/>
      <c r="D23" s="15"/>
      <c r="F23" s="13"/>
      <c r="G23" s="14"/>
      <c r="H23" s="14"/>
      <c r="I23" s="1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Anova</vt:lpstr>
      <vt:lpstr>Teste t</vt:lpstr>
      <vt:lpstr>Teste de Tukey</vt:lpstr>
      <vt:lpstr>Teste de Duncan</vt:lpstr>
      <vt:lpstr>Teste de Scheffé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Not. Unesp</cp:lastModifiedBy>
  <dcterms:created xsi:type="dcterms:W3CDTF">2022-10-09T13:05:59Z</dcterms:created>
  <dcterms:modified xsi:type="dcterms:W3CDTF">2022-10-30T15:37:48Z</dcterms:modified>
</cp:coreProperties>
</file>