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xperimentacao-agricola-unesp-fcav\Listas\"/>
    </mc:Choice>
  </mc:AlternateContent>
  <xr:revisionPtr revIDLastSave="0" documentId="13_ncr:1_{248130BA-3680-4726-9178-6A91EB767B8C}" xr6:coauthVersionLast="47" xr6:coauthVersionMax="47" xr10:uidLastSave="{00000000-0000-0000-0000-000000000000}"/>
  <bookViews>
    <workbookView xWindow="-120" yWindow="-120" windowWidth="20730" windowHeight="11040" xr2:uid="{515D6C85-36C7-40AE-A3B3-0E51A53945E9}"/>
  </bookViews>
  <sheets>
    <sheet name="Planilh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6" i="2" l="1"/>
  <c r="P56" i="2"/>
  <c r="M52" i="2"/>
  <c r="U48" i="2"/>
  <c r="U47" i="2"/>
  <c r="U46" i="2"/>
  <c r="T48" i="2"/>
  <c r="S48" i="2"/>
  <c r="T46" i="2"/>
  <c r="T47" i="2"/>
  <c r="S47" i="2"/>
  <c r="S46" i="2"/>
  <c r="M47" i="2"/>
  <c r="M44" i="2"/>
  <c r="V32" i="2"/>
  <c r="V31" i="2"/>
  <c r="U32" i="2"/>
  <c r="U31" i="2"/>
  <c r="T32" i="2"/>
  <c r="T31" i="2"/>
  <c r="P32" i="2"/>
  <c r="P31" i="2"/>
  <c r="O32" i="2"/>
  <c r="O31" i="2"/>
  <c r="N32" i="2"/>
  <c r="N31" i="2"/>
  <c r="O27" i="2"/>
  <c r="O26" i="2"/>
  <c r="P21" i="2"/>
  <c r="P20" i="2"/>
  <c r="P19" i="2"/>
  <c r="P18" i="2"/>
  <c r="P17" i="2"/>
  <c r="P16" i="2"/>
  <c r="P15" i="2"/>
  <c r="O17" i="2"/>
  <c r="O18" i="2"/>
  <c r="O19" i="2"/>
  <c r="O20" i="2"/>
  <c r="O21" i="2"/>
  <c r="O16" i="2"/>
  <c r="O15" i="2"/>
  <c r="N21" i="2"/>
  <c r="N20" i="2"/>
  <c r="N19" i="2"/>
  <c r="N18" i="2"/>
  <c r="N17" i="2"/>
  <c r="N16" i="2"/>
  <c r="N15" i="2"/>
  <c r="I31" i="2"/>
  <c r="J31" i="2" s="1"/>
  <c r="H31" i="2"/>
  <c r="I30" i="2"/>
  <c r="H30" i="2"/>
  <c r="I24" i="2"/>
  <c r="I25" i="2" s="1"/>
  <c r="H24" i="2"/>
  <c r="I23" i="2"/>
  <c r="H23" i="2"/>
  <c r="H25" i="2"/>
  <c r="I17" i="2"/>
  <c r="H17" i="2"/>
  <c r="I16" i="2"/>
  <c r="I18" i="2" s="1"/>
  <c r="H16" i="2"/>
  <c r="H18" i="2" s="1"/>
  <c r="J17" i="2"/>
  <c r="J16" i="2"/>
  <c r="K11" i="2"/>
  <c r="D19" i="2"/>
  <c r="D18" i="2"/>
  <c r="E14" i="2"/>
  <c r="D15" i="2"/>
  <c r="D14" i="2"/>
  <c r="C15" i="2"/>
  <c r="C14" i="2"/>
  <c r="C16" i="2"/>
  <c r="B15" i="2"/>
  <c r="B14" i="2"/>
  <c r="B16" i="2"/>
  <c r="J11" i="2"/>
  <c r="I11" i="2"/>
  <c r="J24" i="2" l="1"/>
  <c r="H32" i="2"/>
  <c r="I32" i="2"/>
  <c r="J30" i="2"/>
  <c r="J32" i="2" s="1"/>
  <c r="J23" i="2"/>
  <c r="J18" i="2"/>
  <c r="J25" i="2" l="1"/>
</calcChain>
</file>

<file path=xl/sharedStrings.xml><?xml version="1.0" encoding="utf-8"?>
<sst xmlns="http://schemas.openxmlformats.org/spreadsheetml/2006/main" count="136" uniqueCount="63">
  <si>
    <t>Tratamentos</t>
  </si>
  <si>
    <t>FV</t>
  </si>
  <si>
    <t>GL</t>
  </si>
  <si>
    <t>SQ</t>
  </si>
  <si>
    <t>QM</t>
  </si>
  <si>
    <t>F</t>
  </si>
  <si>
    <t>Total</t>
  </si>
  <si>
    <t>CV</t>
  </si>
  <si>
    <t>C</t>
  </si>
  <si>
    <t>**</t>
  </si>
  <si>
    <t>*</t>
  </si>
  <si>
    <t>Média</t>
  </si>
  <si>
    <t>Tukey</t>
  </si>
  <si>
    <t>s(m)</t>
  </si>
  <si>
    <t>r=4</t>
  </si>
  <si>
    <t>Rep.1</t>
  </si>
  <si>
    <t>Rep.2</t>
  </si>
  <si>
    <t>Rep.3</t>
  </si>
  <si>
    <t>Rep.4</t>
  </si>
  <si>
    <t>T</t>
  </si>
  <si>
    <t>P</t>
  </si>
  <si>
    <t>TR</t>
  </si>
  <si>
    <t>R</t>
  </si>
  <si>
    <t>F(7 x 24)</t>
  </si>
  <si>
    <t>Tabela FxT (AXB)</t>
  </si>
  <si>
    <t>a=2</t>
  </si>
  <si>
    <t>b=2</t>
  </si>
  <si>
    <t>c=2</t>
  </si>
  <si>
    <t>(r.c) = 8</t>
  </si>
  <si>
    <t>Tabela FxP (AXC)</t>
  </si>
  <si>
    <t>Tabela TxP (BXC)</t>
  </si>
  <si>
    <t>(r.b) = 8</t>
  </si>
  <si>
    <t>(r.a) = 8</t>
  </si>
  <si>
    <t>FxT</t>
  </si>
  <si>
    <t>FxP</t>
  </si>
  <si>
    <t>TxP</t>
  </si>
  <si>
    <t>FxTxP</t>
  </si>
  <si>
    <t>F( x 24)</t>
  </si>
  <si>
    <t>Desdobrando F dentro de P</t>
  </si>
  <si>
    <t>Quadro da Análise de Variância Fatorial</t>
  </si>
  <si>
    <t>F:P1</t>
  </si>
  <si>
    <t>F:P0</t>
  </si>
  <si>
    <t>Desdobrando P dentro de F</t>
  </si>
  <si>
    <t>P:F0</t>
  </si>
  <si>
    <t>P:F1</t>
  </si>
  <si>
    <t>Teste de Tukey</t>
  </si>
  <si>
    <t>Erro Padrão da Média para médias dos efeitos Principais</t>
  </si>
  <si>
    <t>Erro Padrão da Média para médias dos efeitos Simples</t>
  </si>
  <si>
    <t>DMS</t>
  </si>
  <si>
    <t>Cálculo da DMS</t>
  </si>
  <si>
    <t>q(2x24)</t>
  </si>
  <si>
    <t>P0</t>
  </si>
  <si>
    <t>F0</t>
  </si>
  <si>
    <t>F1</t>
  </si>
  <si>
    <t>Contraste</t>
  </si>
  <si>
    <t>a</t>
  </si>
  <si>
    <t>b</t>
  </si>
  <si>
    <t>P1</t>
  </si>
  <si>
    <t>bB</t>
  </si>
  <si>
    <t>aA</t>
  </si>
  <si>
    <t>Médias seguidas pela mesma letra, minúsculas nas colunas</t>
  </si>
  <si>
    <t>e maiúsculas nas linhas, não diferem entre sim pelo teste de Tukey</t>
  </si>
  <si>
    <t>ao nível de 5% de significância.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</si>
</sst>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0" xfId="0" applyNumberFormat="1"/>
    <xf numFmtId="0" fontId="1" fillId="0" borderId="0" xfId="0" applyFont="1"/>
    <xf numFmtId="0" fontId="0" fillId="0" borderId="8" xfId="0" applyBorder="1"/>
    <xf numFmtId="0" fontId="0" fillId="0" borderId="9" xfId="0" applyBorder="1"/>
    <xf numFmtId="2" fontId="0" fillId="0" borderId="9" xfId="0" applyNumberFormat="1" applyBorder="1"/>
    <xf numFmtId="0" fontId="0" fillId="0" borderId="10" xfId="0" applyBorder="1"/>
    <xf numFmtId="0" fontId="1" fillId="0" borderId="1" xfId="0" applyFont="1" applyBorder="1"/>
    <xf numFmtId="0" fontId="0" fillId="0" borderId="11" xfId="0" applyBorder="1"/>
    <xf numFmtId="0" fontId="0" fillId="0" borderId="5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5" xfId="0" applyFont="1" applyBorder="1"/>
    <xf numFmtId="0" fontId="0" fillId="0" borderId="12" xfId="0" applyFont="1" applyBorder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/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4" xfId="0" applyFont="1" applyBorder="1"/>
    <xf numFmtId="0" fontId="1" fillId="0" borderId="11" xfId="0" applyFont="1" applyBorder="1"/>
    <xf numFmtId="0" fontId="1" fillId="0" borderId="11" xfId="0" applyFont="1" applyBorder="1" applyAlignment="1">
      <alignment horizontal="center" vertical="center"/>
    </xf>
    <xf numFmtId="9" fontId="0" fillId="0" borderId="0" xfId="0" applyNumberFormat="1"/>
    <xf numFmtId="0" fontId="0" fillId="0" borderId="0" xfId="0" applyBorder="1"/>
    <xf numFmtId="0" fontId="0" fillId="0" borderId="7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3" xfId="0" applyNumberFormat="1" applyBorder="1"/>
    <xf numFmtId="0" fontId="0" fillId="0" borderId="0" xfId="0" applyFont="1"/>
    <xf numFmtId="0" fontId="1" fillId="0" borderId="6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90D1E-5AD5-43CD-89F3-81092AA66D3F}">
  <dimension ref="A1:W65"/>
  <sheetViews>
    <sheetView tabSelected="1" topLeftCell="F50" zoomScale="115" zoomScaleNormal="115" workbookViewId="0">
      <selection activeCell="P65" sqref="P65"/>
    </sheetView>
  </sheetViews>
  <sheetFormatPr defaultRowHeight="15" x14ac:dyDescent="0.25"/>
  <cols>
    <col min="1" max="3" width="8" customWidth="1"/>
  </cols>
  <sheetData>
    <row r="1" spans="1:17" x14ac:dyDescent="0.25">
      <c r="A1" s="24" t="s">
        <v>0</v>
      </c>
      <c r="B1" s="25"/>
      <c r="C1" s="25"/>
      <c r="D1" s="26" t="s">
        <v>15</v>
      </c>
      <c r="E1" s="26" t="s">
        <v>16</v>
      </c>
      <c r="F1" s="26" t="s">
        <v>17</v>
      </c>
      <c r="G1" s="26" t="s">
        <v>18</v>
      </c>
      <c r="H1" s="17" t="s">
        <v>6</v>
      </c>
    </row>
    <row r="2" spans="1:17" ht="15.75" thickBot="1" x14ac:dyDescent="0.3">
      <c r="A2" s="27" t="s">
        <v>5</v>
      </c>
      <c r="B2" s="28" t="s">
        <v>19</v>
      </c>
      <c r="C2" s="28" t="s">
        <v>20</v>
      </c>
      <c r="D2" s="29"/>
      <c r="E2" s="29"/>
      <c r="F2" s="29"/>
      <c r="G2" s="29"/>
      <c r="H2" s="18"/>
    </row>
    <row r="3" spans="1:17" x14ac:dyDescent="0.25">
      <c r="A3">
        <v>0</v>
      </c>
      <c r="B3">
        <v>0</v>
      </c>
      <c r="C3">
        <v>0</v>
      </c>
      <c r="D3">
        <v>321</v>
      </c>
      <c r="E3">
        <v>328</v>
      </c>
      <c r="F3">
        <v>274</v>
      </c>
      <c r="G3">
        <v>292</v>
      </c>
      <c r="H3" s="19">
        <v>1215</v>
      </c>
      <c r="I3" t="s">
        <v>25</v>
      </c>
    </row>
    <row r="4" spans="1:17" x14ac:dyDescent="0.25">
      <c r="A4">
        <v>0</v>
      </c>
      <c r="B4">
        <v>0</v>
      </c>
      <c r="C4">
        <v>1</v>
      </c>
      <c r="D4">
        <v>351</v>
      </c>
      <c r="E4">
        <v>268</v>
      </c>
      <c r="F4">
        <v>314</v>
      </c>
      <c r="G4">
        <v>346</v>
      </c>
      <c r="H4" s="19">
        <v>1279</v>
      </c>
      <c r="I4" t="s">
        <v>26</v>
      </c>
    </row>
    <row r="5" spans="1:17" x14ac:dyDescent="0.25">
      <c r="A5">
        <v>0</v>
      </c>
      <c r="B5">
        <v>1</v>
      </c>
      <c r="C5">
        <v>0</v>
      </c>
      <c r="D5">
        <v>225</v>
      </c>
      <c r="E5">
        <v>201</v>
      </c>
      <c r="F5">
        <v>177</v>
      </c>
      <c r="G5">
        <v>153</v>
      </c>
      <c r="H5" s="19">
        <v>756</v>
      </c>
      <c r="I5" t="s">
        <v>27</v>
      </c>
    </row>
    <row r="6" spans="1:17" x14ac:dyDescent="0.25">
      <c r="A6">
        <v>0</v>
      </c>
      <c r="B6">
        <v>1</v>
      </c>
      <c r="C6">
        <v>1</v>
      </c>
      <c r="D6">
        <v>284</v>
      </c>
      <c r="E6">
        <v>260</v>
      </c>
      <c r="F6">
        <v>340</v>
      </c>
      <c r="G6">
        <v>267</v>
      </c>
      <c r="H6" s="19">
        <v>1151</v>
      </c>
      <c r="I6" t="s">
        <v>14</v>
      </c>
    </row>
    <row r="7" spans="1:17" x14ac:dyDescent="0.25">
      <c r="A7">
        <v>1</v>
      </c>
      <c r="B7">
        <v>0</v>
      </c>
      <c r="C7">
        <v>0</v>
      </c>
      <c r="D7">
        <v>368</v>
      </c>
      <c r="E7">
        <v>300</v>
      </c>
      <c r="F7">
        <v>319</v>
      </c>
      <c r="G7">
        <v>325</v>
      </c>
      <c r="H7" s="19">
        <v>1312</v>
      </c>
    </row>
    <row r="8" spans="1:17" x14ac:dyDescent="0.25">
      <c r="A8">
        <v>1</v>
      </c>
      <c r="B8">
        <v>0</v>
      </c>
      <c r="C8">
        <v>1</v>
      </c>
      <c r="D8">
        <v>332</v>
      </c>
      <c r="E8">
        <v>392</v>
      </c>
      <c r="F8">
        <v>314</v>
      </c>
      <c r="G8">
        <v>314</v>
      </c>
      <c r="H8" s="19">
        <v>1352</v>
      </c>
    </row>
    <row r="9" spans="1:17" x14ac:dyDescent="0.25">
      <c r="A9">
        <v>1</v>
      </c>
      <c r="B9">
        <v>1</v>
      </c>
      <c r="C9">
        <v>0</v>
      </c>
      <c r="D9">
        <v>254</v>
      </c>
      <c r="E9">
        <v>268</v>
      </c>
      <c r="F9">
        <v>352</v>
      </c>
      <c r="G9">
        <v>304</v>
      </c>
      <c r="H9" s="19">
        <v>1178</v>
      </c>
    </row>
    <row r="10" spans="1:17" ht="15.75" thickBot="1" x14ac:dyDescent="0.3">
      <c r="A10">
        <v>1</v>
      </c>
      <c r="B10">
        <v>1</v>
      </c>
      <c r="C10">
        <v>1</v>
      </c>
      <c r="D10">
        <v>254</v>
      </c>
      <c r="E10">
        <v>179</v>
      </c>
      <c r="F10">
        <v>328</v>
      </c>
      <c r="G10">
        <v>336</v>
      </c>
      <c r="H10" s="19">
        <v>1097</v>
      </c>
      <c r="I10" t="s">
        <v>11</v>
      </c>
      <c r="J10" t="s">
        <v>8</v>
      </c>
      <c r="K10" t="s">
        <v>7</v>
      </c>
    </row>
    <row r="11" spans="1:17" ht="15.75" thickBot="1" x14ac:dyDescent="0.3">
      <c r="A11" s="21"/>
      <c r="B11" s="22"/>
      <c r="C11" s="22"/>
      <c r="D11" s="23"/>
      <c r="E11" s="23"/>
      <c r="F11" s="23"/>
      <c r="G11" s="23"/>
      <c r="H11" s="20">
        <v>9340</v>
      </c>
      <c r="I11">
        <f>H11/2/2/2/4</f>
        <v>291.875</v>
      </c>
      <c r="J11">
        <f>H11*H11/32</f>
        <v>2726112.5</v>
      </c>
      <c r="K11" s="1">
        <f>100*SQRT(D15)/I11</f>
        <v>14.266149674385924</v>
      </c>
    </row>
    <row r="12" spans="1:17" ht="15.75" thickBot="1" x14ac:dyDescent="0.3"/>
    <row r="13" spans="1:17" ht="15.75" thickBot="1" x14ac:dyDescent="0.3">
      <c r="A13" s="11" t="s">
        <v>1</v>
      </c>
      <c r="B13" s="14" t="s">
        <v>2</v>
      </c>
      <c r="C13" s="14" t="s">
        <v>3</v>
      </c>
      <c r="D13" s="14" t="s">
        <v>4</v>
      </c>
      <c r="E13" s="15" t="s">
        <v>5</v>
      </c>
      <c r="G13" s="6" t="s">
        <v>24</v>
      </c>
      <c r="L13" s="6" t="s">
        <v>39</v>
      </c>
    </row>
    <row r="14" spans="1:17" ht="15.75" thickBot="1" x14ac:dyDescent="0.3">
      <c r="A14" s="7" t="s">
        <v>21</v>
      </c>
      <c r="B14" s="31">
        <f>2*2*2-1</f>
        <v>7</v>
      </c>
      <c r="C14" s="31">
        <f>SUMSQ(H3:H10)/4-J11</f>
        <v>61073.5</v>
      </c>
      <c r="D14" s="31">
        <f>C14/B14</f>
        <v>8724.7857142857138</v>
      </c>
      <c r="E14" s="9">
        <f>D14/D15</f>
        <v>5.0320786586286923</v>
      </c>
      <c r="F14" t="s">
        <v>9</v>
      </c>
      <c r="G14" s="33" t="s">
        <v>28</v>
      </c>
      <c r="H14" s="16" t="s">
        <v>19</v>
      </c>
      <c r="I14" s="16"/>
      <c r="J14" s="37" t="s">
        <v>6</v>
      </c>
      <c r="L14" s="11" t="s">
        <v>1</v>
      </c>
      <c r="M14" s="14" t="s">
        <v>2</v>
      </c>
      <c r="N14" s="14" t="s">
        <v>3</v>
      </c>
      <c r="O14" s="14" t="s">
        <v>4</v>
      </c>
      <c r="P14" s="15" t="s">
        <v>5</v>
      </c>
    </row>
    <row r="15" spans="1:17" ht="15.75" thickBot="1" x14ac:dyDescent="0.3">
      <c r="A15" s="7" t="s">
        <v>22</v>
      </c>
      <c r="B15" s="31">
        <f>2*2*2*(4-1)</f>
        <v>24</v>
      </c>
      <c r="C15" s="31">
        <f>C16-C14</f>
        <v>41612</v>
      </c>
      <c r="D15" s="31">
        <f>C15/B15</f>
        <v>1733.8333333333333</v>
      </c>
      <c r="E15" s="8"/>
      <c r="G15" s="34" t="s">
        <v>5</v>
      </c>
      <c r="H15" s="12">
        <v>0</v>
      </c>
      <c r="I15" s="12">
        <v>1</v>
      </c>
      <c r="J15" s="38"/>
      <c r="L15" t="s">
        <v>5</v>
      </c>
      <c r="M15">
        <v>1</v>
      </c>
      <c r="N15">
        <f>SUMSQ(J16:J17)/4/2/2-J11</f>
        <v>9045.125</v>
      </c>
      <c r="O15">
        <f>N15/M15</f>
        <v>9045.125</v>
      </c>
      <c r="P15" s="1">
        <f>O15/$O$23</f>
        <v>5.2168364894741908</v>
      </c>
      <c r="Q15" t="s">
        <v>10</v>
      </c>
    </row>
    <row r="16" spans="1:17" ht="15.75" thickBot="1" x14ac:dyDescent="0.3">
      <c r="A16" s="2" t="s">
        <v>19</v>
      </c>
      <c r="B16" s="3">
        <f>2*2*2*4-1</f>
        <v>31</v>
      </c>
      <c r="C16" s="3">
        <f>SUMSQ(D3:G10)-J11</f>
        <v>102685.5</v>
      </c>
      <c r="D16" s="3"/>
      <c r="E16" s="4"/>
      <c r="G16" s="35">
        <v>0</v>
      </c>
      <c r="H16">
        <f>H3+H4</f>
        <v>2494</v>
      </c>
      <c r="I16">
        <f>H5+H6</f>
        <v>1907</v>
      </c>
      <c r="J16" s="35">
        <f>SUM(H16:I16)</f>
        <v>4401</v>
      </c>
      <c r="L16" t="s">
        <v>19</v>
      </c>
      <c r="M16">
        <v>1</v>
      </c>
      <c r="N16">
        <f>SUMSQ(H18:I18)/4/2/2-J11</f>
        <v>29768</v>
      </c>
      <c r="O16">
        <f>N16/M16</f>
        <v>29768</v>
      </c>
      <c r="P16" s="1">
        <f>O16/$O$23</f>
        <v>17.168893588387967</v>
      </c>
      <c r="Q16" t="s">
        <v>9</v>
      </c>
    </row>
    <row r="17" spans="2:23" ht="15.75" thickBot="1" x14ac:dyDescent="0.3">
      <c r="G17" s="35">
        <v>1</v>
      </c>
      <c r="H17">
        <f>H7+H8</f>
        <v>2664</v>
      </c>
      <c r="I17">
        <f>H9+H10</f>
        <v>2275</v>
      </c>
      <c r="J17" s="35">
        <f>SUM(H17:I17)</f>
        <v>4939</v>
      </c>
      <c r="L17" t="s">
        <v>20</v>
      </c>
      <c r="M17">
        <v>1</v>
      </c>
      <c r="N17">
        <f>SUMSQ(H25:I25)/4/2/2-J11</f>
        <v>5460.125</v>
      </c>
      <c r="O17">
        <f t="shared" ref="O17:O21" si="0">N17/M17</f>
        <v>5460.125</v>
      </c>
      <c r="P17" s="1">
        <f>O17/$O$23</f>
        <v>3.1491637027780448</v>
      </c>
    </row>
    <row r="18" spans="2:23" ht="15.75" thickBot="1" x14ac:dyDescent="0.3">
      <c r="B18" t="s">
        <v>23</v>
      </c>
      <c r="C18" s="30">
        <v>0.05</v>
      </c>
      <c r="D18" s="1">
        <f>_xlfn.F.INV(1-C18,$B$14,$B$15)</f>
        <v>2.4226285334209159</v>
      </c>
      <c r="G18" s="36" t="s">
        <v>6</v>
      </c>
      <c r="H18" s="3">
        <f>SUM(H16:H17)</f>
        <v>5158</v>
      </c>
      <c r="I18" s="3">
        <f>SUM(I16:I17)</f>
        <v>4182</v>
      </c>
      <c r="J18" s="36">
        <f>SUM(J16:J17)</f>
        <v>9340</v>
      </c>
      <c r="L18" t="s">
        <v>33</v>
      </c>
      <c r="M18">
        <v>1</v>
      </c>
      <c r="N18">
        <f>SUMSQ(H16:I17)/4/2-J11-N15-N16</f>
        <v>1225.125</v>
      </c>
      <c r="O18">
        <f t="shared" si="0"/>
        <v>1225.125</v>
      </c>
      <c r="P18" s="1">
        <f>O18/$O$23</f>
        <v>0.70659905796404887</v>
      </c>
    </row>
    <row r="19" spans="2:23" x14ac:dyDescent="0.25">
      <c r="C19" s="30">
        <v>0.01</v>
      </c>
      <c r="D19" s="1">
        <f>_xlfn.F.INV(1-C19,$B$14,$B$15)</f>
        <v>3.4959275204932747</v>
      </c>
      <c r="L19" t="s">
        <v>34</v>
      </c>
      <c r="M19">
        <v>1</v>
      </c>
      <c r="N19">
        <f>SUMSQ(H23:I24)/4/2-J11-N15-N17</f>
        <v>7812.5</v>
      </c>
      <c r="O19">
        <f t="shared" si="0"/>
        <v>7812.5</v>
      </c>
      <c r="P19" s="1">
        <f>O19/$O$23</f>
        <v>4.5059117562241662</v>
      </c>
      <c r="Q19" t="s">
        <v>10</v>
      </c>
    </row>
    <row r="20" spans="2:23" ht="15.75" thickBot="1" x14ac:dyDescent="0.3">
      <c r="G20" s="6" t="s">
        <v>29</v>
      </c>
      <c r="L20" t="s">
        <v>35</v>
      </c>
      <c r="M20">
        <v>1</v>
      </c>
      <c r="N20">
        <f>SUMSQ(H30:I31)/4/2-J11-N16-N17</f>
        <v>1378.125</v>
      </c>
      <c r="O20">
        <f t="shared" si="0"/>
        <v>1378.125</v>
      </c>
      <c r="P20" s="1">
        <f>O20/$O$23</f>
        <v>0.79484283379794296</v>
      </c>
    </row>
    <row r="21" spans="2:23" ht="15.75" thickBot="1" x14ac:dyDescent="0.3">
      <c r="G21" s="33" t="s">
        <v>31</v>
      </c>
      <c r="H21" s="16" t="s">
        <v>20</v>
      </c>
      <c r="I21" s="16"/>
      <c r="J21" s="37" t="s">
        <v>6</v>
      </c>
      <c r="L21" t="s">
        <v>36</v>
      </c>
      <c r="M21">
        <v>1</v>
      </c>
      <c r="N21">
        <f>N22-SUM(N15:N20)</f>
        <v>6384.5</v>
      </c>
      <c r="O21">
        <f t="shared" si="0"/>
        <v>6384.5</v>
      </c>
      <c r="P21" s="1">
        <f>O21/$O$23</f>
        <v>3.6823031817744885</v>
      </c>
    </row>
    <row r="22" spans="2:23" ht="15.75" thickBot="1" x14ac:dyDescent="0.3">
      <c r="G22" s="34" t="s">
        <v>5</v>
      </c>
      <c r="H22" s="12">
        <v>0</v>
      </c>
      <c r="I22" s="12">
        <v>1</v>
      </c>
      <c r="J22" s="38"/>
      <c r="L22" s="2" t="s">
        <v>21</v>
      </c>
      <c r="M22" s="3">
        <v>7</v>
      </c>
      <c r="N22" s="3">
        <v>61073.5</v>
      </c>
      <c r="O22" s="3">
        <v>8724.7857142857138</v>
      </c>
      <c r="P22" s="39">
        <v>5.0320786586286923</v>
      </c>
    </row>
    <row r="23" spans="2:23" ht="15.75" thickBot="1" x14ac:dyDescent="0.3">
      <c r="G23" s="35">
        <v>0</v>
      </c>
      <c r="H23">
        <f>H3+H5</f>
        <v>1971</v>
      </c>
      <c r="I23">
        <f>H4+H6</f>
        <v>2430</v>
      </c>
      <c r="J23" s="35">
        <f>SUM(H23:I23)</f>
        <v>4401</v>
      </c>
      <c r="L23" s="7" t="s">
        <v>22</v>
      </c>
      <c r="M23" s="31">
        <v>24</v>
      </c>
      <c r="N23" s="31">
        <v>41612</v>
      </c>
      <c r="O23" s="31">
        <v>1733.8333333333333</v>
      </c>
      <c r="P23" s="8"/>
    </row>
    <row r="24" spans="2:23" ht="15.75" thickBot="1" x14ac:dyDescent="0.3">
      <c r="G24" s="35">
        <v>1</v>
      </c>
      <c r="H24">
        <f>H7+H9</f>
        <v>2490</v>
      </c>
      <c r="I24">
        <f>H8+H10</f>
        <v>2449</v>
      </c>
      <c r="J24" s="35">
        <f>SUM(H24:I24)</f>
        <v>4939</v>
      </c>
      <c r="L24" s="2" t="s">
        <v>19</v>
      </c>
      <c r="M24" s="3">
        <v>31</v>
      </c>
      <c r="N24" s="3">
        <v>102685.5</v>
      </c>
      <c r="O24" s="3"/>
      <c r="P24" s="4"/>
    </row>
    <row r="25" spans="2:23" ht="15.75" thickBot="1" x14ac:dyDescent="0.3">
      <c r="G25" s="36" t="s">
        <v>6</v>
      </c>
      <c r="H25" s="3">
        <f>SUM(H23:H24)</f>
        <v>4461</v>
      </c>
      <c r="I25" s="3">
        <f>SUM(I23:I24)</f>
        <v>4879</v>
      </c>
      <c r="J25" s="36">
        <f>SUM(J23:J24)</f>
        <v>9340</v>
      </c>
    </row>
    <row r="26" spans="2:23" x14ac:dyDescent="0.25">
      <c r="M26" t="s">
        <v>37</v>
      </c>
      <c r="N26" s="30">
        <v>0.05</v>
      </c>
      <c r="O26" s="1">
        <f>_xlfn.F.INV(1-N26,$M$15,$M$23)</f>
        <v>4.2596772726902348</v>
      </c>
    </row>
    <row r="27" spans="2:23" ht="15.75" thickBot="1" x14ac:dyDescent="0.3">
      <c r="G27" s="6" t="s">
        <v>30</v>
      </c>
      <c r="N27" s="30">
        <v>0.01</v>
      </c>
      <c r="O27" s="1">
        <f>_xlfn.F.INV(1-N27,$M$15,$M$23)</f>
        <v>7.8228705933679761</v>
      </c>
    </row>
    <row r="28" spans="2:23" x14ac:dyDescent="0.25">
      <c r="G28" s="33" t="s">
        <v>32</v>
      </c>
      <c r="H28" s="16" t="s">
        <v>20</v>
      </c>
      <c r="I28" s="16"/>
      <c r="J28" s="37" t="s">
        <v>6</v>
      </c>
    </row>
    <row r="29" spans="2:23" ht="15.75" thickBot="1" x14ac:dyDescent="0.3">
      <c r="G29" s="34" t="s">
        <v>19</v>
      </c>
      <c r="H29" s="12">
        <v>0</v>
      </c>
      <c r="I29" s="12">
        <v>1</v>
      </c>
      <c r="J29" s="38"/>
      <c r="L29" s="6" t="s">
        <v>38</v>
      </c>
      <c r="R29" s="6" t="s">
        <v>42</v>
      </c>
    </row>
    <row r="30" spans="2:23" ht="15.75" thickBot="1" x14ac:dyDescent="0.3">
      <c r="G30" s="35">
        <v>0</v>
      </c>
      <c r="H30">
        <f>H3+H7</f>
        <v>2527</v>
      </c>
      <c r="I30">
        <f>H4+H8</f>
        <v>2631</v>
      </c>
      <c r="J30" s="35">
        <f>SUM(H30:I30)</f>
        <v>5158</v>
      </c>
      <c r="L30" s="11" t="s">
        <v>1</v>
      </c>
      <c r="M30" s="14" t="s">
        <v>2</v>
      </c>
      <c r="N30" s="14" t="s">
        <v>3</v>
      </c>
      <c r="O30" s="14" t="s">
        <v>4</v>
      </c>
      <c r="P30" s="15" t="s">
        <v>5</v>
      </c>
      <c r="R30" s="11" t="s">
        <v>1</v>
      </c>
      <c r="S30" s="14" t="s">
        <v>2</v>
      </c>
      <c r="T30" s="14" t="s">
        <v>3</v>
      </c>
      <c r="U30" s="14" t="s">
        <v>4</v>
      </c>
      <c r="V30" s="15" t="s">
        <v>5</v>
      </c>
    </row>
    <row r="31" spans="2:23" ht="15.75" thickBot="1" x14ac:dyDescent="0.3">
      <c r="G31" s="35">
        <v>1</v>
      </c>
      <c r="H31">
        <f>H5+H9</f>
        <v>1934</v>
      </c>
      <c r="I31">
        <f>H6+H10</f>
        <v>2248</v>
      </c>
      <c r="J31" s="35">
        <f>SUM(H31:I31)</f>
        <v>4182</v>
      </c>
      <c r="L31" t="s">
        <v>41</v>
      </c>
      <c r="M31">
        <v>1</v>
      </c>
      <c r="N31">
        <f>SUMSQ(H23:H24)/4/2-H25*H25/4/2/2</f>
        <v>16835.0625</v>
      </c>
      <c r="O31">
        <f>N31/M31</f>
        <v>16835.0625</v>
      </c>
      <c r="P31" s="1">
        <f>O31/O39</f>
        <v>9.709735172546381</v>
      </c>
      <c r="Q31" t="s">
        <v>9</v>
      </c>
      <c r="R31" t="s">
        <v>43</v>
      </c>
      <c r="S31">
        <v>1</v>
      </c>
      <c r="T31">
        <f>SUMSQ(H23:I23)/4/2-J23*J23/4/2/2</f>
        <v>13167.5625</v>
      </c>
      <c r="U31">
        <f>T31/S31</f>
        <v>13167.5625</v>
      </c>
      <c r="V31" s="1">
        <f>U31/U39</f>
        <v>7.5944799577045083</v>
      </c>
      <c r="W31" t="s">
        <v>9</v>
      </c>
    </row>
    <row r="32" spans="2:23" ht="15.75" thickBot="1" x14ac:dyDescent="0.3">
      <c r="G32" s="36" t="s">
        <v>6</v>
      </c>
      <c r="H32" s="3">
        <f>SUM(H30:H31)</f>
        <v>4461</v>
      </c>
      <c r="I32" s="3">
        <f>SUM(I30:I31)</f>
        <v>4879</v>
      </c>
      <c r="J32" s="36">
        <f>SUM(J30:J31)</f>
        <v>9340</v>
      </c>
      <c r="L32" t="s">
        <v>40</v>
      </c>
      <c r="M32">
        <v>1</v>
      </c>
      <c r="N32">
        <f>SUMSQ(I23:I24)/4/2-I25^2/4/2/2</f>
        <v>22.5625</v>
      </c>
      <c r="O32">
        <f>N32/M32</f>
        <v>22.5625</v>
      </c>
      <c r="P32" s="5">
        <f>O32/O39</f>
        <v>1.3013073151975392E-2</v>
      </c>
      <c r="R32" t="s">
        <v>44</v>
      </c>
      <c r="S32">
        <v>1</v>
      </c>
      <c r="T32">
        <f>SUMSQ(H24:I24)/4/2-J24*J24/4/2/2</f>
        <v>105.0625</v>
      </c>
      <c r="U32">
        <f>T32/S32</f>
        <v>105.0625</v>
      </c>
      <c r="V32" s="1">
        <f>U32/U39</f>
        <v>6.0595501297702588E-2</v>
      </c>
    </row>
    <row r="33" spans="12:22" x14ac:dyDescent="0.25">
      <c r="L33" t="s">
        <v>19</v>
      </c>
      <c r="M33">
        <v>1</v>
      </c>
      <c r="N33">
        <v>29768</v>
      </c>
      <c r="O33">
        <v>29768</v>
      </c>
      <c r="P33" s="1">
        <v>17.168893588387967</v>
      </c>
      <c r="R33" t="s">
        <v>5</v>
      </c>
      <c r="S33">
        <v>1</v>
      </c>
      <c r="T33">
        <v>9045.125</v>
      </c>
      <c r="U33">
        <v>9045.125</v>
      </c>
      <c r="V33" s="1">
        <v>5.2168364894741908</v>
      </c>
    </row>
    <row r="34" spans="12:22" x14ac:dyDescent="0.25">
      <c r="L34" t="s">
        <v>20</v>
      </c>
      <c r="M34">
        <v>1</v>
      </c>
      <c r="N34">
        <v>5460.125</v>
      </c>
      <c r="O34">
        <v>5460.125</v>
      </c>
      <c r="P34" s="1">
        <v>3.1491637027780448</v>
      </c>
      <c r="R34" t="s">
        <v>19</v>
      </c>
      <c r="S34">
        <v>1</v>
      </c>
      <c r="T34">
        <v>29768</v>
      </c>
      <c r="U34">
        <v>29768</v>
      </c>
      <c r="V34" s="5">
        <v>17.168893588387967</v>
      </c>
    </row>
    <row r="35" spans="12:22" x14ac:dyDescent="0.25">
      <c r="L35" t="s">
        <v>33</v>
      </c>
      <c r="M35">
        <v>1</v>
      </c>
      <c r="N35">
        <v>1225.125</v>
      </c>
      <c r="O35">
        <v>1225.125</v>
      </c>
      <c r="P35" s="1">
        <v>0.70659905796404887</v>
      </c>
      <c r="R35" t="s">
        <v>33</v>
      </c>
      <c r="S35">
        <v>1</v>
      </c>
      <c r="T35">
        <v>1225.125</v>
      </c>
      <c r="U35">
        <v>1225.125</v>
      </c>
      <c r="V35" s="1">
        <v>0.70659905796404887</v>
      </c>
    </row>
    <row r="36" spans="12:22" x14ac:dyDescent="0.25">
      <c r="L36" t="s">
        <v>34</v>
      </c>
      <c r="M36">
        <v>1</v>
      </c>
      <c r="N36">
        <v>7812.5</v>
      </c>
      <c r="O36">
        <v>7812.5</v>
      </c>
      <c r="P36" s="1">
        <v>4.5059117562241662</v>
      </c>
      <c r="R36" t="s">
        <v>34</v>
      </c>
      <c r="S36">
        <v>1</v>
      </c>
      <c r="T36">
        <v>7812.5</v>
      </c>
      <c r="U36">
        <v>7812.5</v>
      </c>
      <c r="V36" s="1">
        <v>4.5059117562241662</v>
      </c>
    </row>
    <row r="37" spans="12:22" ht="15.75" thickBot="1" x14ac:dyDescent="0.3">
      <c r="L37" t="s">
        <v>35</v>
      </c>
      <c r="M37">
        <v>1</v>
      </c>
      <c r="N37">
        <v>1378.125</v>
      </c>
      <c r="O37">
        <v>1378.125</v>
      </c>
      <c r="P37" s="1">
        <v>0.79484283379794296</v>
      </c>
      <c r="R37" t="s">
        <v>35</v>
      </c>
      <c r="S37">
        <v>1</v>
      </c>
      <c r="T37">
        <v>1378.125</v>
      </c>
      <c r="U37">
        <v>1378.125</v>
      </c>
      <c r="V37" s="1">
        <v>0.79484283379794296</v>
      </c>
    </row>
    <row r="38" spans="12:22" ht="15.75" thickBot="1" x14ac:dyDescent="0.3">
      <c r="L38" s="2" t="s">
        <v>21</v>
      </c>
      <c r="M38" s="3">
        <v>7</v>
      </c>
      <c r="N38" s="3">
        <v>61073.5</v>
      </c>
      <c r="O38" s="3">
        <v>8724.7857142857138</v>
      </c>
      <c r="P38" s="39">
        <v>5.0320786586286923</v>
      </c>
      <c r="R38" s="2" t="s">
        <v>21</v>
      </c>
      <c r="S38" s="3">
        <v>7</v>
      </c>
      <c r="T38" s="3">
        <v>61073.5</v>
      </c>
      <c r="U38" s="3">
        <v>8724.7857142857138</v>
      </c>
      <c r="V38" s="39">
        <v>5.0320786586286923</v>
      </c>
    </row>
    <row r="39" spans="12:22" ht="15.75" thickBot="1" x14ac:dyDescent="0.3">
      <c r="L39" s="7" t="s">
        <v>22</v>
      </c>
      <c r="M39" s="31">
        <v>24</v>
      </c>
      <c r="N39" s="31">
        <v>41612</v>
      </c>
      <c r="O39" s="31">
        <v>1733.8333333333333</v>
      </c>
      <c r="P39" s="8"/>
      <c r="R39" s="7" t="s">
        <v>22</v>
      </c>
      <c r="S39" s="31">
        <v>24</v>
      </c>
      <c r="T39" s="31">
        <v>41612</v>
      </c>
      <c r="U39" s="31">
        <v>1733.8333333333333</v>
      </c>
      <c r="V39" s="8"/>
    </row>
    <row r="40" spans="12:22" ht="15.75" thickBot="1" x14ac:dyDescent="0.3">
      <c r="L40" s="2" t="s">
        <v>19</v>
      </c>
      <c r="M40" s="3">
        <v>31</v>
      </c>
      <c r="N40" s="3">
        <v>102685.5</v>
      </c>
      <c r="O40" s="3"/>
      <c r="P40" s="4"/>
      <c r="R40" s="2" t="s">
        <v>19</v>
      </c>
      <c r="S40" s="3">
        <v>31</v>
      </c>
      <c r="T40" s="3">
        <v>102685.5</v>
      </c>
      <c r="U40" s="3"/>
      <c r="V40" s="4"/>
    </row>
    <row r="42" spans="12:22" x14ac:dyDescent="0.25">
      <c r="L42" s="6" t="s">
        <v>45</v>
      </c>
    </row>
    <row r="43" spans="12:22" ht="15.75" thickBot="1" x14ac:dyDescent="0.3">
      <c r="L43" s="6" t="s">
        <v>46</v>
      </c>
      <c r="R43" s="6" t="s">
        <v>29</v>
      </c>
    </row>
    <row r="44" spans="12:22" x14ac:dyDescent="0.25">
      <c r="L44" t="s">
        <v>13</v>
      </c>
      <c r="M44">
        <f>SQRT(O39/4/2/2)</f>
        <v>10.409831090528478</v>
      </c>
      <c r="R44" s="33" t="s">
        <v>31</v>
      </c>
      <c r="S44" s="16" t="s">
        <v>20</v>
      </c>
      <c r="T44" s="16"/>
      <c r="U44" s="37" t="s">
        <v>6</v>
      </c>
    </row>
    <row r="45" spans="12:22" ht="15.75" thickBot="1" x14ac:dyDescent="0.3">
      <c r="R45" s="34" t="s">
        <v>5</v>
      </c>
      <c r="S45" s="12">
        <v>0</v>
      </c>
      <c r="T45" s="12">
        <v>1</v>
      </c>
      <c r="U45" s="38"/>
    </row>
    <row r="46" spans="12:22" x14ac:dyDescent="0.25">
      <c r="L46" s="6" t="s">
        <v>47</v>
      </c>
      <c r="R46" s="35">
        <v>0</v>
      </c>
      <c r="S46">
        <f>H23/4/2</f>
        <v>246.375</v>
      </c>
      <c r="T46">
        <f>I23/4/2</f>
        <v>303.75</v>
      </c>
      <c r="U46" s="35">
        <f>J23/4/2/2</f>
        <v>275.0625</v>
      </c>
    </row>
    <row r="47" spans="12:22" ht="15.75" thickBot="1" x14ac:dyDescent="0.3">
      <c r="L47" s="40" t="s">
        <v>13</v>
      </c>
      <c r="M47">
        <f>SQRT(O39/4/2)</f>
        <v>14.72172431023848</v>
      </c>
      <c r="R47" s="35">
        <v>1</v>
      </c>
      <c r="S47">
        <f>H24/4/2</f>
        <v>311.25</v>
      </c>
      <c r="T47">
        <f>I24/4/2</f>
        <v>306.125</v>
      </c>
      <c r="U47" s="35">
        <f>J24/4/2/2</f>
        <v>308.6875</v>
      </c>
    </row>
    <row r="48" spans="12:22" ht="15.75" thickBot="1" x14ac:dyDescent="0.3">
      <c r="R48" s="36" t="s">
        <v>6</v>
      </c>
      <c r="S48" s="3">
        <f>H25/4/2/2</f>
        <v>278.8125</v>
      </c>
      <c r="T48" s="3">
        <f>I25/4/2/2</f>
        <v>304.9375</v>
      </c>
      <c r="U48" s="36">
        <f>J25/4/2/2/2</f>
        <v>291.875</v>
      </c>
    </row>
    <row r="50" spans="12:21" x14ac:dyDescent="0.25">
      <c r="L50" t="s">
        <v>49</v>
      </c>
    </row>
    <row r="51" spans="12:21" ht="15.75" thickBot="1" x14ac:dyDescent="0.3">
      <c r="L51" t="s">
        <v>50</v>
      </c>
      <c r="M51">
        <v>2.92</v>
      </c>
    </row>
    <row r="52" spans="12:21" ht="15.75" thickBot="1" x14ac:dyDescent="0.3">
      <c r="L52" t="s">
        <v>48</v>
      </c>
      <c r="M52">
        <f>M51*M47</f>
        <v>42.987434985896364</v>
      </c>
      <c r="O52" s="11"/>
      <c r="P52" s="14" t="s">
        <v>51</v>
      </c>
      <c r="Q52" s="15" t="s">
        <v>12</v>
      </c>
      <c r="S52" s="11"/>
      <c r="T52" s="14" t="s">
        <v>52</v>
      </c>
      <c r="U52" s="15" t="s">
        <v>12</v>
      </c>
    </row>
    <row r="53" spans="12:21" x14ac:dyDescent="0.25">
      <c r="O53" s="41" t="s">
        <v>52</v>
      </c>
      <c r="P53" s="10">
        <v>246.375</v>
      </c>
      <c r="Q53" s="32" t="s">
        <v>56</v>
      </c>
      <c r="S53" s="41" t="s">
        <v>51</v>
      </c>
      <c r="T53" s="10">
        <v>246.375</v>
      </c>
      <c r="U53" s="32" t="s">
        <v>56</v>
      </c>
    </row>
    <row r="54" spans="12:21" ht="15.75" thickBot="1" x14ac:dyDescent="0.3">
      <c r="O54" s="27" t="s">
        <v>53</v>
      </c>
      <c r="P54" s="12">
        <v>311.25</v>
      </c>
      <c r="Q54" s="13" t="s">
        <v>55</v>
      </c>
      <c r="S54" s="27" t="s">
        <v>57</v>
      </c>
      <c r="T54" s="12">
        <v>303.75</v>
      </c>
      <c r="U54" s="13" t="s">
        <v>55</v>
      </c>
    </row>
    <row r="56" spans="12:21" x14ac:dyDescent="0.25">
      <c r="O56" t="s">
        <v>54</v>
      </c>
      <c r="P56">
        <f>P54-P53</f>
        <v>64.875</v>
      </c>
      <c r="S56" t="s">
        <v>54</v>
      </c>
      <c r="T56">
        <f>T54-T53</f>
        <v>57.375</v>
      </c>
    </row>
    <row r="57" spans="12:21" ht="15.75" thickBot="1" x14ac:dyDescent="0.3"/>
    <row r="58" spans="12:21" ht="15.75" thickBot="1" x14ac:dyDescent="0.3">
      <c r="P58" s="33" t="s">
        <v>31</v>
      </c>
      <c r="Q58" s="42" t="s">
        <v>20</v>
      </c>
      <c r="R58" s="43"/>
      <c r="S58" s="43"/>
      <c r="T58" s="44"/>
    </row>
    <row r="59" spans="12:21" ht="15.75" thickBot="1" x14ac:dyDescent="0.3">
      <c r="P59" s="34" t="s">
        <v>5</v>
      </c>
      <c r="Q59" s="42">
        <v>0</v>
      </c>
      <c r="R59" s="43"/>
      <c r="S59" s="43">
        <v>1</v>
      </c>
      <c r="T59" s="44"/>
    </row>
    <row r="60" spans="12:21" x14ac:dyDescent="0.25">
      <c r="P60" s="35">
        <v>0</v>
      </c>
      <c r="Q60" s="31">
        <v>246.375</v>
      </c>
      <c r="R60" s="31" t="s">
        <v>58</v>
      </c>
      <c r="S60" s="31">
        <v>303.75</v>
      </c>
      <c r="T60" s="8" t="s">
        <v>59</v>
      </c>
    </row>
    <row r="61" spans="12:21" ht="15.75" thickBot="1" x14ac:dyDescent="0.3">
      <c r="P61" s="34">
        <v>1</v>
      </c>
      <c r="Q61" s="12">
        <v>311.25</v>
      </c>
      <c r="R61" s="12" t="s">
        <v>59</v>
      </c>
      <c r="S61" s="12">
        <v>306.125</v>
      </c>
      <c r="T61" s="13" t="s">
        <v>59</v>
      </c>
    </row>
    <row r="63" spans="12:21" x14ac:dyDescent="0.25">
      <c r="P63" t="s">
        <v>60</v>
      </c>
    </row>
    <row r="64" spans="12:21" x14ac:dyDescent="0.25">
      <c r="P64" t="s">
        <v>61</v>
      </c>
    </row>
    <row r="65" spans="16:16" x14ac:dyDescent="0.25">
      <c r="P65" t="s">
        <v>62</v>
      </c>
    </row>
  </sheetData>
  <mergeCells count="18">
    <mergeCell ref="H28:I28"/>
    <mergeCell ref="J28:J29"/>
    <mergeCell ref="S44:T44"/>
    <mergeCell ref="U44:U45"/>
    <mergeCell ref="Q59:R59"/>
    <mergeCell ref="S59:T59"/>
    <mergeCell ref="Q58:T58"/>
    <mergeCell ref="A1:C1"/>
    <mergeCell ref="A11:C11"/>
    <mergeCell ref="H14:I14"/>
    <mergeCell ref="J14:J15"/>
    <mergeCell ref="H21:I21"/>
    <mergeCell ref="J21:J22"/>
    <mergeCell ref="D1:D2"/>
    <mergeCell ref="E1:E2"/>
    <mergeCell ref="F1:F2"/>
    <mergeCell ref="G1:G2"/>
    <mergeCell ref="H1:H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Rodrigo Panosso</dc:creator>
  <cp:lastModifiedBy>Alan Rodrigo Panosso</cp:lastModifiedBy>
  <dcterms:created xsi:type="dcterms:W3CDTF">2023-10-06T19:16:33Z</dcterms:created>
  <dcterms:modified xsi:type="dcterms:W3CDTF">2024-11-02T16:49:38Z</dcterms:modified>
</cp:coreProperties>
</file>