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t. Unesp\Desktop\"/>
    </mc:Choice>
  </mc:AlternateContent>
  <bookViews>
    <workbookView xWindow="0" yWindow="0" windowWidth="20490" windowHeight="904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4" i="1" l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L53" i="1"/>
  <c r="L52" i="1"/>
  <c r="K53" i="1"/>
  <c r="K52" i="1"/>
  <c r="K55" i="1"/>
  <c r="I55" i="1"/>
  <c r="K23" i="1" l="1"/>
  <c r="C50" i="1" s="1"/>
  <c r="D50" i="1" s="1"/>
  <c r="E50" i="1" s="1"/>
  <c r="K22" i="1"/>
  <c r="C49" i="1" s="1"/>
  <c r="D49" i="1" s="1"/>
  <c r="E49" i="1" s="1"/>
  <c r="K21" i="1"/>
  <c r="C48" i="1" s="1"/>
  <c r="D48" i="1" s="1"/>
  <c r="E48" i="1" s="1"/>
  <c r="K20" i="1"/>
  <c r="C47" i="1" s="1"/>
  <c r="D47" i="1" s="1"/>
  <c r="E47" i="1" s="1"/>
  <c r="K19" i="1"/>
  <c r="C46" i="1" s="1"/>
  <c r="D46" i="1" s="1"/>
  <c r="E46" i="1" s="1"/>
  <c r="K18" i="1"/>
  <c r="C45" i="1" s="1"/>
  <c r="D45" i="1" s="1"/>
  <c r="E45" i="1" s="1"/>
  <c r="J16" i="1"/>
  <c r="I16" i="1"/>
  <c r="C18" i="1"/>
  <c r="J3" i="1"/>
  <c r="J11" i="1" s="1"/>
  <c r="K3" i="1"/>
  <c r="K11" i="1" s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I10" i="1"/>
  <c r="L10" i="1" s="1"/>
  <c r="I9" i="1"/>
  <c r="L9" i="1" s="1"/>
  <c r="I8" i="1"/>
  <c r="L8" i="1" s="1"/>
  <c r="I7" i="1"/>
  <c r="L7" i="1" s="1"/>
  <c r="I6" i="1"/>
  <c r="L6" i="1" s="1"/>
  <c r="I5" i="1"/>
  <c r="L5" i="1" s="1"/>
  <c r="I4" i="1"/>
  <c r="L4" i="1" s="1"/>
  <c r="I3" i="1"/>
  <c r="L3" i="1" s="1"/>
  <c r="L11" i="1" s="1"/>
  <c r="E18" i="1"/>
  <c r="D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J17" i="1" s="1"/>
  <c r="F4" i="1"/>
  <c r="F18" i="1" s="1"/>
  <c r="F19" i="1" s="1"/>
  <c r="F3" i="1"/>
  <c r="F2" i="1"/>
  <c r="C28" i="1" l="1"/>
  <c r="C24" i="1"/>
  <c r="C22" i="1"/>
  <c r="D22" i="1" s="1"/>
  <c r="C21" i="1"/>
  <c r="D21" i="1" s="1"/>
  <c r="I11" i="1"/>
  <c r="I17" i="1"/>
  <c r="K16" i="1"/>
  <c r="I24" i="1"/>
  <c r="C25" i="1" s="1"/>
  <c r="J24" i="1"/>
  <c r="J53" i="1" s="1"/>
  <c r="B81" i="1"/>
  <c r="B82" i="1" s="1"/>
  <c r="K32" i="1"/>
  <c r="K31" i="1"/>
  <c r="G32" i="1"/>
  <c r="G31" i="1"/>
  <c r="C32" i="1"/>
  <c r="C31" i="1"/>
  <c r="C55" i="1"/>
  <c r="C54" i="1"/>
  <c r="D25" i="1" l="1"/>
  <c r="C26" i="1"/>
  <c r="D26" i="1" s="1"/>
  <c r="K17" i="1"/>
  <c r="K24" i="1" s="1"/>
  <c r="C23" i="1"/>
  <c r="D23" i="1" s="1"/>
  <c r="E22" i="1" s="1"/>
  <c r="C43" i="1"/>
  <c r="D43" i="1" s="1"/>
  <c r="E43" i="1" s="1"/>
  <c r="C27" i="1"/>
  <c r="D27" i="1" s="1"/>
  <c r="J52" i="1"/>
  <c r="K62" i="1"/>
  <c r="K61" i="1"/>
  <c r="C44" i="1" l="1"/>
  <c r="D44" i="1" s="1"/>
  <c r="E44" i="1" s="1"/>
  <c r="E26" i="1"/>
  <c r="E21" i="1"/>
  <c r="E25" i="1"/>
</calcChain>
</file>

<file path=xl/sharedStrings.xml><?xml version="1.0" encoding="utf-8"?>
<sst xmlns="http://schemas.openxmlformats.org/spreadsheetml/2006/main" count="186" uniqueCount="86">
  <si>
    <t>Bloco 1</t>
  </si>
  <si>
    <t>Bloco 2</t>
  </si>
  <si>
    <t>Bloco 3</t>
  </si>
  <si>
    <t>Total</t>
  </si>
  <si>
    <t>Época</t>
  </si>
  <si>
    <t>Variedade</t>
  </si>
  <si>
    <t>FV</t>
  </si>
  <si>
    <t>GL</t>
  </si>
  <si>
    <t>SQ</t>
  </si>
  <si>
    <t>QM</t>
  </si>
  <si>
    <t>F</t>
  </si>
  <si>
    <t>Bloco</t>
  </si>
  <si>
    <t>Parcela</t>
  </si>
  <si>
    <t>Res(A)</t>
  </si>
  <si>
    <t>Época x Varei</t>
  </si>
  <si>
    <t>Res(B)</t>
  </si>
  <si>
    <t>Bloco1</t>
  </si>
  <si>
    <t>Bloco2</t>
  </si>
  <si>
    <t>Bloco3</t>
  </si>
  <si>
    <t>Tabela de Totais de Parcelas</t>
  </si>
  <si>
    <t>Tabela de Totais de Tratamentos</t>
  </si>
  <si>
    <t>(3)</t>
  </si>
  <si>
    <t>Desdobramento da Interação Época x Variedade</t>
  </si>
  <si>
    <t>a) Estudando o Efeito Secundário dentro do Principal</t>
  </si>
  <si>
    <t>b) Estudando o Efeito Principal dentro do Secundário</t>
  </si>
  <si>
    <t>Variedade dentro de Época</t>
  </si>
  <si>
    <t>Época dentro de Variedade</t>
  </si>
  <si>
    <t>Variedade d. E1</t>
  </si>
  <si>
    <t>Variedade d. E2</t>
  </si>
  <si>
    <t>Variedade d. E3</t>
  </si>
  <si>
    <t>Variedade d. E4</t>
  </si>
  <si>
    <t>Variedade d. E5</t>
  </si>
  <si>
    <t>Variedade d. E6</t>
  </si>
  <si>
    <t>Variedade d. E7</t>
  </si>
  <si>
    <t>Variedade d. E8</t>
  </si>
  <si>
    <r>
      <rPr>
        <b/>
        <sz val="11"/>
        <color theme="1"/>
        <rFont val="Calibri"/>
        <family val="2"/>
        <scheme val="minor"/>
      </rPr>
      <t xml:space="preserve">b </t>
    </r>
    <r>
      <rPr>
        <sz val="11"/>
        <color theme="1"/>
        <rFont val="Calibri"/>
        <family val="2"/>
        <scheme val="minor"/>
      </rPr>
      <t>é o número de níveis do fator secundário</t>
    </r>
  </si>
  <si>
    <t>Época d. V1</t>
  </si>
  <si>
    <t>Época d. V2</t>
  </si>
  <si>
    <r>
      <t>o número de graus de liberdade (</t>
    </r>
    <r>
      <rPr>
        <i/>
        <sz val="13.2"/>
        <color theme="1"/>
        <rFont val="MathJax_Math"/>
      </rPr>
      <t>n</t>
    </r>
    <r>
      <rPr>
        <sz val="7.75"/>
        <color theme="1"/>
        <rFont val="MathJax_Main"/>
      </rPr>
      <t>′</t>
    </r>
    <r>
      <rPr>
        <sz val="11"/>
        <color theme="1"/>
        <rFont val="Calibri"/>
        <family val="2"/>
        <scheme val="minor"/>
      </rPr>
      <t xml:space="preserve">), </t>
    </r>
  </si>
  <si>
    <t>associado a este Resíduo Médio, pode ser obtido pela</t>
  </si>
  <si>
    <t xml:space="preserve"> fórmula de SATTERTHWAITE:</t>
  </si>
  <si>
    <t>Res.Médio</t>
  </si>
  <si>
    <t>Fc (7 x 27.28)</t>
  </si>
  <si>
    <t>Fc (1 x 16)</t>
  </si>
  <si>
    <t>Fc (7 x 14)</t>
  </si>
  <si>
    <t>Fc (7 x 16)</t>
  </si>
  <si>
    <t>CV(a)</t>
  </si>
  <si>
    <t>CV(b)</t>
  </si>
  <si>
    <t>Teste de Tukey para comparação de Épocas dentro de Variedades</t>
  </si>
  <si>
    <t>Tabela de Totais de Médias</t>
  </si>
  <si>
    <t>DMS</t>
  </si>
  <si>
    <t>q(8 x 27)</t>
  </si>
  <si>
    <t>s(m)</t>
  </si>
  <si>
    <t>V1</t>
  </si>
  <si>
    <t>V2</t>
  </si>
  <si>
    <t>C</t>
  </si>
  <si>
    <t>Época (2)</t>
  </si>
  <si>
    <t>**</t>
  </si>
  <si>
    <t>ns</t>
  </si>
  <si>
    <t>*</t>
  </si>
  <si>
    <t>m2-m5</t>
  </si>
  <si>
    <t>a</t>
  </si>
  <si>
    <t>m2-m4</t>
  </si>
  <si>
    <t>m2-m1</t>
  </si>
  <si>
    <t>m2-m3</t>
  </si>
  <si>
    <t>m2-m6</t>
  </si>
  <si>
    <t>m3-m6</t>
  </si>
  <si>
    <t>ab</t>
  </si>
  <si>
    <t>m1-m6</t>
  </si>
  <si>
    <t>m4-m6</t>
  </si>
  <si>
    <t>m5-m6</t>
  </si>
  <si>
    <t>m5-m7</t>
  </si>
  <si>
    <t>c</t>
  </si>
  <si>
    <t>m6-m7</t>
  </si>
  <si>
    <t>bc</t>
  </si>
  <si>
    <t>m3-m7</t>
  </si>
  <si>
    <t>abc</t>
  </si>
  <si>
    <t>m1-m7</t>
  </si>
  <si>
    <t>m4-m7</t>
  </si>
  <si>
    <t>m4-m8</t>
  </si>
  <si>
    <t>m7-m8</t>
  </si>
  <si>
    <t>d</t>
  </si>
  <si>
    <t>cd</t>
  </si>
  <si>
    <t>m6-m8</t>
  </si>
  <si>
    <t>m3-m8</t>
  </si>
  <si>
    <t>m8-m7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</si>
</sst>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3.2"/>
      <color theme="1"/>
      <name val="MathJax_Math"/>
    </font>
    <font>
      <sz val="7.75"/>
      <color theme="1"/>
      <name val="MathJax_Main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0" borderId="1" xfId="0" applyBorder="1" applyAlignment="1"/>
    <xf numFmtId="0" fontId="1" fillId="0" borderId="2" xfId="0" applyFont="1" applyBorder="1" applyAlignment="1"/>
    <xf numFmtId="0" fontId="0" fillId="0" borderId="2" xfId="0" applyBorder="1" applyAlignment="1"/>
    <xf numFmtId="0" fontId="0" fillId="0" borderId="3" xfId="0" applyBorder="1" applyAlignment="1"/>
    <xf numFmtId="0" fontId="1" fillId="0" borderId="3" xfId="0" applyFont="1" applyBorder="1" applyAlignment="1"/>
    <xf numFmtId="0" fontId="0" fillId="0" borderId="0" xfId="0" applyBorder="1" applyAlignment="1"/>
    <xf numFmtId="0" fontId="0" fillId="0" borderId="5" xfId="0" applyBorder="1" applyAlignment="1"/>
    <xf numFmtId="164" fontId="0" fillId="0" borderId="0" xfId="0" applyNumberFormat="1" applyAlignment="1"/>
    <xf numFmtId="164" fontId="0" fillId="0" borderId="0" xfId="0" applyNumberFormat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1" fillId="0" borderId="6" xfId="0" quotePrefix="1" applyFont="1" applyBorder="1" applyAlignment="1"/>
    <xf numFmtId="0" fontId="0" fillId="0" borderId="8" xfId="0" applyBorder="1" applyAlignment="1"/>
    <xf numFmtId="0" fontId="1" fillId="0" borderId="4" xfId="0" applyFont="1" applyBorder="1" applyAlignment="1"/>
    <xf numFmtId="3" fontId="1" fillId="0" borderId="4" xfId="0" applyNumberFormat="1" applyFont="1" applyBorder="1" applyAlignment="1">
      <alignment vertical="center"/>
    </xf>
    <xf numFmtId="164" fontId="0" fillId="0" borderId="0" xfId="0" applyNumberFormat="1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/>
    <xf numFmtId="164" fontId="0" fillId="0" borderId="5" xfId="0" applyNumberFormat="1" applyBorder="1" applyAlignment="1"/>
    <xf numFmtId="164" fontId="0" fillId="0" borderId="2" xfId="0" applyNumberFormat="1" applyBorder="1" applyAlignment="1"/>
    <xf numFmtId="0" fontId="0" fillId="0" borderId="0" xfId="0" applyFill="1" applyBorder="1" applyAlignment="1"/>
    <xf numFmtId="164" fontId="1" fillId="0" borderId="0" xfId="0" applyNumberFormat="1" applyFont="1" applyFill="1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7" xfId="0" applyFill="1" applyBorder="1" applyAlignment="1"/>
    <xf numFmtId="0" fontId="0" fillId="0" borderId="7" xfId="0" applyBorder="1" applyAlignment="1"/>
    <xf numFmtId="164" fontId="0" fillId="0" borderId="9" xfId="0" applyNumberFormat="1" applyBorder="1" applyAlignment="1">
      <alignment vertical="center"/>
    </xf>
    <xf numFmtId="0" fontId="0" fillId="0" borderId="10" xfId="0" applyFill="1" applyBorder="1" applyAlignment="1"/>
    <xf numFmtId="164" fontId="1" fillId="0" borderId="4" xfId="0" applyNumberFormat="1" applyFont="1" applyBorder="1" applyAlignment="1">
      <alignment vertical="center"/>
    </xf>
    <xf numFmtId="9" fontId="0" fillId="0" borderId="0" xfId="0" applyNumberFormat="1" applyAlignment="1"/>
    <xf numFmtId="2" fontId="0" fillId="0" borderId="0" xfId="0" applyNumberFormat="1" applyAlignment="1"/>
    <xf numFmtId="164" fontId="0" fillId="0" borderId="0" xfId="0" applyNumberFormat="1" applyBorder="1" applyAlignment="1">
      <alignment vertical="center"/>
    </xf>
    <xf numFmtId="0" fontId="1" fillId="0" borderId="7" xfId="0" applyFont="1" applyBorder="1" applyAlignment="1"/>
    <xf numFmtId="0" fontId="0" fillId="0" borderId="4" xfId="0" applyBorder="1" applyAlignment="1"/>
    <xf numFmtId="0" fontId="0" fillId="0" borderId="9" xfId="0" applyBorder="1" applyAlignment="1"/>
    <xf numFmtId="164" fontId="0" fillId="0" borderId="10" xfId="0" applyNumberFormat="1" applyBorder="1" applyAlignment="1">
      <alignment vertical="center"/>
    </xf>
    <xf numFmtId="0" fontId="1" fillId="0" borderId="13" xfId="0" applyFont="1" applyBorder="1" applyAlignment="1">
      <alignment vertical="center"/>
    </xf>
    <xf numFmtId="164" fontId="1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164" fontId="0" fillId="0" borderId="14" xfId="0" applyNumberFormat="1" applyBorder="1" applyAlignment="1"/>
    <xf numFmtId="164" fontId="0" fillId="0" borderId="15" xfId="0" applyNumberFormat="1" applyBorder="1" applyAlignment="1"/>
    <xf numFmtId="3" fontId="0" fillId="0" borderId="6" xfId="0" applyNumberFormat="1" applyBorder="1" applyAlignment="1">
      <alignment vertical="center"/>
    </xf>
    <xf numFmtId="3" fontId="0" fillId="0" borderId="4" xfId="0" applyNumberFormat="1" applyBorder="1" applyAlignment="1">
      <alignment vertical="center"/>
    </xf>
    <xf numFmtId="3" fontId="0" fillId="0" borderId="9" xfId="0" applyNumberFormat="1" applyBorder="1" applyAlignment="1">
      <alignment vertical="center"/>
    </xf>
    <xf numFmtId="164" fontId="0" fillId="0" borderId="4" xfId="0" applyNumberFormat="1" applyBorder="1" applyAlignment="1"/>
    <xf numFmtId="164" fontId="0" fillId="0" borderId="9" xfId="0" applyNumberFormat="1" applyBorder="1" applyAlignment="1"/>
    <xf numFmtId="164" fontId="0" fillId="0" borderId="11" xfId="0" applyNumberFormat="1" applyBorder="1" applyAlignment="1"/>
    <xf numFmtId="164" fontId="0" fillId="0" borderId="7" xfId="0" applyNumberFormat="1" applyBorder="1" applyAlignment="1">
      <alignment vertical="center"/>
    </xf>
    <xf numFmtId="164" fontId="0" fillId="0" borderId="8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6" xfId="0" applyNumberFormat="1" applyBorder="1" applyAlignment="1"/>
    <xf numFmtId="0" fontId="1" fillId="0" borderId="0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/>
    <xf numFmtId="164" fontId="0" fillId="0" borderId="8" xfId="0" applyNumberFormat="1" applyBorder="1" applyAlignment="1"/>
    <xf numFmtId="164" fontId="0" fillId="0" borderId="13" xfId="0" applyNumberFormat="1" applyBorder="1" applyAlignment="1"/>
    <xf numFmtId="165" fontId="1" fillId="0" borderId="2" xfId="0" applyNumberFormat="1" applyFont="1" applyBorder="1" applyAlignment="1">
      <alignment vertical="center"/>
    </xf>
    <xf numFmtId="164" fontId="0" fillId="0" borderId="14" xfId="0" applyNumberFormat="1" applyFill="1" applyBorder="1" applyAlignment="1"/>
    <xf numFmtId="164" fontId="0" fillId="2" borderId="14" xfId="0" applyNumberFormat="1" applyFill="1" applyBorder="1" applyAlignment="1"/>
    <xf numFmtId="164" fontId="0" fillId="2" borderId="0" xfId="0" applyNumberFormat="1" applyFill="1" applyAlignment="1"/>
    <xf numFmtId="164" fontId="0" fillId="0" borderId="14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54428</xdr:colOff>
      <xdr:row>36</xdr:row>
      <xdr:rowOff>80452</xdr:rowOff>
    </xdr:from>
    <xdr:to>
      <xdr:col>10</xdr:col>
      <xdr:colOff>374197</xdr:colOff>
      <xdr:row>38</xdr:row>
      <xdr:rowOff>170430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607" y="6353345"/>
          <a:ext cx="2769054" cy="484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34019</xdr:colOff>
      <xdr:row>44</xdr:row>
      <xdr:rowOff>129267</xdr:rowOff>
    </xdr:from>
    <xdr:to>
      <xdr:col>11</xdr:col>
      <xdr:colOff>47626</xdr:colOff>
      <xdr:row>49</xdr:row>
      <xdr:rowOff>68595</xdr:rowOff>
    </xdr:to>
    <xdr:pic>
      <xdr:nvPicPr>
        <xdr:cNvPr id="4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6198" y="7994196"/>
          <a:ext cx="3075214" cy="8918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tabSelected="1" zoomScale="110" zoomScaleNormal="110" workbookViewId="0">
      <selection activeCell="G1" sqref="G1"/>
    </sheetView>
  </sheetViews>
  <sheetFormatPr defaultRowHeight="15"/>
  <cols>
    <col min="1" max="1" width="17.140625" style="1" customWidth="1"/>
    <col min="2" max="4" width="9.140625" style="1"/>
    <col min="5" max="5" width="10.140625" style="1" customWidth="1"/>
    <col min="6" max="6" width="10.5703125" style="1" customWidth="1"/>
    <col min="7" max="7" width="9.140625" style="1"/>
    <col min="8" max="8" width="15.140625" style="1" customWidth="1"/>
    <col min="9" max="9" width="12.42578125" style="1" customWidth="1"/>
    <col min="10" max="16384" width="9.140625" style="1"/>
  </cols>
  <sheetData>
    <row r="1" spans="1:12" ht="15.75" thickBot="1">
      <c r="A1" s="22" t="s">
        <v>4</v>
      </c>
      <c r="B1" s="4" t="s">
        <v>5</v>
      </c>
      <c r="C1" s="43" t="s">
        <v>0</v>
      </c>
      <c r="D1" s="43" t="s">
        <v>1</v>
      </c>
      <c r="E1" s="44" t="s">
        <v>2</v>
      </c>
      <c r="F1" s="40" t="s">
        <v>3</v>
      </c>
      <c r="H1" s="2" t="s">
        <v>19</v>
      </c>
    </row>
    <row r="2" spans="1:12" ht="15.75" thickBot="1">
      <c r="A2" s="37">
        <v>1</v>
      </c>
      <c r="B2" s="8">
        <v>1</v>
      </c>
      <c r="C2" s="27">
        <v>2.9165999999999999</v>
      </c>
      <c r="D2" s="54">
        <v>2.8832999999999998</v>
      </c>
      <c r="E2" s="55">
        <v>2.4750000000000001</v>
      </c>
      <c r="F2" s="41">
        <f t="shared" ref="F2:F17" si="0">SUM(C2:E2)</f>
        <v>8.2748999999999988</v>
      </c>
      <c r="G2" s="11"/>
      <c r="H2" s="42" t="s">
        <v>56</v>
      </c>
      <c r="I2" s="42" t="s">
        <v>16</v>
      </c>
      <c r="J2" s="43" t="s">
        <v>17</v>
      </c>
      <c r="K2" s="44" t="s">
        <v>18</v>
      </c>
      <c r="L2" s="45" t="s">
        <v>3</v>
      </c>
    </row>
    <row r="3" spans="1:12">
      <c r="A3" s="37">
        <v>1</v>
      </c>
      <c r="B3" s="8">
        <v>2</v>
      </c>
      <c r="C3" s="13">
        <v>2.6415999999999999</v>
      </c>
      <c r="D3" s="35">
        <v>3.6665999999999999</v>
      </c>
      <c r="E3" s="56">
        <v>3.6165999999999996</v>
      </c>
      <c r="F3" s="41">
        <f t="shared" si="0"/>
        <v>9.9247999999999994</v>
      </c>
      <c r="G3" s="11"/>
      <c r="H3" s="48">
        <v>1</v>
      </c>
      <c r="I3" s="51">
        <f>C2+C3</f>
        <v>5.5581999999999994</v>
      </c>
      <c r="J3" s="51">
        <f t="shared" ref="J3:K3" si="1">D2+D3</f>
        <v>6.5498999999999992</v>
      </c>
      <c r="K3" s="51">
        <f t="shared" si="1"/>
        <v>6.0915999999999997</v>
      </c>
      <c r="L3" s="66">
        <f t="shared" ref="L3:L10" si="2">SUM(I3:K3)</f>
        <v>18.1997</v>
      </c>
    </row>
    <row r="4" spans="1:12">
      <c r="A4" s="37">
        <v>2</v>
      </c>
      <c r="B4" s="8">
        <v>1</v>
      </c>
      <c r="C4" s="13">
        <v>3.4889000000000001</v>
      </c>
      <c r="D4" s="35">
        <v>3.5832999999999999</v>
      </c>
      <c r="E4" s="56">
        <v>3.3332999999999999</v>
      </c>
      <c r="F4" s="41">
        <f t="shared" si="0"/>
        <v>10.4055</v>
      </c>
      <c r="G4" s="11"/>
      <c r="H4" s="49">
        <v>2</v>
      </c>
      <c r="I4" s="51">
        <f>SUM(C4:C5)</f>
        <v>7.5472000000000001</v>
      </c>
      <c r="J4" s="51">
        <f t="shared" ref="J4:K4" si="3">SUM(D4:D5)</f>
        <v>7.8833000000000002</v>
      </c>
      <c r="K4" s="51">
        <f t="shared" si="3"/>
        <v>6.2416</v>
      </c>
      <c r="L4" s="66">
        <f t="shared" si="2"/>
        <v>21.6721</v>
      </c>
    </row>
    <row r="5" spans="1:12">
      <c r="A5" s="37">
        <v>2</v>
      </c>
      <c r="B5" s="8">
        <v>2</v>
      </c>
      <c r="C5" s="13">
        <v>4.0583</v>
      </c>
      <c r="D5" s="35">
        <v>4.3</v>
      </c>
      <c r="E5" s="56">
        <v>2.9082999999999997</v>
      </c>
      <c r="F5" s="41">
        <f t="shared" si="0"/>
        <v>11.2666</v>
      </c>
      <c r="G5" s="11"/>
      <c r="H5" s="49">
        <v>3</v>
      </c>
      <c r="I5" s="51">
        <f>SUM(C6:C7)</f>
        <v>5.7666000000000004</v>
      </c>
      <c r="J5" s="51">
        <f t="shared" ref="J5:K5" si="4">SUM(D6:D7)</f>
        <v>6.6331999999999995</v>
      </c>
      <c r="K5" s="51">
        <f t="shared" si="4"/>
        <v>6.0248999999999997</v>
      </c>
      <c r="L5" s="66">
        <f t="shared" si="2"/>
        <v>18.424699999999998</v>
      </c>
    </row>
    <row r="6" spans="1:12">
      <c r="A6" s="37">
        <v>3</v>
      </c>
      <c r="B6" s="8">
        <v>1</v>
      </c>
      <c r="C6" s="13">
        <v>2.3166000000000002</v>
      </c>
      <c r="D6" s="35">
        <v>2.8666</v>
      </c>
      <c r="E6" s="56">
        <v>2.4916</v>
      </c>
      <c r="F6" s="41">
        <f t="shared" si="0"/>
        <v>7.6748000000000003</v>
      </c>
      <c r="G6" s="11"/>
      <c r="H6" s="49">
        <v>4</v>
      </c>
      <c r="I6" s="51">
        <f>SUM(C8:C9)</f>
        <v>6.2081999999999997</v>
      </c>
      <c r="J6" s="51">
        <f t="shared" ref="J6:K6" si="5">SUM(D8:D9)</f>
        <v>5.4999000000000002</v>
      </c>
      <c r="K6" s="51">
        <f t="shared" si="5"/>
        <v>6.6998999999999995</v>
      </c>
      <c r="L6" s="66">
        <f t="shared" si="2"/>
        <v>18.408000000000001</v>
      </c>
    </row>
    <row r="7" spans="1:12">
      <c r="A7" s="37">
        <v>3</v>
      </c>
      <c r="B7" s="8">
        <v>2</v>
      </c>
      <c r="C7" s="13">
        <v>3.45</v>
      </c>
      <c r="D7" s="35">
        <v>3.7665999999999995</v>
      </c>
      <c r="E7" s="56">
        <v>3.5332999999999997</v>
      </c>
      <c r="F7" s="41">
        <f t="shared" si="0"/>
        <v>10.7499</v>
      </c>
      <c r="G7" s="11"/>
      <c r="H7" s="49">
        <v>5</v>
      </c>
      <c r="I7" s="51">
        <f>SUM(C10:C11)</f>
        <v>7.0583</v>
      </c>
      <c r="J7" s="51">
        <f t="shared" ref="J7:K7" si="6">SUM(D10:D11)</f>
        <v>6.2748999999999997</v>
      </c>
      <c r="K7" s="51">
        <f t="shared" si="6"/>
        <v>5.8832000000000004</v>
      </c>
      <c r="L7" s="66">
        <f t="shared" si="2"/>
        <v>19.2164</v>
      </c>
    </row>
    <row r="8" spans="1:12">
      <c r="A8" s="37">
        <v>4</v>
      </c>
      <c r="B8" s="8">
        <v>1</v>
      </c>
      <c r="C8" s="13">
        <v>2.7915999999999999</v>
      </c>
      <c r="D8" s="35">
        <v>2.7582999999999998</v>
      </c>
      <c r="E8" s="56">
        <v>3.1916000000000002</v>
      </c>
      <c r="F8" s="41">
        <f t="shared" si="0"/>
        <v>8.7414999999999985</v>
      </c>
      <c r="G8" s="11"/>
      <c r="H8" s="49">
        <v>6</v>
      </c>
      <c r="I8" s="51">
        <f>SUM(C12:C13)</f>
        <v>5.3415999999999997</v>
      </c>
      <c r="J8" s="51">
        <f t="shared" ref="J8:K8" si="7">SUM(D12:D13)</f>
        <v>5.0831999999999997</v>
      </c>
      <c r="K8" s="51">
        <f t="shared" si="7"/>
        <v>4.1665999999999999</v>
      </c>
      <c r="L8" s="66">
        <f t="shared" si="2"/>
        <v>14.5914</v>
      </c>
    </row>
    <row r="9" spans="1:12">
      <c r="A9" s="37">
        <v>4</v>
      </c>
      <c r="B9" s="8">
        <v>2</v>
      </c>
      <c r="C9" s="13">
        <v>3.4165999999999999</v>
      </c>
      <c r="D9" s="35">
        <v>2.7416</v>
      </c>
      <c r="E9" s="56">
        <v>3.5082999999999998</v>
      </c>
      <c r="F9" s="41">
        <f t="shared" si="0"/>
        <v>9.6664999999999992</v>
      </c>
      <c r="G9" s="11"/>
      <c r="H9" s="49">
        <v>7</v>
      </c>
      <c r="I9" s="51">
        <f>SUM(C14:C15)</f>
        <v>3.7249999999999996</v>
      </c>
      <c r="J9" s="51">
        <f t="shared" ref="J9:K9" si="8">SUM(D14:D15)</f>
        <v>4.1249000000000002</v>
      </c>
      <c r="K9" s="51">
        <f t="shared" si="8"/>
        <v>3.9416000000000002</v>
      </c>
      <c r="L9" s="66">
        <f t="shared" si="2"/>
        <v>11.791499999999999</v>
      </c>
    </row>
    <row r="10" spans="1:12" ht="15.75" thickBot="1">
      <c r="A10" s="37">
        <v>5</v>
      </c>
      <c r="B10" s="8">
        <v>1</v>
      </c>
      <c r="C10" s="13">
        <v>3.5583</v>
      </c>
      <c r="D10" s="35">
        <v>3.1582999999999997</v>
      </c>
      <c r="E10" s="56">
        <v>2.7915999999999999</v>
      </c>
      <c r="F10" s="41">
        <f t="shared" si="0"/>
        <v>9.5081999999999987</v>
      </c>
      <c r="G10" s="11"/>
      <c r="H10" s="50">
        <v>8</v>
      </c>
      <c r="I10" s="52">
        <f>SUM(C16:C17)</f>
        <v>3.1749000000000001</v>
      </c>
      <c r="J10" s="52">
        <f t="shared" ref="J10:K10" si="9">SUM(D16:D17)</f>
        <v>3.4748999999999999</v>
      </c>
      <c r="K10" s="52">
        <f t="shared" si="9"/>
        <v>3.2082000000000002</v>
      </c>
      <c r="L10" s="66">
        <f t="shared" si="2"/>
        <v>9.8580000000000005</v>
      </c>
    </row>
    <row r="11" spans="1:12">
      <c r="A11" s="37">
        <v>5</v>
      </c>
      <c r="B11" s="8">
        <v>2</v>
      </c>
      <c r="C11" s="13">
        <v>3.5</v>
      </c>
      <c r="D11" s="35">
        <v>3.1166</v>
      </c>
      <c r="E11" s="56">
        <v>3.0916000000000001</v>
      </c>
      <c r="F11" s="41">
        <f t="shared" si="0"/>
        <v>9.7081999999999997</v>
      </c>
      <c r="G11" s="11"/>
      <c r="I11" s="67">
        <f>SUM(I3:I10)</f>
        <v>44.38</v>
      </c>
      <c r="J11" s="67">
        <f>SUM(J3:J10)</f>
        <v>45.5242</v>
      </c>
      <c r="K11" s="67">
        <f>SUM(K3:K10)</f>
        <v>42.257600000000004</v>
      </c>
      <c r="L11" s="65">
        <f>SUM(L3:L10)</f>
        <v>132.16179999999997</v>
      </c>
    </row>
    <row r="12" spans="1:12">
      <c r="A12" s="37">
        <v>6</v>
      </c>
      <c r="B12" s="8">
        <v>1</v>
      </c>
      <c r="C12" s="13">
        <v>2.7832999999999997</v>
      </c>
      <c r="D12" s="35">
        <v>2.5165999999999999</v>
      </c>
      <c r="E12" s="56">
        <v>2.125</v>
      </c>
      <c r="F12" s="41">
        <f t="shared" si="0"/>
        <v>7.4248999999999992</v>
      </c>
      <c r="G12" s="11"/>
    </row>
    <row r="13" spans="1:12" ht="15.75" thickBot="1">
      <c r="A13" s="37">
        <v>6</v>
      </c>
      <c r="B13" s="8">
        <v>2</v>
      </c>
      <c r="C13" s="13">
        <v>2.5583</v>
      </c>
      <c r="D13" s="35">
        <v>2.5666000000000002</v>
      </c>
      <c r="E13" s="56">
        <v>2.0415999999999999</v>
      </c>
      <c r="F13" s="41">
        <f t="shared" si="0"/>
        <v>7.1665000000000001</v>
      </c>
      <c r="G13" s="11"/>
      <c r="H13" s="2" t="s">
        <v>20</v>
      </c>
    </row>
    <row r="14" spans="1:12" ht="15.75" thickBot="1">
      <c r="A14" s="37">
        <v>7</v>
      </c>
      <c r="B14" s="8">
        <v>1</v>
      </c>
      <c r="C14" s="13">
        <v>2.2999999999999998</v>
      </c>
      <c r="D14" s="35">
        <v>2.2082999999999999</v>
      </c>
      <c r="E14" s="56">
        <v>2.0666000000000002</v>
      </c>
      <c r="F14" s="41">
        <f t="shared" si="0"/>
        <v>6.5749000000000004</v>
      </c>
      <c r="G14" s="11"/>
      <c r="H14" s="15" t="s">
        <v>21</v>
      </c>
      <c r="I14" s="69" t="s">
        <v>5</v>
      </c>
      <c r="J14" s="69"/>
      <c r="K14" s="16"/>
    </row>
    <row r="15" spans="1:12" ht="15.75" thickBot="1">
      <c r="A15" s="37">
        <v>7</v>
      </c>
      <c r="B15" s="8">
        <v>2</v>
      </c>
      <c r="C15" s="13">
        <v>1.425</v>
      </c>
      <c r="D15" s="35">
        <v>1.9166000000000001</v>
      </c>
      <c r="E15" s="56">
        <v>1.875</v>
      </c>
      <c r="F15" s="41">
        <f t="shared" si="0"/>
        <v>5.2165999999999997</v>
      </c>
      <c r="G15" s="11"/>
      <c r="H15" s="22" t="s">
        <v>4</v>
      </c>
      <c r="I15" s="4">
        <v>1</v>
      </c>
      <c r="J15" s="4">
        <v>2</v>
      </c>
      <c r="K15" s="7" t="s">
        <v>3</v>
      </c>
    </row>
    <row r="16" spans="1:12">
      <c r="A16" s="37">
        <v>8</v>
      </c>
      <c r="B16" s="8">
        <v>1</v>
      </c>
      <c r="C16" s="13">
        <v>1.1666000000000001</v>
      </c>
      <c r="D16" s="35">
        <v>1.6916</v>
      </c>
      <c r="E16" s="56">
        <v>1.4666000000000001</v>
      </c>
      <c r="F16" s="41">
        <f t="shared" si="0"/>
        <v>4.3247999999999998</v>
      </c>
      <c r="G16" s="11"/>
      <c r="H16" s="18">
        <v>1</v>
      </c>
      <c r="I16" s="58">
        <f>F2</f>
        <v>8.2748999999999988</v>
      </c>
      <c r="J16" s="62">
        <f>F3</f>
        <v>9.9247999999999994</v>
      </c>
      <c r="K16" s="23">
        <f t="shared" ref="K16:K23" si="10">SUM(I16:J16)</f>
        <v>18.1997</v>
      </c>
    </row>
    <row r="17" spans="1:11" ht="15.75" thickBot="1">
      <c r="A17" s="38">
        <v>8</v>
      </c>
      <c r="B17" s="20">
        <v>2</v>
      </c>
      <c r="C17" s="30">
        <v>2.0082999999999998</v>
      </c>
      <c r="D17" s="39">
        <v>1.7832999999999999</v>
      </c>
      <c r="E17" s="57">
        <v>1.7416</v>
      </c>
      <c r="F17" s="41">
        <f t="shared" si="0"/>
        <v>5.5331999999999999</v>
      </c>
      <c r="G17" s="11"/>
      <c r="H17" s="18">
        <v>2</v>
      </c>
      <c r="I17" s="51">
        <f>F4</f>
        <v>10.4055</v>
      </c>
      <c r="J17" s="23">
        <f>F5</f>
        <v>11.2666</v>
      </c>
      <c r="K17" s="23">
        <f t="shared" si="10"/>
        <v>21.6721</v>
      </c>
    </row>
    <row r="18" spans="1:11" ht="15.75" thickBot="1">
      <c r="A18" s="3"/>
      <c r="B18" s="4" t="s">
        <v>3</v>
      </c>
      <c r="C18" s="64">
        <f>SUM(C2:C17)</f>
        <v>44.379999999999988</v>
      </c>
      <c r="D18" s="64">
        <f>SUM(D2:D17)</f>
        <v>45.5242</v>
      </c>
      <c r="E18" s="64">
        <f>SUM(E2:E17)</f>
        <v>42.257599999999996</v>
      </c>
      <c r="F18" s="64">
        <f>SUM(F2:F17)</f>
        <v>132.1618</v>
      </c>
      <c r="H18" s="17">
        <v>3</v>
      </c>
      <c r="I18" s="68">
        <v>7.6748000000000003</v>
      </c>
      <c r="J18" s="68">
        <v>10.7499</v>
      </c>
      <c r="K18" s="23">
        <f t="shared" si="10"/>
        <v>18.424700000000001</v>
      </c>
    </row>
    <row r="19" spans="1:11" ht="15.75" thickBot="1">
      <c r="E19" s="1" t="s">
        <v>55</v>
      </c>
      <c r="F19" s="26">
        <f>F18^2/8/2/3</f>
        <v>363.89044540083336</v>
      </c>
      <c r="H19" s="17">
        <v>4</v>
      </c>
      <c r="I19" s="68">
        <v>8.7414999999999985</v>
      </c>
      <c r="J19" s="68">
        <v>9.6664999999999992</v>
      </c>
      <c r="K19" s="23">
        <f t="shared" si="10"/>
        <v>18.407999999999998</v>
      </c>
    </row>
    <row r="20" spans="1:11" ht="15.75" thickBot="1">
      <c r="A20" s="12" t="s">
        <v>6</v>
      </c>
      <c r="B20" s="4" t="s">
        <v>7</v>
      </c>
      <c r="C20" s="4" t="s">
        <v>8</v>
      </c>
      <c r="D20" s="4" t="s">
        <v>9</v>
      </c>
      <c r="E20" s="7" t="s">
        <v>10</v>
      </c>
      <c r="H20" s="17">
        <v>5</v>
      </c>
      <c r="I20" s="68">
        <v>9.5081999999999987</v>
      </c>
      <c r="J20" s="68">
        <v>9.7081999999999997</v>
      </c>
      <c r="K20" s="23">
        <f t="shared" si="10"/>
        <v>19.2164</v>
      </c>
    </row>
    <row r="21" spans="1:11">
      <c r="A21" s="13" t="s">
        <v>4</v>
      </c>
      <c r="B21" s="8">
        <v>7</v>
      </c>
      <c r="C21" s="8">
        <f>SUMSQ(L3:L10)/6-F19</f>
        <v>19.048163225833264</v>
      </c>
      <c r="D21" s="8">
        <f>C21/B21</f>
        <v>2.7211661751190377</v>
      </c>
      <c r="E21" s="9">
        <f>D21/D23</f>
        <v>18.829072267632156</v>
      </c>
      <c r="F21" s="1" t="s">
        <v>57</v>
      </c>
      <c r="H21" s="17">
        <v>6</v>
      </c>
      <c r="I21" s="68">
        <v>7.4248999999999992</v>
      </c>
      <c r="J21" s="68">
        <v>7.1665000000000001</v>
      </c>
      <c r="K21" s="23">
        <f t="shared" si="10"/>
        <v>14.5914</v>
      </c>
    </row>
    <row r="22" spans="1:11">
      <c r="A22" s="13" t="s">
        <v>11</v>
      </c>
      <c r="B22" s="8">
        <v>2</v>
      </c>
      <c r="C22" s="8">
        <f>SUMSQ(I11:K11)/16-F19</f>
        <v>0.34342606166666201</v>
      </c>
      <c r="D22" s="8">
        <f>C22/B22</f>
        <v>0.171713030833331</v>
      </c>
      <c r="E22" s="9">
        <f>D22/D23</f>
        <v>1.1881659769321149</v>
      </c>
      <c r="F22" s="1" t="s">
        <v>58</v>
      </c>
      <c r="H22" s="17">
        <v>7</v>
      </c>
      <c r="I22" s="68">
        <v>6.5749000000000004</v>
      </c>
      <c r="J22" s="68">
        <v>5.2165999999999997</v>
      </c>
      <c r="K22" s="23">
        <f t="shared" si="10"/>
        <v>11.791499999999999</v>
      </c>
    </row>
    <row r="23" spans="1:11" ht="15.75" thickBot="1">
      <c r="A23" s="13" t="s">
        <v>13</v>
      </c>
      <c r="B23" s="8">
        <v>14</v>
      </c>
      <c r="C23" s="8">
        <f>C24-C22-C21</f>
        <v>2.023271561666661</v>
      </c>
      <c r="D23" s="8">
        <f>C23/B23</f>
        <v>0.14451939726190435</v>
      </c>
      <c r="E23" s="9"/>
      <c r="H23" s="17">
        <v>8</v>
      </c>
      <c r="I23" s="68">
        <v>4.3247999999999998</v>
      </c>
      <c r="J23" s="68">
        <v>5.5331999999999999</v>
      </c>
      <c r="K23" s="23">
        <f t="shared" si="10"/>
        <v>9.8580000000000005</v>
      </c>
    </row>
    <row r="24" spans="1:11" ht="15.75" thickBot="1">
      <c r="A24" s="12" t="s">
        <v>12</v>
      </c>
      <c r="B24" s="4">
        <v>23</v>
      </c>
      <c r="C24" s="4">
        <f>SUMSQ(I3:K10)/2-F19</f>
        <v>21.414860849166587</v>
      </c>
      <c r="D24" s="4"/>
      <c r="E24" s="7"/>
      <c r="H24" s="22" t="s">
        <v>3</v>
      </c>
      <c r="I24" s="24">
        <f>SUM(I16:I23)</f>
        <v>62.929500000000004</v>
      </c>
      <c r="J24" s="24">
        <f>SUM(J16:J23)</f>
        <v>69.232299999999995</v>
      </c>
      <c r="K24" s="24">
        <f>SUM(K16:K23)</f>
        <v>132.16179999999997</v>
      </c>
    </row>
    <row r="25" spans="1:11">
      <c r="A25" s="13" t="s">
        <v>5</v>
      </c>
      <c r="B25" s="25">
        <v>1</v>
      </c>
      <c r="C25" s="8">
        <f>SUMSQ(I24:J24)/24-F19</f>
        <v>0.82761016333330417</v>
      </c>
      <c r="D25" s="8">
        <f>C25/B25</f>
        <v>0.82761016333330417</v>
      </c>
      <c r="E25" s="9">
        <f>D25/D27</f>
        <v>9.4996640419432534</v>
      </c>
      <c r="F25" s="1" t="s">
        <v>57</v>
      </c>
    </row>
    <row r="26" spans="1:11">
      <c r="A26" s="13" t="s">
        <v>14</v>
      </c>
      <c r="B26" s="25">
        <v>7</v>
      </c>
      <c r="C26" s="8">
        <f>SUMSQ(F2:F17)/3-F19-C25-C21</f>
        <v>2.0369745433334288</v>
      </c>
      <c r="D26" s="8">
        <f>C26/B26</f>
        <v>0.29099636333334694</v>
      </c>
      <c r="E26" s="9">
        <f>D26/D27</f>
        <v>3.3401809348983957</v>
      </c>
      <c r="F26" s="1" t="s">
        <v>59</v>
      </c>
    </row>
    <row r="27" spans="1:11" ht="15.75" thickBot="1">
      <c r="A27" s="13" t="s">
        <v>15</v>
      </c>
      <c r="B27" s="25">
        <v>16</v>
      </c>
      <c r="C27" s="19">
        <f>C28-C26-C25-C24</f>
        <v>1.3939190433332556</v>
      </c>
      <c r="D27" s="8">
        <f>C27/B27</f>
        <v>8.7119940208328472E-2</v>
      </c>
      <c r="E27" s="9"/>
    </row>
    <row r="28" spans="1:11" ht="15.75" thickBot="1">
      <c r="A28" s="14" t="s">
        <v>3</v>
      </c>
      <c r="B28" s="5">
        <v>47</v>
      </c>
      <c r="C28" s="24">
        <f>SUMSQ(C2:E17)-F19</f>
        <v>25.673364599166575</v>
      </c>
      <c r="D28" s="5"/>
      <c r="E28" s="6"/>
    </row>
    <row r="29" spans="1:11">
      <c r="A29" s="35" t="s">
        <v>46</v>
      </c>
      <c r="B29" s="8"/>
      <c r="C29" s="8"/>
      <c r="D29" s="8"/>
      <c r="E29" s="8"/>
    </row>
    <row r="30" spans="1:11">
      <c r="A30" s="35" t="s">
        <v>47</v>
      </c>
      <c r="B30" s="8"/>
      <c r="C30" s="8"/>
      <c r="D30" s="8"/>
      <c r="E30" s="8"/>
    </row>
    <row r="31" spans="1:11">
      <c r="A31" s="1" t="s">
        <v>44</v>
      </c>
      <c r="B31" s="33">
        <v>0.05</v>
      </c>
      <c r="C31" s="34">
        <f>_xlfn.F.INV.RT(B31,7,14)</f>
        <v>2.7641992567781792</v>
      </c>
      <c r="D31" s="8"/>
      <c r="E31" s="1" t="s">
        <v>43</v>
      </c>
      <c r="F31" s="33">
        <v>0.05</v>
      </c>
      <c r="G31" s="34">
        <f>_xlfn.F.INV.RT(F31,1,16)</f>
        <v>4.4939984776663584</v>
      </c>
      <c r="I31" s="1" t="s">
        <v>45</v>
      </c>
      <c r="J31" s="33">
        <v>0.05</v>
      </c>
      <c r="K31" s="34">
        <f>_xlfn.F.INV.RT(J31,7,16)</f>
        <v>2.6571966002210874</v>
      </c>
    </row>
    <row r="32" spans="1:11">
      <c r="B32" s="33">
        <v>0.01</v>
      </c>
      <c r="C32" s="34">
        <f>_xlfn.F.INV.RT(B32,7,14)</f>
        <v>4.2778818532656411</v>
      </c>
      <c r="D32" s="8"/>
      <c r="F32" s="33">
        <v>0.01</v>
      </c>
      <c r="G32" s="34">
        <f>_xlfn.F.INV.RT(F32,1,16)</f>
        <v>8.5309652858962011</v>
      </c>
      <c r="J32" s="33">
        <v>0.01</v>
      </c>
      <c r="K32" s="34">
        <f>_xlfn.F.INV.RT(J32,7,16)</f>
        <v>4.0259465906650673</v>
      </c>
    </row>
    <row r="33" spans="1:12" ht="15.75" thickBot="1"/>
    <row r="34" spans="1:12" ht="24" thickBot="1">
      <c r="A34" s="70" t="s">
        <v>22</v>
      </c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2"/>
    </row>
    <row r="35" spans="1:12">
      <c r="A35" s="26" t="s">
        <v>23</v>
      </c>
      <c r="H35" s="26" t="s">
        <v>24</v>
      </c>
    </row>
    <row r="36" spans="1:12">
      <c r="A36" s="26" t="s">
        <v>25</v>
      </c>
      <c r="H36" s="26" t="s">
        <v>26</v>
      </c>
    </row>
    <row r="37" spans="1:12" ht="15.75" thickBot="1"/>
    <row r="38" spans="1:12" ht="15.75" thickBot="1">
      <c r="A38" s="12" t="s">
        <v>6</v>
      </c>
      <c r="B38" s="4" t="s">
        <v>7</v>
      </c>
      <c r="C38" s="4" t="s">
        <v>8</v>
      </c>
      <c r="D38" s="4" t="s">
        <v>9</v>
      </c>
      <c r="E38" s="7" t="s">
        <v>10</v>
      </c>
    </row>
    <row r="39" spans="1:12">
      <c r="A39" s="13" t="s">
        <v>4</v>
      </c>
      <c r="B39" s="8">
        <v>7</v>
      </c>
      <c r="C39" s="8">
        <v>19.048163225833434</v>
      </c>
      <c r="D39" s="8">
        <v>2.7211661751190621</v>
      </c>
      <c r="E39" s="9">
        <v>18.829072267632853</v>
      </c>
    </row>
    <row r="40" spans="1:12">
      <c r="A40" s="13" t="s">
        <v>11</v>
      </c>
      <c r="B40" s="8">
        <v>2</v>
      </c>
      <c r="C40" s="8">
        <v>0.34342606166671885</v>
      </c>
      <c r="D40" s="8">
        <v>0.17171303083335943</v>
      </c>
      <c r="E40" s="9">
        <v>1.1881659769323449</v>
      </c>
      <c r="H40" s="1" t="s">
        <v>35</v>
      </c>
    </row>
    <row r="41" spans="1:12" ht="15.75" thickBot="1">
      <c r="A41" s="13" t="s">
        <v>13</v>
      </c>
      <c r="B41" s="8">
        <v>14</v>
      </c>
      <c r="C41" s="8">
        <v>2.0232715616666042</v>
      </c>
      <c r="D41" s="8">
        <v>0.1445193972619003</v>
      </c>
      <c r="E41" s="9"/>
    </row>
    <row r="42" spans="1:12" ht="18.75" thickBot="1">
      <c r="A42" s="12" t="s">
        <v>12</v>
      </c>
      <c r="B42" s="4">
        <v>23</v>
      </c>
      <c r="C42" s="4">
        <v>21.414860849166757</v>
      </c>
      <c r="D42" s="4"/>
      <c r="E42" s="7"/>
      <c r="H42" t="s">
        <v>38</v>
      </c>
    </row>
    <row r="43" spans="1:12">
      <c r="A43" s="27" t="s">
        <v>27</v>
      </c>
      <c r="B43" s="28">
        <v>1</v>
      </c>
      <c r="C43" s="29">
        <f>SUMSQ(I16:J16)/3-K16*K16/3/2</f>
        <v>0.45369500166664523</v>
      </c>
      <c r="D43" s="29">
        <f>C43/B43</f>
        <v>0.45369500166664523</v>
      </c>
      <c r="E43" s="16">
        <f>D43/$D$51</f>
        <v>5.2077056134528599</v>
      </c>
      <c r="F43" s="1" t="s">
        <v>59</v>
      </c>
      <c r="H43" s="1" t="s">
        <v>39</v>
      </c>
    </row>
    <row r="44" spans="1:12">
      <c r="A44" s="13" t="s">
        <v>28</v>
      </c>
      <c r="B44" s="25">
        <v>1</v>
      </c>
      <c r="C44" s="8">
        <f>SUMSQ(I17:J17)/3-K17*K17/3/2</f>
        <v>0.12358220166666456</v>
      </c>
      <c r="D44" s="8">
        <f>C44/B44</f>
        <v>0.12358220166666456</v>
      </c>
      <c r="E44" s="9">
        <f>D44/$D$51</f>
        <v>1.4185294591700748</v>
      </c>
      <c r="H44" s="1" t="s">
        <v>40</v>
      </c>
    </row>
    <row r="45" spans="1:12">
      <c r="A45" s="13" t="s">
        <v>29</v>
      </c>
      <c r="B45" s="25">
        <v>1</v>
      </c>
      <c r="C45" s="8">
        <f>SUMSQ(I18:J18)/3-K18*K18/3/2</f>
        <v>1.5760400016666622</v>
      </c>
      <c r="D45" s="8">
        <f>C45/B45</f>
        <v>1.5760400016666622</v>
      </c>
      <c r="E45" s="9">
        <f>D45/$D$51</f>
        <v>18.090462388951497</v>
      </c>
      <c r="F45" s="1" t="s">
        <v>57</v>
      </c>
    </row>
    <row r="46" spans="1:12">
      <c r="A46" s="13" t="s">
        <v>30</v>
      </c>
      <c r="B46" s="25">
        <v>1</v>
      </c>
      <c r="C46" s="8">
        <f>SUMSQ(I19:J19)/3-K19*K19/3/2</f>
        <v>0.14260416666667197</v>
      </c>
      <c r="D46" s="8">
        <f>C46/B46</f>
        <v>0.14260416666667197</v>
      </c>
      <c r="E46" s="9">
        <f>D46/$D$51</f>
        <v>1.6368717233465444</v>
      </c>
    </row>
    <row r="47" spans="1:12">
      <c r="A47" s="13" t="s">
        <v>31</v>
      </c>
      <c r="B47" s="25">
        <v>1</v>
      </c>
      <c r="C47" s="8">
        <f>SUMSQ(I20:J20)/3-K20*K20/3/2</f>
        <v>6.6666666666606034E-3</v>
      </c>
      <c r="D47" s="8">
        <f>C47/B47</f>
        <v>6.6666666666606034E-3</v>
      </c>
      <c r="E47" s="9">
        <f>D47/$D$51</f>
        <v>7.6522856314156076E-2</v>
      </c>
    </row>
    <row r="48" spans="1:12">
      <c r="A48" s="13" t="s">
        <v>32</v>
      </c>
      <c r="B48" s="25">
        <v>1</v>
      </c>
      <c r="C48" s="8">
        <f>SUMSQ(I21:J21)/3-K21*K21/3/2</f>
        <v>1.1128426666665803E-2</v>
      </c>
      <c r="D48" s="8">
        <f>C48/B48</f>
        <v>1.1128426666665803E-2</v>
      </c>
      <c r="E48" s="9">
        <f>D48/$D$51</f>
        <v>0.12773684922249967</v>
      </c>
    </row>
    <row r="49" spans="1:13">
      <c r="A49" s="13" t="s">
        <v>33</v>
      </c>
      <c r="B49" s="25">
        <v>1</v>
      </c>
      <c r="C49" s="8">
        <f>SUMSQ(I22:J22)/3-K22*K22/3/2</f>
        <v>0.30749648166667143</v>
      </c>
      <c r="D49" s="8">
        <f>C49/B49</f>
        <v>0.30749648166667143</v>
      </c>
      <c r="E49" s="9">
        <f>D49/$D$51</f>
        <v>3.5295763625562939</v>
      </c>
    </row>
    <row r="50" spans="1:13" ht="15.75" thickBot="1">
      <c r="A50" s="13" t="s">
        <v>34</v>
      </c>
      <c r="B50" s="25">
        <v>1</v>
      </c>
      <c r="C50" s="8">
        <f>SUMSQ(I23:J23)/3-K23*K23/3/2</f>
        <v>0.24337175999999872</v>
      </c>
      <c r="D50" s="8">
        <f>C50/B50</f>
        <v>0.24337175999999872</v>
      </c>
      <c r="E50" s="9">
        <f>D50/$D$51</f>
        <v>2.7935253332130174</v>
      </c>
    </row>
    <row r="51" spans="1:13" ht="15.75" thickBot="1">
      <c r="A51" s="30" t="s">
        <v>15</v>
      </c>
      <c r="B51" s="20">
        <v>16</v>
      </c>
      <c r="C51" s="20">
        <v>1.3939190433334261</v>
      </c>
      <c r="D51" s="31">
        <v>8.7119940208339131E-2</v>
      </c>
      <c r="E51" s="21"/>
      <c r="H51" s="12" t="s">
        <v>6</v>
      </c>
      <c r="I51" s="4" t="s">
        <v>7</v>
      </c>
      <c r="J51" s="4" t="s">
        <v>8</v>
      </c>
      <c r="K51" s="4" t="s">
        <v>9</v>
      </c>
      <c r="L51" s="7" t="s">
        <v>10</v>
      </c>
    </row>
    <row r="52" spans="1:13" ht="15.75" thickBot="1">
      <c r="A52" s="14" t="s">
        <v>3</v>
      </c>
      <c r="B52" s="5">
        <v>47</v>
      </c>
      <c r="C52" s="5">
        <v>25.673364599166746</v>
      </c>
      <c r="D52" s="5"/>
      <c r="E52" s="6"/>
      <c r="H52" s="13" t="s">
        <v>36</v>
      </c>
      <c r="I52" s="8">
        <v>7</v>
      </c>
      <c r="J52" s="8">
        <f>SUMSQ(I16:I23)/3-I24/3/8*I24</f>
        <v>8.1725811895832976</v>
      </c>
      <c r="K52" s="8">
        <f>J52/I52</f>
        <v>1.1675115985118996</v>
      </c>
      <c r="L52" s="9">
        <f>K52/K55</f>
        <v>10.080425986902153</v>
      </c>
      <c r="M52" s="1" t="s">
        <v>57</v>
      </c>
    </row>
    <row r="53" spans="1:13">
      <c r="H53" s="13" t="s">
        <v>37</v>
      </c>
      <c r="I53" s="1">
        <v>7</v>
      </c>
      <c r="J53" s="1">
        <f>SUMSQ(J16:J23)/3-J24/3/8*J24</f>
        <v>12.912556579583338</v>
      </c>
      <c r="K53" s="1">
        <f>J53/I53</f>
        <v>1.8446509399404769</v>
      </c>
      <c r="L53" s="9">
        <f>K53/K55</f>
        <v>15.926922949151278</v>
      </c>
      <c r="M53" s="1" t="s">
        <v>57</v>
      </c>
    </row>
    <row r="54" spans="1:13">
      <c r="A54" s="1" t="s">
        <v>43</v>
      </c>
      <c r="B54" s="33">
        <v>0.05</v>
      </c>
      <c r="C54" s="34">
        <f>_xlfn.F.INV.RT(B54,$B$43,$B$51)</f>
        <v>4.4939984776663584</v>
      </c>
      <c r="H54" s="13" t="s">
        <v>11</v>
      </c>
      <c r="I54" s="8">
        <v>2</v>
      </c>
      <c r="J54" s="8">
        <v>0.34342606166671885</v>
      </c>
      <c r="K54" s="8">
        <v>0.17171303083335943</v>
      </c>
      <c r="L54" s="9">
        <v>1.1881659769323449</v>
      </c>
    </row>
    <row r="55" spans="1:13" ht="15.75" thickBot="1">
      <c r="B55" s="33">
        <v>0.01</v>
      </c>
      <c r="C55" s="34">
        <f>_xlfn.F.INV.RT(B55,$B$43,$B$51)</f>
        <v>8.5309652858962011</v>
      </c>
      <c r="H55" s="32" t="s">
        <v>41</v>
      </c>
      <c r="I55" s="8">
        <f>(D41+(2-1)*D51)^2/(D41*D41/B41+((2-1)*D51)^2/B51)</f>
        <v>27.289382419951561</v>
      </c>
      <c r="J55" s="8"/>
      <c r="K55" s="8">
        <f>(D41+(2-1)*D51)/2</f>
        <v>0.11581966873511972</v>
      </c>
      <c r="L55" s="9"/>
    </row>
    <row r="56" spans="1:13" ht="15.75" thickBot="1">
      <c r="H56" s="12" t="s">
        <v>12</v>
      </c>
      <c r="I56" s="4">
        <v>23</v>
      </c>
      <c r="J56" s="4">
        <v>21.414860849166757</v>
      </c>
      <c r="K56" s="4"/>
      <c r="L56" s="7"/>
    </row>
    <row r="57" spans="1:13">
      <c r="H57" s="13" t="s">
        <v>5</v>
      </c>
      <c r="I57" s="8">
        <v>1</v>
      </c>
      <c r="J57" s="8">
        <v>0.82761016333330417</v>
      </c>
      <c r="K57" s="8">
        <v>0.82761016333330417</v>
      </c>
      <c r="L57" s="9">
        <v>9.4996640419420899</v>
      </c>
    </row>
    <row r="58" spans="1:13" ht="15.75" thickBot="1">
      <c r="H58" s="13" t="s">
        <v>15</v>
      </c>
      <c r="I58" s="8">
        <v>16</v>
      </c>
      <c r="J58" s="8">
        <v>1.3939190433334261</v>
      </c>
      <c r="K58" s="25">
        <v>8.7119940208339131E-2</v>
      </c>
      <c r="L58" s="9"/>
    </row>
    <row r="59" spans="1:13" ht="15.75" thickBot="1">
      <c r="H59" s="14" t="s">
        <v>3</v>
      </c>
      <c r="I59" s="5">
        <v>47</v>
      </c>
      <c r="J59" s="5">
        <v>25.673364599166746</v>
      </c>
      <c r="K59" s="5"/>
      <c r="L59" s="6"/>
    </row>
    <row r="61" spans="1:13">
      <c r="I61" s="1" t="s">
        <v>42</v>
      </c>
      <c r="J61" s="33">
        <v>0.05</v>
      </c>
      <c r="K61" s="1">
        <f>_xlfn.F.INV.RT(J61,$I$52,$I$55)</f>
        <v>2.3732077116305983</v>
      </c>
    </row>
    <row r="62" spans="1:13">
      <c r="J62" s="33">
        <v>0.01</v>
      </c>
      <c r="K62" s="1">
        <f>_xlfn.F.INV.RT(J62,$I$52,$I$55)</f>
        <v>3.3882185368762139</v>
      </c>
    </row>
    <row r="63" spans="1:13" ht="15.75" thickBot="1"/>
    <row r="64" spans="1:13" ht="24" thickBot="1">
      <c r="A64" s="70" t="s">
        <v>48</v>
      </c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2"/>
    </row>
    <row r="67" spans="1:10" ht="15.75" thickBot="1">
      <c r="A67" s="2" t="s">
        <v>20</v>
      </c>
      <c r="E67" s="2" t="s">
        <v>49</v>
      </c>
    </row>
    <row r="68" spans="1:10" ht="15.75" thickBot="1">
      <c r="A68" s="15" t="s">
        <v>21</v>
      </c>
      <c r="B68" s="69" t="s">
        <v>5</v>
      </c>
      <c r="C68" s="73"/>
      <c r="D68" s="8"/>
      <c r="E68" s="15" t="s">
        <v>21</v>
      </c>
      <c r="F68" s="69" t="s">
        <v>5</v>
      </c>
      <c r="G68" s="73"/>
    </row>
    <row r="69" spans="1:10" ht="15.75" thickBot="1">
      <c r="A69" s="22" t="s">
        <v>4</v>
      </c>
      <c r="B69" s="4">
        <v>1</v>
      </c>
      <c r="C69" s="7">
        <v>2</v>
      </c>
      <c r="D69" s="59"/>
      <c r="E69" s="22" t="s">
        <v>4</v>
      </c>
      <c r="F69" s="36">
        <v>1</v>
      </c>
      <c r="G69" s="61">
        <v>2</v>
      </c>
    </row>
    <row r="70" spans="1:10">
      <c r="A70" s="18">
        <v>1</v>
      </c>
      <c r="B70" s="58">
        <v>8.2748999999999988</v>
      </c>
      <c r="C70" s="16">
        <v>9.9247999999999994</v>
      </c>
      <c r="D70" s="19"/>
      <c r="E70" s="18">
        <v>1</v>
      </c>
      <c r="F70" s="58">
        <f>B70/3</f>
        <v>2.7582999999999998</v>
      </c>
      <c r="G70" s="62">
        <f>C70/3</f>
        <v>3.3082666666666665</v>
      </c>
    </row>
    <row r="71" spans="1:10">
      <c r="A71" s="18">
        <v>2</v>
      </c>
      <c r="B71" s="37">
        <v>10.4055</v>
      </c>
      <c r="C71" s="9">
        <v>11.2666</v>
      </c>
      <c r="D71" s="19"/>
      <c r="E71" s="18">
        <v>2</v>
      </c>
      <c r="F71" s="51">
        <f>B71/3</f>
        <v>3.4685000000000001</v>
      </c>
      <c r="G71" s="23">
        <f>C71/3</f>
        <v>3.7555333333333336</v>
      </c>
    </row>
    <row r="72" spans="1:10">
      <c r="A72" s="17">
        <v>3</v>
      </c>
      <c r="B72" s="37">
        <v>7.6748000000000003</v>
      </c>
      <c r="C72" s="9">
        <v>10.7499</v>
      </c>
      <c r="D72" s="19"/>
      <c r="E72" s="17">
        <v>3</v>
      </c>
      <c r="F72" s="51">
        <f>B72/3</f>
        <v>2.5582666666666669</v>
      </c>
      <c r="G72" s="23">
        <f>C72/3</f>
        <v>3.5832999999999999</v>
      </c>
    </row>
    <row r="73" spans="1:10">
      <c r="A73" s="17">
        <v>4</v>
      </c>
      <c r="B73" s="37">
        <v>8.7414999999999985</v>
      </c>
      <c r="C73" s="9">
        <v>9.6664999999999992</v>
      </c>
      <c r="D73" s="19"/>
      <c r="E73" s="17">
        <v>4</v>
      </c>
      <c r="F73" s="51">
        <f>B73/3</f>
        <v>2.9138333333333328</v>
      </c>
      <c r="G73" s="23">
        <f>C73/3</f>
        <v>3.2221666666666664</v>
      </c>
    </row>
    <row r="74" spans="1:10">
      <c r="A74" s="17">
        <v>5</v>
      </c>
      <c r="B74" s="37">
        <v>9.5081999999999987</v>
      </c>
      <c r="C74" s="9">
        <v>9.7081999999999997</v>
      </c>
      <c r="D74" s="19"/>
      <c r="E74" s="17">
        <v>5</v>
      </c>
      <c r="F74" s="51">
        <f>B74/3</f>
        <v>3.1693999999999996</v>
      </c>
      <c r="G74" s="23">
        <f>C74/3</f>
        <v>3.2360666666666664</v>
      </c>
    </row>
    <row r="75" spans="1:10">
      <c r="A75" s="17">
        <v>6</v>
      </c>
      <c r="B75" s="37">
        <v>7.4248999999999992</v>
      </c>
      <c r="C75" s="9">
        <v>7.1665000000000001</v>
      </c>
      <c r="D75" s="19"/>
      <c r="E75" s="17">
        <v>6</v>
      </c>
      <c r="F75" s="51">
        <f>B75/3</f>
        <v>2.4749666666666665</v>
      </c>
      <c r="G75" s="23">
        <f>C75/3</f>
        <v>2.3888333333333334</v>
      </c>
    </row>
    <row r="76" spans="1:10">
      <c r="A76" s="17">
        <v>7</v>
      </c>
      <c r="B76" s="37">
        <v>6.5749000000000004</v>
      </c>
      <c r="C76" s="9">
        <v>5.2165999999999997</v>
      </c>
      <c r="D76" s="19"/>
      <c r="E76" s="17">
        <v>7</v>
      </c>
      <c r="F76" s="51">
        <f>B76/3</f>
        <v>2.1916333333333333</v>
      </c>
      <c r="G76" s="23">
        <f>C76/3</f>
        <v>1.7388666666666666</v>
      </c>
    </row>
    <row r="77" spans="1:10" ht="15.75" thickBot="1">
      <c r="A77" s="60">
        <v>8</v>
      </c>
      <c r="B77" s="38">
        <v>4.3247999999999998</v>
      </c>
      <c r="C77" s="21">
        <v>5.5331999999999999</v>
      </c>
      <c r="D77" s="19"/>
      <c r="E77" s="60">
        <v>8</v>
      </c>
      <c r="F77" s="52">
        <f>B77/3</f>
        <v>1.4416</v>
      </c>
      <c r="G77" s="53">
        <f>C77/3</f>
        <v>1.8444</v>
      </c>
    </row>
    <row r="78" spans="1:10">
      <c r="A78" s="59"/>
      <c r="B78" s="19"/>
      <c r="C78" s="19"/>
      <c r="D78" s="19"/>
      <c r="J78" s="10"/>
    </row>
    <row r="79" spans="1:10" ht="15.75" thickBot="1">
      <c r="A79" s="2" t="s">
        <v>50</v>
      </c>
      <c r="J79" s="10"/>
    </row>
    <row r="80" spans="1:10" ht="15.75" thickBot="1">
      <c r="A80" s="1" t="s">
        <v>51</v>
      </c>
      <c r="B80" s="25">
        <v>4.6399999999999997</v>
      </c>
      <c r="C80" s="22" t="s">
        <v>4</v>
      </c>
      <c r="D80" s="61" t="s">
        <v>53</v>
      </c>
      <c r="I80" s="22" t="s">
        <v>4</v>
      </c>
      <c r="J80" s="61" t="s">
        <v>54</v>
      </c>
    </row>
    <row r="81" spans="1:11">
      <c r="A81" s="1" t="s">
        <v>52</v>
      </c>
      <c r="B81" s="1">
        <f>SQRT(K55/3)</f>
        <v>0.1964855115397568</v>
      </c>
      <c r="C81" s="18">
        <v>2</v>
      </c>
      <c r="D81" s="63">
        <v>3.4685000000000001</v>
      </c>
      <c r="E81" s="1" t="s">
        <v>61</v>
      </c>
      <c r="I81" s="18">
        <v>2</v>
      </c>
      <c r="J81" s="62">
        <v>3.7555333333333336</v>
      </c>
      <c r="K81" s="1" t="s">
        <v>61</v>
      </c>
    </row>
    <row r="82" spans="1:11">
      <c r="A82" s="25" t="s">
        <v>50</v>
      </c>
      <c r="B82" s="1">
        <f>B81*B80</f>
        <v>0.91169277354447142</v>
      </c>
      <c r="C82" s="17">
        <v>5</v>
      </c>
      <c r="D82" s="46">
        <v>3.1693999999999996</v>
      </c>
      <c r="E82" s="1" t="s">
        <v>67</v>
      </c>
      <c r="I82" s="17">
        <v>3</v>
      </c>
      <c r="J82" s="23">
        <v>3.5832999999999999</v>
      </c>
      <c r="K82" s="1" t="s">
        <v>61</v>
      </c>
    </row>
    <row r="83" spans="1:11">
      <c r="C83" s="17">
        <v>4</v>
      </c>
      <c r="D83" s="46">
        <v>2.9138333333333328</v>
      </c>
      <c r="E83" s="1" t="s">
        <v>76</v>
      </c>
      <c r="I83" s="18">
        <v>1</v>
      </c>
      <c r="J83" s="23">
        <v>3.3082666666666665</v>
      </c>
      <c r="K83" s="1" t="s">
        <v>61</v>
      </c>
    </row>
    <row r="84" spans="1:11">
      <c r="C84" s="18">
        <v>1</v>
      </c>
      <c r="D84" s="46">
        <v>2.7582999999999998</v>
      </c>
      <c r="E84" s="25" t="s">
        <v>76</v>
      </c>
      <c r="I84" s="17">
        <v>5</v>
      </c>
      <c r="J84" s="23">
        <v>3.2360666666666664</v>
      </c>
      <c r="K84" s="25" t="s">
        <v>67</v>
      </c>
    </row>
    <row r="85" spans="1:11">
      <c r="C85" s="17">
        <v>3</v>
      </c>
      <c r="D85" s="46">
        <v>2.5582666666666669</v>
      </c>
      <c r="E85" s="25" t="s">
        <v>76</v>
      </c>
      <c r="I85" s="17">
        <v>4</v>
      </c>
      <c r="J85" s="23">
        <v>3.2221666666666664</v>
      </c>
      <c r="K85" s="25" t="s">
        <v>67</v>
      </c>
    </row>
    <row r="86" spans="1:11">
      <c r="C86" s="17">
        <v>6</v>
      </c>
      <c r="D86" s="46">
        <v>2.4749666666666665</v>
      </c>
      <c r="E86" s="25" t="s">
        <v>74</v>
      </c>
      <c r="I86" s="17">
        <v>6</v>
      </c>
      <c r="J86" s="23">
        <v>2.3888333333333334</v>
      </c>
      <c r="K86" s="25" t="s">
        <v>74</v>
      </c>
    </row>
    <row r="87" spans="1:11">
      <c r="C87" s="17">
        <v>7</v>
      </c>
      <c r="D87" s="46">
        <v>2.1916333333333333</v>
      </c>
      <c r="E87" s="25" t="s">
        <v>82</v>
      </c>
      <c r="I87" s="17">
        <v>8</v>
      </c>
      <c r="J87" s="23">
        <v>1.8444</v>
      </c>
      <c r="K87" s="25" t="s">
        <v>72</v>
      </c>
    </row>
    <row r="88" spans="1:11" ht="15.75" thickBot="1">
      <c r="C88" s="60">
        <v>8</v>
      </c>
      <c r="D88" s="47">
        <v>1.4416</v>
      </c>
      <c r="E88" s="25" t="s">
        <v>81</v>
      </c>
      <c r="I88" s="60">
        <v>7</v>
      </c>
      <c r="J88" s="53">
        <v>1.7388666666666666</v>
      </c>
      <c r="K88" s="25" t="s">
        <v>72</v>
      </c>
    </row>
    <row r="90" spans="1:11">
      <c r="B90" s="25"/>
      <c r="C90" s="10" t="s">
        <v>60</v>
      </c>
      <c r="D90" s="10">
        <f>D81-D82</f>
        <v>0.29910000000000059</v>
      </c>
      <c r="E90" s="1" t="s">
        <v>58</v>
      </c>
      <c r="G90" s="10"/>
      <c r="I90" s="1" t="s">
        <v>64</v>
      </c>
      <c r="J90" s="10">
        <f>J81-J82</f>
        <v>0.17223333333333368</v>
      </c>
      <c r="K90" s="1" t="s">
        <v>58</v>
      </c>
    </row>
    <row r="91" spans="1:11">
      <c r="C91" s="10" t="s">
        <v>62</v>
      </c>
      <c r="D91" s="10">
        <f>D81-D83</f>
        <v>0.55466666666666731</v>
      </c>
      <c r="E91" s="1" t="s">
        <v>58</v>
      </c>
      <c r="G91" s="10"/>
      <c r="I91" s="1" t="s">
        <v>63</v>
      </c>
      <c r="J91" s="10">
        <f>J81-J83</f>
        <v>0.44726666666666715</v>
      </c>
      <c r="K91" s="1" t="s">
        <v>58</v>
      </c>
    </row>
    <row r="92" spans="1:11">
      <c r="C92" s="10" t="s">
        <v>63</v>
      </c>
      <c r="D92" s="10">
        <f>D81-D84</f>
        <v>0.71020000000000039</v>
      </c>
      <c r="E92" s="1" t="s">
        <v>58</v>
      </c>
      <c r="G92" s="10"/>
      <c r="I92" s="1" t="s">
        <v>60</v>
      </c>
      <c r="J92" s="10">
        <f>J81-J84</f>
        <v>0.51946666666666719</v>
      </c>
      <c r="K92" s="1" t="s">
        <v>58</v>
      </c>
    </row>
    <row r="93" spans="1:11">
      <c r="C93" s="10" t="s">
        <v>64</v>
      </c>
      <c r="D93" s="10">
        <f>D81-D85</f>
        <v>0.91023333333333323</v>
      </c>
      <c r="E93" s="25" t="s">
        <v>58</v>
      </c>
      <c r="G93" s="10"/>
      <c r="I93" s="25" t="s">
        <v>62</v>
      </c>
      <c r="J93" s="10">
        <f>J81-J85</f>
        <v>0.53336666666666721</v>
      </c>
      <c r="K93" s="25" t="s">
        <v>58</v>
      </c>
    </row>
    <row r="94" spans="1:11">
      <c r="C94" s="10" t="s">
        <v>65</v>
      </c>
      <c r="D94" s="10">
        <f>D81-D86</f>
        <v>0.9935333333333336</v>
      </c>
      <c r="E94" s="25" t="s">
        <v>59</v>
      </c>
      <c r="G94" s="10"/>
      <c r="I94" s="25" t="s">
        <v>65</v>
      </c>
      <c r="J94" s="10">
        <f>J81-J86</f>
        <v>1.3667000000000002</v>
      </c>
      <c r="K94" s="25" t="s">
        <v>59</v>
      </c>
    </row>
    <row r="95" spans="1:11">
      <c r="C95" s="10" t="s">
        <v>66</v>
      </c>
      <c r="D95" s="10">
        <f>D85-D86</f>
        <v>8.3300000000000374E-2</v>
      </c>
      <c r="E95" s="25" t="s">
        <v>58</v>
      </c>
      <c r="G95" s="10"/>
      <c r="I95" s="25" t="s">
        <v>69</v>
      </c>
      <c r="J95" s="10">
        <f>J85-J86</f>
        <v>0.83333333333333304</v>
      </c>
      <c r="K95" s="25" t="s">
        <v>58</v>
      </c>
    </row>
    <row r="96" spans="1:11">
      <c r="C96" s="10" t="s">
        <v>68</v>
      </c>
      <c r="D96" s="10">
        <f>D84-D86</f>
        <v>0.28333333333333321</v>
      </c>
      <c r="E96" s="25" t="s">
        <v>58</v>
      </c>
      <c r="G96" s="10"/>
      <c r="I96" s="25" t="s">
        <v>70</v>
      </c>
      <c r="J96" s="10">
        <f>J84-J86</f>
        <v>0.84723333333333306</v>
      </c>
      <c r="K96" s="25" t="s">
        <v>58</v>
      </c>
    </row>
    <row r="97" spans="3:11">
      <c r="C97" s="10" t="s">
        <v>69</v>
      </c>
      <c r="D97" s="10">
        <f>D83-D86</f>
        <v>0.43886666666666629</v>
      </c>
      <c r="E97" s="25" t="s">
        <v>58</v>
      </c>
      <c r="G97" s="10"/>
      <c r="I97" s="25" t="s">
        <v>68</v>
      </c>
      <c r="J97" s="10">
        <f>J83-J86</f>
        <v>0.9194333333333331</v>
      </c>
      <c r="K97" s="25" t="s">
        <v>59</v>
      </c>
    </row>
    <row r="98" spans="3:11">
      <c r="C98" s="10" t="s">
        <v>70</v>
      </c>
      <c r="D98" s="10">
        <f>D82-D86</f>
        <v>0.69443333333333301</v>
      </c>
      <c r="E98" s="25" t="s">
        <v>58</v>
      </c>
      <c r="G98" s="10"/>
      <c r="I98" s="25" t="s">
        <v>84</v>
      </c>
      <c r="J98" s="10">
        <f>J82-J87</f>
        <v>1.7388999999999999</v>
      </c>
      <c r="K98" s="25" t="s">
        <v>59</v>
      </c>
    </row>
    <row r="99" spans="3:11">
      <c r="C99" s="10" t="s">
        <v>71</v>
      </c>
      <c r="D99" s="10">
        <f>D82-D87</f>
        <v>0.97776666666666623</v>
      </c>
      <c r="E99" s="25" t="s">
        <v>59</v>
      </c>
      <c r="G99" s="10"/>
      <c r="I99" s="25" t="s">
        <v>83</v>
      </c>
      <c r="J99" s="10">
        <f>J86-J87</f>
        <v>0.54443333333333332</v>
      </c>
      <c r="K99" s="25" t="s">
        <v>58</v>
      </c>
    </row>
    <row r="100" spans="3:11">
      <c r="C100" s="10" t="s">
        <v>73</v>
      </c>
      <c r="D100" s="10">
        <f>D86-D87</f>
        <v>0.28333333333333321</v>
      </c>
      <c r="E100" s="25" t="s">
        <v>58</v>
      </c>
      <c r="G100" s="10"/>
      <c r="I100" s="25" t="s">
        <v>79</v>
      </c>
      <c r="J100" s="10">
        <f>J85-J87</f>
        <v>1.3777666666666664</v>
      </c>
      <c r="K100" s="25" t="s">
        <v>59</v>
      </c>
    </row>
    <row r="101" spans="3:11">
      <c r="C101" s="10" t="s">
        <v>75</v>
      </c>
      <c r="D101" s="10">
        <f>D85-D87</f>
        <v>0.36663333333333359</v>
      </c>
      <c r="E101" s="25" t="s">
        <v>58</v>
      </c>
      <c r="G101" s="10"/>
      <c r="I101" s="25" t="s">
        <v>77</v>
      </c>
      <c r="J101" s="10">
        <f>J83-J88</f>
        <v>1.5693999999999999</v>
      </c>
      <c r="K101" s="25" t="s">
        <v>59</v>
      </c>
    </row>
    <row r="102" spans="3:11">
      <c r="C102" s="10" t="s">
        <v>77</v>
      </c>
      <c r="D102" s="10">
        <f>D84-D87</f>
        <v>0.56666666666666643</v>
      </c>
      <c r="E102" s="25" t="s">
        <v>58</v>
      </c>
      <c r="G102" s="10"/>
      <c r="I102" s="25" t="s">
        <v>85</v>
      </c>
      <c r="J102" s="10">
        <f>J87-J88</f>
        <v>0.10553333333333348</v>
      </c>
      <c r="K102" s="25" t="s">
        <v>58</v>
      </c>
    </row>
    <row r="103" spans="3:11">
      <c r="C103" s="10" t="s">
        <v>78</v>
      </c>
      <c r="D103" s="10">
        <f>D83-D87</f>
        <v>0.72219999999999951</v>
      </c>
      <c r="E103" s="25" t="s">
        <v>58</v>
      </c>
      <c r="I103" s="25" t="s">
        <v>73</v>
      </c>
      <c r="J103" s="10">
        <f>J86-J88</f>
        <v>0.6499666666666668</v>
      </c>
      <c r="K103" s="25" t="s">
        <v>58</v>
      </c>
    </row>
    <row r="104" spans="3:11">
      <c r="C104" s="10" t="s">
        <v>79</v>
      </c>
      <c r="D104" s="10">
        <f>D83-D88</f>
        <v>1.4722333333333328</v>
      </c>
      <c r="E104" s="25" t="s">
        <v>59</v>
      </c>
      <c r="I104" s="25" t="s">
        <v>78</v>
      </c>
      <c r="J104" s="10">
        <f>J85-J88</f>
        <v>1.4832999999999998</v>
      </c>
      <c r="K104" s="25" t="s">
        <v>59</v>
      </c>
    </row>
    <row r="105" spans="3:11">
      <c r="C105" s="10" t="s">
        <v>80</v>
      </c>
      <c r="D105" s="10">
        <f>D87-D88</f>
        <v>0.75003333333333333</v>
      </c>
      <c r="E105" s="25" t="s">
        <v>58</v>
      </c>
    </row>
    <row r="106" spans="3:11">
      <c r="C106" s="10" t="s">
        <v>83</v>
      </c>
      <c r="D106" s="10">
        <f>D86-D88</f>
        <v>1.0333666666666665</v>
      </c>
      <c r="E106" s="25" t="s">
        <v>59</v>
      </c>
    </row>
  </sheetData>
  <sortState ref="I81:J88">
    <sortCondition descending="1" ref="J81:J88"/>
  </sortState>
  <mergeCells count="5">
    <mergeCell ref="I14:J14"/>
    <mergeCell ref="A34:L34"/>
    <mergeCell ref="A64:L64"/>
    <mergeCell ref="B68:C68"/>
    <mergeCell ref="F68:G6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2022-12-11T11:52:21Z</dcterms:created>
  <dcterms:modified xsi:type="dcterms:W3CDTF">2022-12-12T18:00:58Z</dcterms:modified>
</cp:coreProperties>
</file>