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435"/>
  </bookViews>
  <sheets>
    <sheet name="Plan1" sheetId="10" r:id="rId1"/>
    <sheet name="Teste de Tukey" sheetId="11" r:id="rId2"/>
  </sheets>
  <calcPr calcId="152511"/>
</workbook>
</file>

<file path=xl/calcChain.xml><?xml version="1.0" encoding="utf-8"?>
<calcChain xmlns="http://schemas.openxmlformats.org/spreadsheetml/2006/main">
  <c r="C7" i="10" l="1"/>
  <c r="H11" i="10" s="1"/>
  <c r="L16" i="11"/>
  <c r="L15" i="11"/>
  <c r="K15" i="11"/>
  <c r="L14" i="11"/>
  <c r="K14" i="11"/>
  <c r="J14" i="11"/>
  <c r="J13" i="11"/>
  <c r="K13" i="11"/>
  <c r="L13" i="11"/>
  <c r="I13" i="11"/>
  <c r="C3" i="11"/>
  <c r="C4" i="11"/>
  <c r="C5" i="11"/>
  <c r="C6" i="11"/>
  <c r="C2" i="11"/>
  <c r="C18" i="10"/>
  <c r="C17" i="10"/>
  <c r="C16" i="10"/>
  <c r="C19" i="10"/>
  <c r="D9" i="10"/>
  <c r="E9" i="10"/>
  <c r="B9" i="10"/>
  <c r="G4" i="10"/>
  <c r="G5" i="10"/>
  <c r="G6" i="10"/>
  <c r="G3" i="10"/>
  <c r="F8" i="10"/>
  <c r="C8" i="10"/>
  <c r="F7" i="10"/>
  <c r="C9" i="10" l="1"/>
  <c r="G9" i="10"/>
  <c r="J6" i="10" s="1"/>
  <c r="H12" i="10"/>
  <c r="G7" i="10"/>
  <c r="G10" i="10" l="1"/>
  <c r="D19" i="10" s="1"/>
  <c r="D16" i="10"/>
  <c r="E16" i="10" s="1"/>
  <c r="D17" i="10"/>
  <c r="E17" i="10" s="1"/>
  <c r="D18" i="10" l="1"/>
  <c r="E18" i="10" s="1"/>
  <c r="F16" i="10" l="1"/>
  <c r="B7" i="11"/>
  <c r="J7" i="10"/>
  <c r="J8" i="10" s="1"/>
  <c r="F17" i="10"/>
  <c r="D4" i="11" l="1"/>
  <c r="D2" i="11"/>
  <c r="B22" i="11" s="1"/>
  <c r="B23" i="11" s="1"/>
  <c r="B28" i="11"/>
  <c r="B29" i="11" s="1"/>
  <c r="D5" i="11"/>
  <c r="D3" i="11"/>
  <c r="D6" i="11"/>
</calcChain>
</file>

<file path=xl/sharedStrings.xml><?xml version="1.0" encoding="utf-8"?>
<sst xmlns="http://schemas.openxmlformats.org/spreadsheetml/2006/main" count="82" uniqueCount="50">
  <si>
    <t>Total</t>
  </si>
  <si>
    <t>Tratamentos</t>
  </si>
  <si>
    <t>Blocos</t>
  </si>
  <si>
    <t>T1</t>
  </si>
  <si>
    <t>T2</t>
  </si>
  <si>
    <t>T3</t>
  </si>
  <si>
    <t>T4</t>
  </si>
  <si>
    <t>T5</t>
  </si>
  <si>
    <t>Total Parcial</t>
  </si>
  <si>
    <t>I</t>
  </si>
  <si>
    <t>J</t>
  </si>
  <si>
    <t>ANOVA de um delineamento em Blocos ao Acaso</t>
  </si>
  <si>
    <t>FV</t>
  </si>
  <si>
    <t>GL</t>
  </si>
  <si>
    <t>SQ</t>
  </si>
  <si>
    <t>QM</t>
  </si>
  <si>
    <t>F</t>
  </si>
  <si>
    <t>Trat</t>
  </si>
  <si>
    <t>Bloco</t>
  </si>
  <si>
    <t>Res</t>
  </si>
  <si>
    <t>C</t>
  </si>
  <si>
    <t>U</t>
  </si>
  <si>
    <r>
      <t>U</t>
    </r>
    <r>
      <rPr>
        <vertAlign val="subscript"/>
        <sz val="10"/>
        <rFont val="Arial"/>
        <family val="2"/>
      </rPr>
      <t>B</t>
    </r>
  </si>
  <si>
    <t>F trat (4 x 11 GL):</t>
  </si>
  <si>
    <t>*</t>
  </si>
  <si>
    <t>Conclusão para Tratamentos:</t>
  </si>
  <si>
    <t>Rejeitamos H0 ao nível de 5% de probabilidade e concluímos que os tratamentos causam</t>
  </si>
  <si>
    <t>variação na produção da macieira.</t>
  </si>
  <si>
    <t>F bloco (3 x 11 GL):</t>
  </si>
  <si>
    <t>Conclusão para Blocos</t>
  </si>
  <si>
    <t>ns</t>
  </si>
  <si>
    <t>Não rejeitamos H0 ao nível de 5% de probabilidade, os blocos não foram eficentes no controle</t>
  </si>
  <si>
    <t>da heterogeneidade da área experimental.</t>
  </si>
  <si>
    <t>Médias</t>
  </si>
  <si>
    <t>s(m)</t>
  </si>
  <si>
    <t>Qmres</t>
  </si>
  <si>
    <t>Teste de Tukey: organizar as médias em ordem decrescente</t>
  </si>
  <si>
    <t>TUKEY</t>
  </si>
  <si>
    <r>
      <t>comparações entre médias de tratamentos que não perderam parcela</t>
    </r>
    <r>
      <rPr>
        <sz val="10"/>
        <rFont val="Arial"/>
        <family val="2"/>
      </rPr>
      <t>:</t>
    </r>
  </si>
  <si>
    <t>q ( 5 x 11)</t>
  </si>
  <si>
    <t>dms</t>
  </si>
  <si>
    <t>comparações entre médias dos tratamentos que não perderam parcela e a média do tratamento que perdeu a parcela</t>
  </si>
  <si>
    <t>a</t>
  </si>
  <si>
    <t>b</t>
  </si>
  <si>
    <t>ab</t>
  </si>
  <si>
    <t>Médias seguidas pela mesma letra não diferem entre si pelo teste de Tukey ao nível de 5% de probabilidade.</t>
  </si>
  <si>
    <t>CV</t>
  </si>
  <si>
    <t>m</t>
  </si>
  <si>
    <t>s</t>
  </si>
  <si>
    <t xml:space="preserve">Coef. De Variação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</si>
</sst>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4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5" xfId="0" applyFont="1" applyFill="1" applyBorder="1"/>
    <xf numFmtId="0" fontId="1" fillId="0" borderId="4" xfId="0" applyFont="1" applyFill="1" applyBorder="1" applyAlignment="1"/>
    <xf numFmtId="2" fontId="1" fillId="0" borderId="10" xfId="0" applyNumberFormat="1" applyFont="1" applyFill="1" applyBorder="1"/>
    <xf numFmtId="0" fontId="2" fillId="0" borderId="7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1" xfId="0" applyFont="1" applyFill="1" applyBorder="1" applyAlignment="1"/>
    <xf numFmtId="0" fontId="1" fillId="2" borderId="14" xfId="0" applyFont="1" applyFill="1" applyBorder="1" applyAlignment="1"/>
    <xf numFmtId="0" fontId="1" fillId="2" borderId="2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/>
    <xf numFmtId="0" fontId="1" fillId="2" borderId="16" xfId="0" applyFont="1" applyFill="1" applyBorder="1" applyAlignment="1"/>
    <xf numFmtId="0" fontId="2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0" xfId="0" applyFont="1" applyFill="1" applyBorder="1"/>
    <xf numFmtId="0" fontId="1" fillId="0" borderId="19" xfId="0" applyFont="1" applyFill="1" applyBorder="1"/>
    <xf numFmtId="0" fontId="0" fillId="0" borderId="18" xfId="0" applyBorder="1"/>
    <xf numFmtId="0" fontId="0" fillId="0" borderId="20" xfId="0" applyBorder="1"/>
    <xf numFmtId="0" fontId="1" fillId="2" borderId="17" xfId="0" applyFont="1" applyFill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0" fillId="0" borderId="7" xfId="0" applyNumberFormat="1" applyBorder="1"/>
    <xf numFmtId="9" fontId="0" fillId="0" borderId="8" xfId="0" applyNumberFormat="1" applyBorder="1"/>
    <xf numFmtId="0" fontId="0" fillId="0" borderId="5" xfId="0" applyBorder="1"/>
    <xf numFmtId="0" fontId="0" fillId="0" borderId="9" xfId="0" applyBorder="1"/>
    <xf numFmtId="0" fontId="4" fillId="0" borderId="0" xfId="0" applyFo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4" xfId="0" applyBorder="1"/>
    <xf numFmtId="2" fontId="0" fillId="0" borderId="4" xfId="0" applyNumberFormat="1" applyBorder="1"/>
    <xf numFmtId="0" fontId="1" fillId="2" borderId="5" xfId="0" applyFont="1" applyFill="1" applyBorder="1"/>
    <xf numFmtId="2" fontId="0" fillId="0" borderId="6" xfId="0" applyNumberFormat="1" applyBorder="1"/>
    <xf numFmtId="2" fontId="0" fillId="0" borderId="9" xfId="0" applyNumberFormat="1" applyBorder="1"/>
    <xf numFmtId="2" fontId="0" fillId="2" borderId="9" xfId="0" applyNumberFormat="1" applyFill="1" applyBorder="1"/>
    <xf numFmtId="0" fontId="1" fillId="2" borderId="3" xfId="0" applyFont="1" applyFill="1" applyBorder="1"/>
    <xf numFmtId="2" fontId="0" fillId="0" borderId="20" xfId="0" applyNumberFormat="1" applyBorder="1"/>
    <xf numFmtId="0" fontId="1" fillId="2" borderId="0" xfId="0" applyFont="1" applyFill="1" applyBorder="1"/>
    <xf numFmtId="2" fontId="0" fillId="0" borderId="7" xfId="0" applyNumberFormat="1" applyBorder="1"/>
    <xf numFmtId="2" fontId="0" fillId="0" borderId="15" xfId="0" applyNumberFormat="1" applyBorder="1"/>
    <xf numFmtId="0" fontId="0" fillId="0" borderId="3" xfId="0" applyBorder="1"/>
    <xf numFmtId="2" fontId="5" fillId="0" borderId="15" xfId="0" applyNumberFormat="1" applyFont="1" applyBorder="1"/>
    <xf numFmtId="2" fontId="5" fillId="0" borderId="8" xfId="0" applyNumberFormat="1" applyFont="1" applyBorder="1"/>
    <xf numFmtId="2" fontId="1" fillId="0" borderId="4" xfId="0" applyNumberFormat="1" applyFont="1" applyBorder="1"/>
    <xf numFmtId="0" fontId="1" fillId="0" borderId="3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220" zoomScaleNormal="220" workbookViewId="0">
      <selection activeCell="E7" activeCellId="2" sqref="B7 D7 E7"/>
    </sheetView>
  </sheetViews>
  <sheetFormatPr defaultRowHeight="12.75" x14ac:dyDescent="0.2"/>
  <cols>
    <col min="1" max="1" width="11.85546875" customWidth="1"/>
  </cols>
  <sheetData>
    <row r="1" spans="1:12" ht="13.5" thickBot="1" x14ac:dyDescent="0.25">
      <c r="A1" s="9" t="s">
        <v>1</v>
      </c>
      <c r="B1" s="11" t="s">
        <v>2</v>
      </c>
      <c r="C1" s="11"/>
      <c r="D1" s="11"/>
      <c r="E1" s="11"/>
      <c r="F1" s="12" t="s">
        <v>8</v>
      </c>
      <c r="G1" s="14" t="s">
        <v>0</v>
      </c>
    </row>
    <row r="2" spans="1:12" ht="13.5" thickBot="1" x14ac:dyDescent="0.25">
      <c r="A2" s="10"/>
      <c r="B2" s="1">
        <v>1</v>
      </c>
      <c r="C2" s="1">
        <v>2</v>
      </c>
      <c r="D2" s="1">
        <v>3</v>
      </c>
      <c r="E2" s="1">
        <v>4</v>
      </c>
      <c r="F2" s="13"/>
      <c r="G2" s="15"/>
    </row>
    <row r="3" spans="1:12" x14ac:dyDescent="0.2">
      <c r="A3" s="2" t="s">
        <v>3</v>
      </c>
      <c r="B3" s="3">
        <v>142.36000000000001</v>
      </c>
      <c r="C3" s="3">
        <v>144.78</v>
      </c>
      <c r="D3" s="3">
        <v>145.19</v>
      </c>
      <c r="E3" s="3">
        <v>138.88</v>
      </c>
      <c r="F3" s="20"/>
      <c r="G3" s="5">
        <f>SUM(B3:E3)</f>
        <v>571.21</v>
      </c>
    </row>
    <row r="4" spans="1:12" ht="13.5" thickBot="1" x14ac:dyDescent="0.25">
      <c r="A4" s="2" t="s">
        <v>4</v>
      </c>
      <c r="B4" s="3">
        <v>139.28</v>
      </c>
      <c r="C4" s="3">
        <v>137.77000000000001</v>
      </c>
      <c r="D4" s="3">
        <v>144.44</v>
      </c>
      <c r="E4" s="3">
        <v>130.61000000000001</v>
      </c>
      <c r="F4" s="21"/>
      <c r="G4" s="5">
        <f t="shared" ref="G4:G7" si="0">SUM(B4:E4)</f>
        <v>552.1</v>
      </c>
    </row>
    <row r="5" spans="1:12" ht="13.5" thickBot="1" x14ac:dyDescent="0.25">
      <c r="A5" s="2" t="s">
        <v>5</v>
      </c>
      <c r="B5" s="3">
        <v>140.72999999999999</v>
      </c>
      <c r="C5" s="3">
        <v>134.06</v>
      </c>
      <c r="D5" s="3">
        <v>136.07</v>
      </c>
      <c r="E5" s="3">
        <v>144.11000000000001</v>
      </c>
      <c r="F5" s="21"/>
      <c r="G5" s="5">
        <f t="shared" si="0"/>
        <v>554.97</v>
      </c>
      <c r="I5" s="33" t="s">
        <v>49</v>
      </c>
      <c r="J5" s="34"/>
    </row>
    <row r="6" spans="1:12" x14ac:dyDescent="0.2">
      <c r="A6" s="2" t="s">
        <v>6</v>
      </c>
      <c r="B6" s="3">
        <v>150.88</v>
      </c>
      <c r="C6" s="3">
        <v>135.83000000000001</v>
      </c>
      <c r="D6" s="3">
        <v>136.97</v>
      </c>
      <c r="E6" s="3">
        <v>136.36000000000001</v>
      </c>
      <c r="F6" s="21"/>
      <c r="G6" s="5">
        <f t="shared" si="0"/>
        <v>560.04000000000008</v>
      </c>
      <c r="I6" s="58" t="s">
        <v>47</v>
      </c>
      <c r="J6" s="46">
        <f>G9/(B10*B11)</f>
        <v>142.16099999999997</v>
      </c>
    </row>
    <row r="7" spans="1:12" ht="13.5" thickBot="1" x14ac:dyDescent="0.25">
      <c r="A7" s="2" t="s">
        <v>7</v>
      </c>
      <c r="B7" s="3">
        <v>153.49</v>
      </c>
      <c r="C7" s="32">
        <f>(B10*F7+B11*C8-F8)/((B10-1)*(B11-1))</f>
        <v>149.44000000000003</v>
      </c>
      <c r="D7" s="3">
        <v>151.75</v>
      </c>
      <c r="E7" s="3">
        <v>150.22</v>
      </c>
      <c r="F7" s="22">
        <f>SUM(B7,D7,E7)</f>
        <v>455.46000000000004</v>
      </c>
      <c r="G7" s="5">
        <f t="shared" si="0"/>
        <v>604.90000000000009</v>
      </c>
      <c r="I7" s="58" t="s">
        <v>48</v>
      </c>
      <c r="J7" s="46">
        <f>SQRT(E18)</f>
        <v>4.8681059411764114</v>
      </c>
    </row>
    <row r="8" spans="1:12" ht="13.5" thickBot="1" x14ac:dyDescent="0.25">
      <c r="A8" s="16" t="s">
        <v>8</v>
      </c>
      <c r="B8" s="17"/>
      <c r="C8" s="17">
        <f>SUM(C3:C6)</f>
        <v>552.44000000000005</v>
      </c>
      <c r="D8" s="17"/>
      <c r="E8" s="18"/>
      <c r="F8" s="19">
        <f>SUM(B3:B7,C3:C6,D3:D7,E3:E7)</f>
        <v>2693.78</v>
      </c>
      <c r="G8" s="4"/>
      <c r="I8" s="59" t="s">
        <v>46</v>
      </c>
      <c r="J8" s="47">
        <f>100*J7/J6</f>
        <v>3.4243610703191538</v>
      </c>
    </row>
    <row r="9" spans="1:12" ht="13.5" thickBot="1" x14ac:dyDescent="0.25">
      <c r="A9" s="6" t="s">
        <v>0</v>
      </c>
      <c r="B9" s="7">
        <f>SUM(B3:B7)</f>
        <v>726.74</v>
      </c>
      <c r="C9" s="7">
        <f t="shared" ref="C9:E9" si="1">SUM(C3:C7)</f>
        <v>701.88000000000011</v>
      </c>
      <c r="D9" s="7">
        <f t="shared" si="1"/>
        <v>714.42</v>
      </c>
      <c r="E9" s="7">
        <f t="shared" si="1"/>
        <v>700.18000000000006</v>
      </c>
      <c r="F9" s="4"/>
      <c r="G9" s="8">
        <f>SUM(B3:E7)</f>
        <v>2843.2199999999993</v>
      </c>
    </row>
    <row r="10" spans="1:12" x14ac:dyDescent="0.2">
      <c r="A10" s="2" t="s">
        <v>9</v>
      </c>
      <c r="B10" s="3">
        <v>5</v>
      </c>
      <c r="F10" s="24" t="s">
        <v>20</v>
      </c>
      <c r="G10">
        <f>G9^2/(5*4)</f>
        <v>404194.99841999979</v>
      </c>
    </row>
    <row r="11" spans="1:12" x14ac:dyDescent="0.2">
      <c r="A11" s="2" t="s">
        <v>10</v>
      </c>
      <c r="B11" s="3">
        <v>4</v>
      </c>
      <c r="G11" s="24" t="s">
        <v>21</v>
      </c>
      <c r="H11">
        <f>(B10-1)/B10*(C7-C8/(B10-1))^2</f>
        <v>102.69512000000023</v>
      </c>
    </row>
    <row r="12" spans="1:12" ht="15.75" x14ac:dyDescent="0.3">
      <c r="G12" s="24" t="s">
        <v>22</v>
      </c>
      <c r="H12">
        <f>(B11-1)/B11*(C7-F7/(B11-1))^2</f>
        <v>4.2482999999999835</v>
      </c>
    </row>
    <row r="13" spans="1:12" x14ac:dyDescent="0.2">
      <c r="B13" s="23" t="s">
        <v>11</v>
      </c>
    </row>
    <row r="14" spans="1:12" ht="13.5" thickBot="1" x14ac:dyDescent="0.25"/>
    <row r="15" spans="1:12" ht="13.5" thickBot="1" x14ac:dyDescent="0.25">
      <c r="B15" s="25" t="s">
        <v>12</v>
      </c>
      <c r="C15" s="26" t="s">
        <v>13</v>
      </c>
      <c r="D15" s="26" t="s">
        <v>14</v>
      </c>
      <c r="E15" s="26" t="s">
        <v>15</v>
      </c>
      <c r="F15" s="27" t="s">
        <v>16</v>
      </c>
      <c r="H15" s="33" t="s">
        <v>23</v>
      </c>
      <c r="I15" s="34"/>
      <c r="K15" s="33" t="s">
        <v>28</v>
      </c>
      <c r="L15" s="34"/>
    </row>
    <row r="16" spans="1:12" x14ac:dyDescent="0.2">
      <c r="B16" s="24" t="s">
        <v>17</v>
      </c>
      <c r="C16">
        <f>B10-1</f>
        <v>4</v>
      </c>
      <c r="D16">
        <f>SUMSQ(G3:G7)/B11-G10</f>
        <v>463.948230000271</v>
      </c>
      <c r="E16">
        <f>(D16-H11)/C16</f>
        <v>90.313277500067699</v>
      </c>
      <c r="F16">
        <f>E16/E18</f>
        <v>3.8109351756446825</v>
      </c>
      <c r="G16" s="24" t="s">
        <v>24</v>
      </c>
      <c r="H16" s="35">
        <v>0.05</v>
      </c>
      <c r="I16" s="36">
        <v>0.01</v>
      </c>
      <c r="K16" s="35">
        <v>0.05</v>
      </c>
      <c r="L16" s="36">
        <v>0.01</v>
      </c>
    </row>
    <row r="17" spans="2:12" ht="15" thickBot="1" x14ac:dyDescent="0.25">
      <c r="B17" s="28" t="s">
        <v>18</v>
      </c>
      <c r="C17">
        <f>B11-1</f>
        <v>3</v>
      </c>
      <c r="D17">
        <f>SUMSQ(B9:E9)/B10-G10</f>
        <v>91.90774000028614</v>
      </c>
      <c r="E17">
        <f>(D17-H12)/C17</f>
        <v>29.219813333428718</v>
      </c>
      <c r="F17">
        <f>E17/E18</f>
        <v>1.232983870594792</v>
      </c>
      <c r="G17" s="39" t="s">
        <v>30</v>
      </c>
      <c r="H17" s="37">
        <v>3.36</v>
      </c>
      <c r="I17" s="38">
        <v>5.67</v>
      </c>
      <c r="K17" s="37">
        <v>3.59</v>
      </c>
      <c r="L17" s="38">
        <v>6.22</v>
      </c>
    </row>
    <row r="18" spans="2:12" ht="13.5" thickBot="1" x14ac:dyDescent="0.25">
      <c r="B18" s="28" t="s">
        <v>19</v>
      </c>
      <c r="C18">
        <f>C19-C17-C16</f>
        <v>11</v>
      </c>
      <c r="D18">
        <f>D19-D16-D17</f>
        <v>260.68300999968778</v>
      </c>
      <c r="E18">
        <f>D18/C18</f>
        <v>23.69845545451707</v>
      </c>
    </row>
    <row r="19" spans="2:12" ht="13.5" thickBot="1" x14ac:dyDescent="0.25">
      <c r="B19" s="29" t="s">
        <v>0</v>
      </c>
      <c r="C19" s="30">
        <f>B10*B11-2</f>
        <v>18</v>
      </c>
      <c r="D19" s="30">
        <f>SUMSQ(B3:E7)-G10</f>
        <v>816.53898000024492</v>
      </c>
      <c r="E19" s="30"/>
      <c r="F19" s="31"/>
    </row>
    <row r="21" spans="2:12" x14ac:dyDescent="0.2">
      <c r="B21" s="23" t="s">
        <v>25</v>
      </c>
      <c r="E21" s="24" t="s">
        <v>26</v>
      </c>
    </row>
    <row r="22" spans="2:12" x14ac:dyDescent="0.2">
      <c r="E22" s="24" t="s">
        <v>27</v>
      </c>
    </row>
    <row r="24" spans="2:12" x14ac:dyDescent="0.2">
      <c r="B24" s="23" t="s">
        <v>29</v>
      </c>
      <c r="E24" s="24" t="s">
        <v>31</v>
      </c>
    </row>
    <row r="25" spans="2:12" x14ac:dyDescent="0.2">
      <c r="E25" s="24" t="s">
        <v>32</v>
      </c>
    </row>
  </sheetData>
  <mergeCells count="7">
    <mergeCell ref="K15:L15"/>
    <mergeCell ref="I5:J5"/>
    <mergeCell ref="A1:A2"/>
    <mergeCell ref="B1:E1"/>
    <mergeCell ref="F1:F2"/>
    <mergeCell ref="G1:G2"/>
    <mergeCell ref="H15:I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230" zoomScaleNormal="230" workbookViewId="0">
      <selection activeCell="H19" sqref="H19"/>
    </sheetView>
  </sheetViews>
  <sheetFormatPr defaultRowHeight="12.75" x14ac:dyDescent="0.2"/>
  <cols>
    <col min="1" max="1" width="11.28515625" bestFit="1" customWidth="1"/>
    <col min="3" max="3" width="7" bestFit="1" customWidth="1"/>
    <col min="4" max="4" width="4.7109375" bestFit="1" customWidth="1"/>
  </cols>
  <sheetData>
    <row r="1" spans="1:12" ht="13.5" thickBot="1" x14ac:dyDescent="0.25">
      <c r="A1" s="25" t="s">
        <v>1</v>
      </c>
      <c r="B1" s="26" t="s">
        <v>0</v>
      </c>
      <c r="C1" s="26" t="s">
        <v>33</v>
      </c>
      <c r="D1" s="27" t="s">
        <v>34</v>
      </c>
    </row>
    <row r="2" spans="1:12" x14ac:dyDescent="0.2">
      <c r="A2" s="2" t="s">
        <v>3</v>
      </c>
      <c r="B2" s="41">
        <v>571.21</v>
      </c>
      <c r="C2" s="42">
        <f>B2/4</f>
        <v>142.80250000000001</v>
      </c>
      <c r="D2" s="46">
        <f>SQRT(B7/B8)</f>
        <v>2.4340529705882057</v>
      </c>
    </row>
    <row r="3" spans="1:12" x14ac:dyDescent="0.2">
      <c r="A3" s="2" t="s">
        <v>4</v>
      </c>
      <c r="B3" s="41">
        <v>552.1</v>
      </c>
      <c r="C3" s="42">
        <f t="shared" ref="C3:C6" si="0">B3/4</f>
        <v>138.02500000000001</v>
      </c>
      <c r="D3" s="46">
        <f>SQRT(B7/B8)</f>
        <v>2.4340529705882057</v>
      </c>
    </row>
    <row r="4" spans="1:12" x14ac:dyDescent="0.2">
      <c r="A4" s="2" t="s">
        <v>5</v>
      </c>
      <c r="B4" s="41">
        <v>554.97</v>
      </c>
      <c r="C4" s="42">
        <f t="shared" si="0"/>
        <v>138.74250000000001</v>
      </c>
      <c r="D4" s="46">
        <f>SQRT(B7/B8)</f>
        <v>2.4340529705882057</v>
      </c>
    </row>
    <row r="5" spans="1:12" x14ac:dyDescent="0.2">
      <c r="A5" s="2" t="s">
        <v>6</v>
      </c>
      <c r="B5" s="41">
        <v>560.04000000000008</v>
      </c>
      <c r="C5" s="42">
        <f t="shared" si="0"/>
        <v>140.01000000000002</v>
      </c>
      <c r="D5" s="46">
        <f>SQRT(B7/B8)</f>
        <v>2.4340529705882057</v>
      </c>
    </row>
    <row r="6" spans="1:12" ht="13.5" thickBot="1" x14ac:dyDescent="0.25">
      <c r="A6" s="45" t="s">
        <v>7</v>
      </c>
      <c r="B6" s="43">
        <v>604.90000000000009</v>
      </c>
      <c r="C6" s="44">
        <f t="shared" si="0"/>
        <v>151.22500000000002</v>
      </c>
      <c r="D6" s="48">
        <f>SQRT((1/4+5/(4*(4-1)*(5-1)))*B7)</f>
        <v>2.8971025134562973</v>
      </c>
    </row>
    <row r="7" spans="1:12" x14ac:dyDescent="0.2">
      <c r="A7" s="2" t="s">
        <v>35</v>
      </c>
      <c r="B7">
        <f>Plan1!E18</f>
        <v>23.69845545451707</v>
      </c>
    </row>
    <row r="8" spans="1:12" x14ac:dyDescent="0.2">
      <c r="A8" s="2" t="s">
        <v>10</v>
      </c>
      <c r="B8">
        <v>4</v>
      </c>
    </row>
    <row r="10" spans="1:12" x14ac:dyDescent="0.2">
      <c r="A10" s="24" t="s">
        <v>36</v>
      </c>
    </row>
    <row r="11" spans="1:12" ht="13.5" thickBot="1" x14ac:dyDescent="0.25">
      <c r="G11" s="41"/>
      <c r="H11" s="51"/>
      <c r="I11" s="28" t="s">
        <v>3</v>
      </c>
      <c r="J11" s="28" t="s">
        <v>6</v>
      </c>
      <c r="K11" s="28" t="s">
        <v>5</v>
      </c>
      <c r="L11" s="28" t="s">
        <v>4</v>
      </c>
    </row>
    <row r="12" spans="1:12" ht="13.5" thickBot="1" x14ac:dyDescent="0.25">
      <c r="A12" s="25" t="s">
        <v>1</v>
      </c>
      <c r="B12" s="26" t="s">
        <v>33</v>
      </c>
      <c r="C12" s="26" t="s">
        <v>37</v>
      </c>
      <c r="G12" s="41"/>
      <c r="H12" s="42"/>
      <c r="I12" s="42">
        <v>142.80250000000001</v>
      </c>
      <c r="J12" s="42">
        <v>140.01000000000002</v>
      </c>
      <c r="K12" s="42">
        <v>138.74250000000001</v>
      </c>
      <c r="L12" s="42">
        <v>138.02500000000001</v>
      </c>
    </row>
    <row r="13" spans="1:12" x14ac:dyDescent="0.2">
      <c r="A13" s="49" t="s">
        <v>7</v>
      </c>
      <c r="B13" s="42">
        <v>151.22500000000002</v>
      </c>
      <c r="C13" s="24" t="s">
        <v>42</v>
      </c>
      <c r="G13" s="51" t="s">
        <v>7</v>
      </c>
      <c r="H13" s="42">
        <v>151.22500000000002</v>
      </c>
      <c r="I13" s="52">
        <f>$H13-I$12</f>
        <v>8.4225000000000136</v>
      </c>
      <c r="J13" s="53">
        <f t="shared" ref="J13:L13" si="1">$H13-J$12</f>
        <v>11.215000000000003</v>
      </c>
      <c r="K13" s="55">
        <f t="shared" si="1"/>
        <v>12.482500000000016</v>
      </c>
      <c r="L13" s="56">
        <f t="shared" si="1"/>
        <v>13.200000000000017</v>
      </c>
    </row>
    <row r="14" spans="1:12" x14ac:dyDescent="0.2">
      <c r="A14" s="2" t="s">
        <v>3</v>
      </c>
      <c r="B14" s="42">
        <v>142.80250000000001</v>
      </c>
      <c r="C14" s="24" t="s">
        <v>44</v>
      </c>
      <c r="G14" s="28" t="s">
        <v>3</v>
      </c>
      <c r="H14" s="42">
        <v>142.80250000000001</v>
      </c>
      <c r="I14" s="54"/>
      <c r="J14" s="42">
        <f>$H14-J$12</f>
        <v>2.7924999999999898</v>
      </c>
      <c r="K14" s="42">
        <f>$H14-K$12</f>
        <v>4.0600000000000023</v>
      </c>
      <c r="L14" s="46">
        <f>$H14-L$12</f>
        <v>4.7775000000000034</v>
      </c>
    </row>
    <row r="15" spans="1:12" x14ac:dyDescent="0.2">
      <c r="A15" s="2" t="s">
        <v>6</v>
      </c>
      <c r="B15" s="42">
        <v>140.01000000000002</v>
      </c>
      <c r="C15" s="24" t="s">
        <v>44</v>
      </c>
      <c r="G15" s="28" t="s">
        <v>6</v>
      </c>
      <c r="H15" s="42">
        <v>140.01000000000002</v>
      </c>
      <c r="I15" s="54"/>
      <c r="J15" s="41"/>
      <c r="K15" s="42">
        <f>$H15-K$12</f>
        <v>1.2675000000000125</v>
      </c>
      <c r="L15" s="46">
        <f>$H15-L$12</f>
        <v>1.9850000000000136</v>
      </c>
    </row>
    <row r="16" spans="1:12" ht="13.5" thickBot="1" x14ac:dyDescent="0.25">
      <c r="A16" s="2" t="s">
        <v>5</v>
      </c>
      <c r="B16" s="42">
        <v>138.74250000000001</v>
      </c>
      <c r="C16" s="24" t="s">
        <v>43</v>
      </c>
      <c r="G16" s="28" t="s">
        <v>5</v>
      </c>
      <c r="H16" s="42">
        <v>138.74250000000001</v>
      </c>
      <c r="I16" s="37"/>
      <c r="J16" s="43"/>
      <c r="K16" s="43"/>
      <c r="L16" s="47">
        <f>$H16-L$12</f>
        <v>0.71750000000000114</v>
      </c>
    </row>
    <row r="17" spans="1:12" ht="13.5" thickBot="1" x14ac:dyDescent="0.25">
      <c r="A17" s="6" t="s">
        <v>4</v>
      </c>
      <c r="B17" s="44">
        <v>138.02500000000001</v>
      </c>
      <c r="C17" s="57" t="s">
        <v>43</v>
      </c>
      <c r="G17" s="28"/>
      <c r="H17" s="42"/>
      <c r="I17" s="41"/>
      <c r="J17" s="41"/>
      <c r="K17" s="41"/>
      <c r="L17" s="41"/>
    </row>
    <row r="18" spans="1:12" x14ac:dyDescent="0.2">
      <c r="A18" s="2" t="s">
        <v>45</v>
      </c>
    </row>
    <row r="19" spans="1:12" x14ac:dyDescent="0.2">
      <c r="A19" s="28"/>
    </row>
    <row r="20" spans="1:12" x14ac:dyDescent="0.2">
      <c r="A20" s="23" t="s">
        <v>38</v>
      </c>
    </row>
    <row r="21" spans="1:12" x14ac:dyDescent="0.2">
      <c r="A21" s="24" t="s">
        <v>39</v>
      </c>
      <c r="B21">
        <v>4.57</v>
      </c>
    </row>
    <row r="22" spans="1:12" ht="13.5" thickBot="1" x14ac:dyDescent="0.25">
      <c r="A22" s="28" t="s">
        <v>34</v>
      </c>
      <c r="B22" s="40">
        <f>D2</f>
        <v>2.4340529705882057</v>
      </c>
    </row>
    <row r="23" spans="1:12" ht="13.5" thickBot="1" x14ac:dyDescent="0.25">
      <c r="A23" s="29" t="s">
        <v>40</v>
      </c>
      <c r="B23" s="50">
        <f>B21*B22</f>
        <v>11.1236220755881</v>
      </c>
    </row>
    <row r="25" spans="1:12" x14ac:dyDescent="0.2">
      <c r="A25" s="23" t="s">
        <v>41</v>
      </c>
    </row>
    <row r="27" spans="1:12" x14ac:dyDescent="0.2">
      <c r="A27" s="24" t="s">
        <v>39</v>
      </c>
      <c r="B27">
        <v>4.57</v>
      </c>
    </row>
    <row r="28" spans="1:12" ht="13.5" thickBot="1" x14ac:dyDescent="0.25">
      <c r="A28" s="24" t="s">
        <v>34</v>
      </c>
      <c r="B28" s="40">
        <f>SQRT(1/2*(2/4+5/(4*(5-1)*(4-1)))*B7)</f>
        <v>2.6756136527069883</v>
      </c>
    </row>
    <row r="29" spans="1:12" ht="13.5" thickBot="1" x14ac:dyDescent="0.25">
      <c r="A29" s="25" t="s">
        <v>40</v>
      </c>
      <c r="B29" s="50">
        <f>B28*B27</f>
        <v>12.227554392870937</v>
      </c>
    </row>
  </sheetData>
  <sortState ref="A13:B17">
    <sortCondition descending="1" ref="B13:B1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Teste de Tukey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Usuario</cp:lastModifiedBy>
  <dcterms:created xsi:type="dcterms:W3CDTF">2022-01-30T10:17:34Z</dcterms:created>
  <dcterms:modified xsi:type="dcterms:W3CDTF">2022-01-31T11:43:42Z</dcterms:modified>
</cp:coreProperties>
</file>