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osso\Desktop\ExpAgri_page\ExpAgri08\"/>
    </mc:Choice>
  </mc:AlternateContent>
  <bookViews>
    <workbookView xWindow="28680" yWindow="1185" windowWidth="20730" windowHeight="11160" activeTab="3"/>
  </bookViews>
  <sheets>
    <sheet name="Planilha1" sheetId="1" r:id="rId1"/>
    <sheet name="Planilha3" sheetId="3" r:id="rId2"/>
    <sheet name="Planilha2" sheetId="2" r:id="rId3"/>
    <sheet name="Planilha4" sheetId="4" r:id="rId4"/>
    <sheet name="Plan2" sheetId="6" r:id="rId5"/>
    <sheet name="Plan1" sheetId="5" r:id="rId6"/>
  </sheets>
  <calcPr calcId="152511"/>
  <pivotCaches>
    <pivotCache cacheId="0" r:id="rId7"/>
    <pivotCache cacheId="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4" l="1"/>
  <c r="C36" i="4"/>
  <c r="I23" i="4"/>
  <c r="I26" i="4"/>
  <c r="I25" i="4"/>
  <c r="I19" i="4"/>
  <c r="I20" i="4"/>
  <c r="F21" i="4"/>
  <c r="F20" i="4"/>
  <c r="F17" i="4"/>
  <c r="D21" i="4"/>
  <c r="S13" i="4"/>
  <c r="R13" i="4"/>
  <c r="S11" i="4"/>
  <c r="D22" i="4"/>
  <c r="J42" i="4"/>
  <c r="I41" i="4"/>
  <c r="J41" i="4"/>
  <c r="H40" i="4"/>
  <c r="I40" i="4"/>
  <c r="J40" i="4"/>
  <c r="H39" i="4"/>
  <c r="I39" i="4"/>
  <c r="J39" i="4"/>
  <c r="G39" i="4"/>
  <c r="G34" i="4"/>
  <c r="D34" i="4"/>
  <c r="E34" i="4"/>
  <c r="F34" i="4"/>
  <c r="C34" i="4"/>
  <c r="G33" i="4"/>
  <c r="G32" i="4"/>
  <c r="G31" i="4"/>
  <c r="C32" i="4"/>
  <c r="D32" i="4"/>
  <c r="E32" i="4"/>
  <c r="F32" i="4"/>
  <c r="C33" i="4"/>
  <c r="D33" i="4"/>
  <c r="E33" i="4"/>
  <c r="F33" i="4"/>
  <c r="D31" i="4"/>
  <c r="E31" i="4"/>
  <c r="F31" i="4"/>
  <c r="C31" i="4"/>
  <c r="C25" i="4"/>
  <c r="C24" i="4"/>
  <c r="E22" i="4"/>
  <c r="E21" i="4"/>
  <c r="E20" i="4"/>
  <c r="E18" i="4"/>
  <c r="E17" i="4"/>
  <c r="D20" i="4"/>
  <c r="D18" i="4"/>
  <c r="D17" i="4"/>
  <c r="D19" i="4"/>
  <c r="D23" i="4"/>
  <c r="C22" i="4"/>
  <c r="C21" i="4"/>
  <c r="C20" i="4"/>
  <c r="C23" i="4"/>
  <c r="C18" i="4"/>
  <c r="C19" i="4"/>
  <c r="C17" i="4"/>
  <c r="H3" i="4" l="1"/>
  <c r="H4" i="4"/>
  <c r="H5" i="4"/>
  <c r="H6" i="4"/>
  <c r="H7" i="4"/>
  <c r="H8" i="4"/>
  <c r="H9" i="4"/>
  <c r="H10" i="4"/>
  <c r="H11" i="4"/>
  <c r="H12" i="4"/>
  <c r="H13" i="4"/>
  <c r="H2" i="4"/>
  <c r="H14" i="4" l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M2" i="1"/>
  <c r="K2" i="1"/>
  <c r="L2" i="1"/>
  <c r="J2" i="1"/>
  <c r="E18" i="1"/>
  <c r="F18" i="1"/>
  <c r="D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G18" i="1" l="1"/>
</calcChain>
</file>

<file path=xl/sharedStrings.xml><?xml version="1.0" encoding="utf-8"?>
<sst xmlns="http://schemas.openxmlformats.org/spreadsheetml/2006/main" count="247" uniqueCount="79">
  <si>
    <t>E</t>
  </si>
  <si>
    <t>V</t>
  </si>
  <si>
    <t>|Tratamentos|</t>
  </si>
  <si>
    <t>|Bloco 1</t>
  </si>
  <si>
    <t>|Bloco 2</t>
  </si>
  <si>
    <t>|Bloco 3</t>
  </si>
  <si>
    <t>|Total |</t>
  </si>
  <si>
    <t>|Total|</t>
  </si>
  <si>
    <t>|$E_1V_1$|</t>
  </si>
  <si>
    <t>|$E_1V_2$|</t>
  </si>
  <si>
    <t>|$E_2V_1$|</t>
  </si>
  <si>
    <t>|$E_2V_2$|</t>
  </si>
  <si>
    <t>|$E_3V_1$|</t>
  </si>
  <si>
    <t>|$E_3V_2$|</t>
  </si>
  <si>
    <t>|$E_4V_1$|</t>
  </si>
  <si>
    <t>|$E_4V_2$|</t>
  </si>
  <si>
    <t>|$E_5V_1$|</t>
  </si>
  <si>
    <t>|$E_5V_2$|</t>
  </si>
  <si>
    <t>|$E_6V_1$|</t>
  </si>
  <si>
    <t>|$E_6V_2$|</t>
  </si>
  <si>
    <t>|$E_7V_1$|</t>
  </si>
  <si>
    <t>|$E_7V_2$|</t>
  </si>
  <si>
    <t>|$E_8V_1$|</t>
  </si>
  <si>
    <t>|$E_8V_2$|</t>
  </si>
  <si>
    <t>Bloco</t>
  </si>
  <si>
    <t>Y</t>
  </si>
  <si>
    <t>Rótulos de Linha</t>
  </si>
  <si>
    <t>Total Geral</t>
  </si>
  <si>
    <t>Rótulos de Coluna</t>
  </si>
  <si>
    <t>Soma de Y</t>
  </si>
  <si>
    <t>Média de Y</t>
  </si>
  <si>
    <t>Irrigação</t>
  </si>
  <si>
    <t>Adubação</t>
  </si>
  <si>
    <t>Rep. 1</t>
  </si>
  <si>
    <t>Rep. 2</t>
  </si>
  <si>
    <t>Rep. 3</t>
  </si>
  <si>
    <t>Rep. 4</t>
  </si>
  <si>
    <t>Rep. 5</t>
  </si>
  <si>
    <t>Total</t>
  </si>
  <si>
    <t>A1</t>
  </si>
  <si>
    <t>A2</t>
  </si>
  <si>
    <t>A3</t>
  </si>
  <si>
    <t>A4</t>
  </si>
  <si>
    <t>I1</t>
  </si>
  <si>
    <t>I2</t>
  </si>
  <si>
    <t>I3</t>
  </si>
  <si>
    <t>rep</t>
  </si>
  <si>
    <t>CV</t>
  </si>
  <si>
    <t>GL</t>
  </si>
  <si>
    <t>SQ</t>
  </si>
  <si>
    <t>QM</t>
  </si>
  <si>
    <t>F</t>
  </si>
  <si>
    <t>Irriga</t>
  </si>
  <si>
    <t>Parcela</t>
  </si>
  <si>
    <t>Aduba</t>
  </si>
  <si>
    <t>Inte I x A</t>
  </si>
  <si>
    <t>I</t>
  </si>
  <si>
    <t>J</t>
  </si>
  <si>
    <t>K</t>
  </si>
  <si>
    <t>Repetição</t>
  </si>
  <si>
    <t>Irrigação (4)</t>
  </si>
  <si>
    <t>Contagem de Y</t>
  </si>
  <si>
    <t>Irrigação (5)</t>
  </si>
  <si>
    <t>F(2 x 12)</t>
  </si>
  <si>
    <t>F(3 x 36)</t>
  </si>
  <si>
    <t>F(6 x 36)</t>
  </si>
  <si>
    <t>CVb</t>
  </si>
  <si>
    <t>DMS</t>
  </si>
  <si>
    <t>a</t>
  </si>
  <si>
    <t>b</t>
  </si>
  <si>
    <t>Resíduo a</t>
  </si>
  <si>
    <t>Resíduo b</t>
  </si>
  <si>
    <t>40-30</t>
  </si>
  <si>
    <t>3.83-4.02</t>
  </si>
  <si>
    <t>37-30</t>
  </si>
  <si>
    <t>x-4.02</t>
  </si>
  <si>
    <t>Média Geral</t>
  </si>
  <si>
    <t>Tabela de médias</t>
  </si>
  <si>
    <t>CVa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</si>
</sst>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4" x14ac:knownFonts="1">
    <font>
      <sz val="11"/>
      <color theme="1"/>
      <name val="Book Antiqua"/>
      <family val="2"/>
    </font>
    <font>
      <sz val="8"/>
      <name val="Book Antiqua"/>
      <family val="2"/>
    </font>
    <font>
      <sz val="11"/>
      <color theme="1"/>
      <name val="Book Antiqua"/>
      <family val="1"/>
    </font>
    <font>
      <b/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p04" refreshedDate="43776.426952662034" createdVersion="6" refreshedVersion="6" minRefreshableVersion="3" recordCount="48">
  <cacheSource type="worksheet">
    <worksheetSource ref="A1:D49" sheet="Planilha2"/>
  </cacheSource>
  <cacheFields count="4">
    <cacheField name="E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V" numFmtId="0">
      <sharedItems containsSemiMixedTypes="0" containsString="0" containsNumber="1" containsInteger="1" minValue="1" maxValue="2" count="2">
        <n v="1"/>
        <n v="2"/>
      </sharedItems>
    </cacheField>
    <cacheField name="Bloco" numFmtId="0">
      <sharedItems containsSemiMixedTypes="0" containsString="0" containsNumber="1" containsInteger="1" minValue="1" maxValue="3" count="3">
        <n v="1"/>
        <n v="2"/>
        <n v="3"/>
      </sharedItems>
    </cacheField>
    <cacheField name="Y" numFmtId="164">
      <sharedItems containsSemiMixedTypes="0" containsString="0" containsNumber="1" minValue="1.1666000000000001" maxValue="4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nosso" refreshedDate="43780.574539236113" createdVersion="5" refreshedVersion="5" minRefreshableVersion="3" recordCount="60">
  <cacheSource type="worksheet">
    <worksheetSource ref="A1:D61" sheet="Plan1"/>
  </cacheSource>
  <cacheFields count="4">
    <cacheField name="Irrigação" numFmtId="0">
      <sharedItems count="3">
        <s v="I1"/>
        <s v="I2"/>
        <s v="I3"/>
      </sharedItems>
    </cacheField>
    <cacheField name="Adubação" numFmtId="0">
      <sharedItems count="4">
        <s v="A1"/>
        <s v="A2"/>
        <s v="A3"/>
        <s v="A4"/>
      </sharedItems>
    </cacheField>
    <cacheField name="rep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Y" numFmtId="165">
      <sharedItems containsSemiMixedTypes="0" containsString="0" containsNumber="1" minValue="16.600000000000001" maxValue="20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x v="0"/>
    <n v="2.9165999999999999"/>
  </r>
  <r>
    <x v="0"/>
    <x v="1"/>
    <x v="0"/>
    <n v="2.6415999999999999"/>
  </r>
  <r>
    <x v="1"/>
    <x v="0"/>
    <x v="0"/>
    <n v="3.4889000000000001"/>
  </r>
  <r>
    <x v="1"/>
    <x v="1"/>
    <x v="0"/>
    <n v="4.0583"/>
  </r>
  <r>
    <x v="2"/>
    <x v="0"/>
    <x v="0"/>
    <n v="2.3166000000000002"/>
  </r>
  <r>
    <x v="2"/>
    <x v="1"/>
    <x v="0"/>
    <n v="3.45"/>
  </r>
  <r>
    <x v="3"/>
    <x v="0"/>
    <x v="0"/>
    <n v="2.7915999999999999"/>
  </r>
  <r>
    <x v="3"/>
    <x v="1"/>
    <x v="0"/>
    <n v="3.4165999999999999"/>
  </r>
  <r>
    <x v="4"/>
    <x v="0"/>
    <x v="0"/>
    <n v="3.5583"/>
  </r>
  <r>
    <x v="4"/>
    <x v="1"/>
    <x v="0"/>
    <n v="3.5"/>
  </r>
  <r>
    <x v="5"/>
    <x v="0"/>
    <x v="0"/>
    <n v="2.7833000000000001"/>
  </r>
  <r>
    <x v="5"/>
    <x v="1"/>
    <x v="0"/>
    <n v="2.5583"/>
  </r>
  <r>
    <x v="6"/>
    <x v="0"/>
    <x v="0"/>
    <n v="2.2999999999999998"/>
  </r>
  <r>
    <x v="6"/>
    <x v="1"/>
    <x v="0"/>
    <n v="1.425"/>
  </r>
  <r>
    <x v="7"/>
    <x v="0"/>
    <x v="0"/>
    <n v="1.1666000000000001"/>
  </r>
  <r>
    <x v="7"/>
    <x v="1"/>
    <x v="0"/>
    <n v="2.0083000000000002"/>
  </r>
  <r>
    <x v="0"/>
    <x v="0"/>
    <x v="1"/>
    <n v="2.8833000000000002"/>
  </r>
  <r>
    <x v="0"/>
    <x v="1"/>
    <x v="1"/>
    <n v="3.6665999999999999"/>
  </r>
  <r>
    <x v="1"/>
    <x v="0"/>
    <x v="1"/>
    <n v="3.5832999999999999"/>
  </r>
  <r>
    <x v="1"/>
    <x v="1"/>
    <x v="1"/>
    <n v="4.3"/>
  </r>
  <r>
    <x v="2"/>
    <x v="0"/>
    <x v="1"/>
    <n v="2.8666"/>
  </r>
  <r>
    <x v="2"/>
    <x v="1"/>
    <x v="1"/>
    <n v="3.7665999999999999"/>
  </r>
  <r>
    <x v="3"/>
    <x v="0"/>
    <x v="1"/>
    <n v="2.7583000000000002"/>
  </r>
  <r>
    <x v="3"/>
    <x v="1"/>
    <x v="1"/>
    <n v="2.7416"/>
  </r>
  <r>
    <x v="4"/>
    <x v="0"/>
    <x v="1"/>
    <n v="3.1583000000000001"/>
  </r>
  <r>
    <x v="4"/>
    <x v="1"/>
    <x v="1"/>
    <n v="3.1166"/>
  </r>
  <r>
    <x v="5"/>
    <x v="0"/>
    <x v="1"/>
    <n v="2.5165999999999999"/>
  </r>
  <r>
    <x v="5"/>
    <x v="1"/>
    <x v="1"/>
    <n v="2.5666000000000002"/>
  </r>
  <r>
    <x v="6"/>
    <x v="0"/>
    <x v="1"/>
    <n v="2.2082999999999999"/>
  </r>
  <r>
    <x v="6"/>
    <x v="1"/>
    <x v="1"/>
    <n v="1.9166000000000001"/>
  </r>
  <r>
    <x v="7"/>
    <x v="0"/>
    <x v="1"/>
    <n v="1.6916"/>
  </r>
  <r>
    <x v="7"/>
    <x v="1"/>
    <x v="1"/>
    <n v="1.7833000000000001"/>
  </r>
  <r>
    <x v="0"/>
    <x v="0"/>
    <x v="2"/>
    <n v="2.4750000000000001"/>
  </r>
  <r>
    <x v="0"/>
    <x v="1"/>
    <x v="2"/>
    <n v="3.6166"/>
  </r>
  <r>
    <x v="1"/>
    <x v="0"/>
    <x v="2"/>
    <n v="3.3332999999999999"/>
  </r>
  <r>
    <x v="1"/>
    <x v="1"/>
    <x v="2"/>
    <n v="2.9083000000000001"/>
  </r>
  <r>
    <x v="2"/>
    <x v="0"/>
    <x v="2"/>
    <n v="2.4916"/>
  </r>
  <r>
    <x v="2"/>
    <x v="1"/>
    <x v="2"/>
    <n v="3.5333000000000001"/>
  </r>
  <r>
    <x v="3"/>
    <x v="0"/>
    <x v="2"/>
    <n v="3.1916000000000002"/>
  </r>
  <r>
    <x v="3"/>
    <x v="1"/>
    <x v="2"/>
    <n v="3.5083000000000002"/>
  </r>
  <r>
    <x v="4"/>
    <x v="0"/>
    <x v="2"/>
    <n v="2.7915999999999999"/>
  </r>
  <r>
    <x v="4"/>
    <x v="1"/>
    <x v="2"/>
    <n v="3.0916000000000001"/>
  </r>
  <r>
    <x v="5"/>
    <x v="0"/>
    <x v="2"/>
    <n v="2.125"/>
  </r>
  <r>
    <x v="5"/>
    <x v="1"/>
    <x v="2"/>
    <n v="2.0415999999999999"/>
  </r>
  <r>
    <x v="6"/>
    <x v="0"/>
    <x v="2"/>
    <n v="2.0666000000000002"/>
  </r>
  <r>
    <x v="6"/>
    <x v="1"/>
    <x v="2"/>
    <n v="1.875"/>
  </r>
  <r>
    <x v="7"/>
    <x v="0"/>
    <x v="2"/>
    <n v="1.4665999999999999"/>
  </r>
  <r>
    <x v="7"/>
    <x v="1"/>
    <x v="2"/>
    <n v="1.74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x v="0"/>
    <x v="0"/>
    <x v="0"/>
    <n v="17.7"/>
  </r>
  <r>
    <x v="0"/>
    <x v="1"/>
    <x v="0"/>
    <n v="17"/>
  </r>
  <r>
    <x v="0"/>
    <x v="2"/>
    <x v="0"/>
    <n v="18.899999999999999"/>
  </r>
  <r>
    <x v="0"/>
    <x v="3"/>
    <x v="0"/>
    <n v="18.600000000000001"/>
  </r>
  <r>
    <x v="1"/>
    <x v="0"/>
    <x v="0"/>
    <n v="16.7"/>
  </r>
  <r>
    <x v="1"/>
    <x v="1"/>
    <x v="0"/>
    <n v="17.600000000000001"/>
  </r>
  <r>
    <x v="1"/>
    <x v="2"/>
    <x v="0"/>
    <n v="18"/>
  </r>
  <r>
    <x v="1"/>
    <x v="3"/>
    <x v="0"/>
    <n v="18.5"/>
  </r>
  <r>
    <x v="2"/>
    <x v="0"/>
    <x v="0"/>
    <n v="16.600000000000001"/>
  </r>
  <r>
    <x v="2"/>
    <x v="1"/>
    <x v="0"/>
    <n v="17.2"/>
  </r>
  <r>
    <x v="2"/>
    <x v="2"/>
    <x v="0"/>
    <n v="18.100000000000001"/>
  </r>
  <r>
    <x v="2"/>
    <x v="3"/>
    <x v="0"/>
    <n v="18.5"/>
  </r>
  <r>
    <x v="0"/>
    <x v="0"/>
    <x v="1"/>
    <n v="17.3"/>
  </r>
  <r>
    <x v="0"/>
    <x v="1"/>
    <x v="1"/>
    <n v="18.600000000000001"/>
  </r>
  <r>
    <x v="0"/>
    <x v="2"/>
    <x v="1"/>
    <n v="18.100000000000001"/>
  </r>
  <r>
    <x v="0"/>
    <x v="3"/>
    <x v="1"/>
    <n v="18.5"/>
  </r>
  <r>
    <x v="1"/>
    <x v="0"/>
    <x v="1"/>
    <n v="17"/>
  </r>
  <r>
    <x v="1"/>
    <x v="1"/>
    <x v="1"/>
    <n v="17.600000000000001"/>
  </r>
  <r>
    <x v="1"/>
    <x v="2"/>
    <x v="1"/>
    <n v="18.100000000000001"/>
  </r>
  <r>
    <x v="1"/>
    <x v="3"/>
    <x v="1"/>
    <n v="18.8"/>
  </r>
  <r>
    <x v="2"/>
    <x v="0"/>
    <x v="1"/>
    <n v="17.7"/>
  </r>
  <r>
    <x v="2"/>
    <x v="1"/>
    <x v="1"/>
    <n v="17.8"/>
  </r>
  <r>
    <x v="2"/>
    <x v="2"/>
    <x v="1"/>
    <n v="18.2"/>
  </r>
  <r>
    <x v="2"/>
    <x v="3"/>
    <x v="1"/>
    <n v="19.5"/>
  </r>
  <r>
    <x v="0"/>
    <x v="0"/>
    <x v="2"/>
    <n v="18"/>
  </r>
  <r>
    <x v="0"/>
    <x v="1"/>
    <x v="2"/>
    <n v="17.100000000000001"/>
  </r>
  <r>
    <x v="0"/>
    <x v="2"/>
    <x v="2"/>
    <n v="18.5"/>
  </r>
  <r>
    <x v="0"/>
    <x v="3"/>
    <x v="2"/>
    <n v="19.5"/>
  </r>
  <r>
    <x v="1"/>
    <x v="0"/>
    <x v="2"/>
    <n v="17.3"/>
  </r>
  <r>
    <x v="1"/>
    <x v="1"/>
    <x v="2"/>
    <n v="18.2"/>
  </r>
  <r>
    <x v="1"/>
    <x v="2"/>
    <x v="2"/>
    <n v="18.600000000000001"/>
  </r>
  <r>
    <x v="1"/>
    <x v="3"/>
    <x v="2"/>
    <n v="17.600000000000001"/>
  </r>
  <r>
    <x v="2"/>
    <x v="0"/>
    <x v="2"/>
    <n v="17.5"/>
  </r>
  <r>
    <x v="2"/>
    <x v="1"/>
    <x v="2"/>
    <n v="17.600000000000001"/>
  </r>
  <r>
    <x v="2"/>
    <x v="2"/>
    <x v="2"/>
    <n v="18.600000000000001"/>
  </r>
  <r>
    <x v="2"/>
    <x v="3"/>
    <x v="2"/>
    <n v="19.100000000000001"/>
  </r>
  <r>
    <x v="0"/>
    <x v="0"/>
    <x v="3"/>
    <n v="18.2"/>
  </r>
  <r>
    <x v="0"/>
    <x v="1"/>
    <x v="3"/>
    <n v="18"/>
  </r>
  <r>
    <x v="0"/>
    <x v="2"/>
    <x v="3"/>
    <n v="18.399999999999999"/>
  </r>
  <r>
    <x v="0"/>
    <x v="3"/>
    <x v="3"/>
    <n v="18.3"/>
  </r>
  <r>
    <x v="1"/>
    <x v="0"/>
    <x v="3"/>
    <n v="18.2"/>
  </r>
  <r>
    <x v="1"/>
    <x v="1"/>
    <x v="3"/>
    <n v="17.7"/>
  </r>
  <r>
    <x v="1"/>
    <x v="2"/>
    <x v="3"/>
    <n v="19.5"/>
  </r>
  <r>
    <x v="1"/>
    <x v="3"/>
    <x v="3"/>
    <n v="20.399999999999999"/>
  </r>
  <r>
    <x v="2"/>
    <x v="0"/>
    <x v="3"/>
    <n v="17.5"/>
  </r>
  <r>
    <x v="2"/>
    <x v="1"/>
    <x v="3"/>
    <n v="17.600000000000001"/>
  </r>
  <r>
    <x v="2"/>
    <x v="2"/>
    <x v="3"/>
    <n v="19.600000000000001"/>
  </r>
  <r>
    <x v="2"/>
    <x v="3"/>
    <x v="3"/>
    <n v="19"/>
  </r>
  <r>
    <x v="0"/>
    <x v="0"/>
    <x v="4"/>
    <n v="17.3"/>
  </r>
  <r>
    <x v="0"/>
    <x v="1"/>
    <x v="4"/>
    <n v="19.399999999999999"/>
  </r>
  <r>
    <x v="0"/>
    <x v="2"/>
    <x v="4"/>
    <n v="19.2"/>
  </r>
  <r>
    <x v="0"/>
    <x v="3"/>
    <x v="4"/>
    <n v="20.100000000000001"/>
  </r>
  <r>
    <x v="1"/>
    <x v="0"/>
    <x v="4"/>
    <n v="17.8"/>
  </r>
  <r>
    <x v="1"/>
    <x v="1"/>
    <x v="4"/>
    <n v="19.5"/>
  </r>
  <r>
    <x v="1"/>
    <x v="2"/>
    <x v="4"/>
    <n v="20.7"/>
  </r>
  <r>
    <x v="1"/>
    <x v="3"/>
    <x v="4"/>
    <n v="20"/>
  </r>
  <r>
    <x v="2"/>
    <x v="0"/>
    <x v="4"/>
    <n v="17.3"/>
  </r>
  <r>
    <x v="2"/>
    <x v="1"/>
    <x v="4"/>
    <n v="18.600000000000001"/>
  </r>
  <r>
    <x v="2"/>
    <x v="2"/>
    <x v="4"/>
    <n v="19"/>
  </r>
  <r>
    <x v="2"/>
    <x v="3"/>
    <x v="4"/>
    <n v="19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3" firstHeaderRow="1" firstDataRow="2" firstDataCol="1"/>
  <pivotFields count="4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numFmtId="16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oma de 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6:D26" firstHeaderRow="1" firstDataRow="2" firstDataCol="1"/>
  <pivotFields count="4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dataField="1" numFmtId="16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Média de Y" fld="3" subtotal="average" baseField="0" baseItem="1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1" cacheId="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F8" firstHeaderRow="1" firstDataRow="2" firstDataCol="1"/>
  <pivotFields count="4">
    <pivotField axis="axisRow" showAll="0">
      <items count="4">
        <item x="0"/>
        <item x="1"/>
        <item x="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numFmtId="165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Y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F17"/>
    </sheetView>
  </sheetViews>
  <sheetFormatPr defaultRowHeight="16.5" x14ac:dyDescent="0.3"/>
  <cols>
    <col min="3" max="3" width="13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>
        <v>1</v>
      </c>
      <c r="B2">
        <v>1</v>
      </c>
      <c r="C2" t="str">
        <f>"|$"&amp;$A$1&amp;"_"&amp;A2&amp;$B$1&amp;"_"&amp;B2&amp;"$|"</f>
        <v>|$E_1V_1$|</v>
      </c>
      <c r="D2">
        <v>29166</v>
      </c>
      <c r="E2">
        <v>28833</v>
      </c>
      <c r="F2">
        <v>24750</v>
      </c>
      <c r="G2">
        <f>SUM(D2:F2)</f>
        <v>82749</v>
      </c>
      <c r="I2" t="s">
        <v>8</v>
      </c>
      <c r="J2" t="str">
        <f>"|"&amp;FIXED(D2/10000,4)</f>
        <v>|2.9166</v>
      </c>
      <c r="K2" t="str">
        <f t="shared" ref="K2:L2" si="0">"|"&amp;FIXED(E2/10000,4)</f>
        <v>|2.8833</v>
      </c>
      <c r="L2" t="str">
        <f t="shared" si="0"/>
        <v>|2.4750</v>
      </c>
      <c r="M2" t="str">
        <f>"|"&amp;FIXED(G2/10000,4)&amp;"|"</f>
        <v>|8.2749|</v>
      </c>
    </row>
    <row r="3" spans="1:13" x14ac:dyDescent="0.3">
      <c r="A3">
        <v>1</v>
      </c>
      <c r="B3">
        <v>2</v>
      </c>
      <c r="C3" t="str">
        <f t="shared" ref="C3:C17" si="1">"|$"&amp;$A$1&amp;"_"&amp;A3&amp;$B$1&amp;"_"&amp;B3&amp;"$|"</f>
        <v>|$E_1V_2$|</v>
      </c>
      <c r="D3">
        <v>26416</v>
      </c>
      <c r="E3">
        <v>36666</v>
      </c>
      <c r="F3">
        <v>36166</v>
      </c>
      <c r="G3">
        <f t="shared" ref="G3:G18" si="2">SUM(D3:F3)</f>
        <v>99248</v>
      </c>
      <c r="I3" t="s">
        <v>9</v>
      </c>
      <c r="J3" t="str">
        <f t="shared" ref="J3:J18" si="3">"|"&amp;FIXED(D3/10000,4)</f>
        <v>|2.6416</v>
      </c>
      <c r="K3" t="str">
        <f t="shared" ref="K3:K18" si="4">"|"&amp;FIXED(E3/10000,4)</f>
        <v>|3.6666</v>
      </c>
      <c r="L3" t="str">
        <f t="shared" ref="L3:L18" si="5">"|"&amp;FIXED(F3/10000,4)</f>
        <v>|3.6166</v>
      </c>
      <c r="M3" t="str">
        <f t="shared" ref="M3:M18" si="6">"|"&amp;FIXED(G3/10000,4)&amp;"|"</f>
        <v>|9.9248|</v>
      </c>
    </row>
    <row r="4" spans="1:13" x14ac:dyDescent="0.3">
      <c r="A4">
        <v>2</v>
      </c>
      <c r="B4">
        <v>1</v>
      </c>
      <c r="C4" t="str">
        <f t="shared" si="1"/>
        <v>|$E_2V_1$|</v>
      </c>
      <c r="D4">
        <v>34889</v>
      </c>
      <c r="E4">
        <v>35833</v>
      </c>
      <c r="F4">
        <v>33333</v>
      </c>
      <c r="G4">
        <f t="shared" si="2"/>
        <v>104055</v>
      </c>
      <c r="I4" t="s">
        <v>10</v>
      </c>
      <c r="J4" t="str">
        <f t="shared" si="3"/>
        <v>|3.4889</v>
      </c>
      <c r="K4" t="str">
        <f t="shared" si="4"/>
        <v>|3.5833</v>
      </c>
      <c r="L4" t="str">
        <f t="shared" si="5"/>
        <v>|3.3333</v>
      </c>
      <c r="M4" t="str">
        <f t="shared" si="6"/>
        <v>|10.4055|</v>
      </c>
    </row>
    <row r="5" spans="1:13" x14ac:dyDescent="0.3">
      <c r="A5">
        <v>2</v>
      </c>
      <c r="B5">
        <v>2</v>
      </c>
      <c r="C5" t="str">
        <f t="shared" si="1"/>
        <v>|$E_2V_2$|</v>
      </c>
      <c r="D5">
        <v>40583</v>
      </c>
      <c r="E5">
        <v>43000</v>
      </c>
      <c r="F5">
        <v>29083</v>
      </c>
      <c r="G5">
        <f t="shared" si="2"/>
        <v>112666</v>
      </c>
      <c r="I5" t="s">
        <v>11</v>
      </c>
      <c r="J5" t="str">
        <f t="shared" si="3"/>
        <v>|4.0583</v>
      </c>
      <c r="K5" t="str">
        <f t="shared" si="4"/>
        <v>|4.3000</v>
      </c>
      <c r="L5" t="str">
        <f t="shared" si="5"/>
        <v>|2.9083</v>
      </c>
      <c r="M5" t="str">
        <f t="shared" si="6"/>
        <v>|11.2666|</v>
      </c>
    </row>
    <row r="6" spans="1:13" x14ac:dyDescent="0.3">
      <c r="A6">
        <v>3</v>
      </c>
      <c r="B6">
        <v>1</v>
      </c>
      <c r="C6" t="str">
        <f t="shared" si="1"/>
        <v>|$E_3V_1$|</v>
      </c>
      <c r="D6">
        <v>23166</v>
      </c>
      <c r="E6">
        <v>28666</v>
      </c>
      <c r="F6">
        <v>24916</v>
      </c>
      <c r="G6">
        <f t="shared" si="2"/>
        <v>76748</v>
      </c>
      <c r="I6" t="s">
        <v>12</v>
      </c>
      <c r="J6" t="str">
        <f t="shared" si="3"/>
        <v>|2.3166</v>
      </c>
      <c r="K6" t="str">
        <f t="shared" si="4"/>
        <v>|2.8666</v>
      </c>
      <c r="L6" t="str">
        <f t="shared" si="5"/>
        <v>|2.4916</v>
      </c>
      <c r="M6" t="str">
        <f t="shared" si="6"/>
        <v>|7.6748|</v>
      </c>
    </row>
    <row r="7" spans="1:13" x14ac:dyDescent="0.3">
      <c r="A7">
        <v>3</v>
      </c>
      <c r="B7">
        <v>2</v>
      </c>
      <c r="C7" t="str">
        <f t="shared" si="1"/>
        <v>|$E_3V_2$|</v>
      </c>
      <c r="D7">
        <v>34500</v>
      </c>
      <c r="E7">
        <v>37666</v>
      </c>
      <c r="F7">
        <v>35333</v>
      </c>
      <c r="G7">
        <f t="shared" si="2"/>
        <v>107499</v>
      </c>
      <c r="I7" t="s">
        <v>13</v>
      </c>
      <c r="J7" t="str">
        <f t="shared" si="3"/>
        <v>|3.4500</v>
      </c>
      <c r="K7" t="str">
        <f t="shared" si="4"/>
        <v>|3.7666</v>
      </c>
      <c r="L7" t="str">
        <f t="shared" si="5"/>
        <v>|3.5333</v>
      </c>
      <c r="M7" t="str">
        <f t="shared" si="6"/>
        <v>|10.7499|</v>
      </c>
    </row>
    <row r="8" spans="1:13" x14ac:dyDescent="0.3">
      <c r="A8">
        <v>4</v>
      </c>
      <c r="B8">
        <v>1</v>
      </c>
      <c r="C8" t="str">
        <f t="shared" si="1"/>
        <v>|$E_4V_1$|</v>
      </c>
      <c r="D8">
        <v>27916</v>
      </c>
      <c r="E8">
        <v>27583</v>
      </c>
      <c r="F8">
        <v>31916</v>
      </c>
      <c r="G8">
        <f t="shared" si="2"/>
        <v>87415</v>
      </c>
      <c r="I8" t="s">
        <v>14</v>
      </c>
      <c r="J8" t="str">
        <f t="shared" si="3"/>
        <v>|2.7916</v>
      </c>
      <c r="K8" t="str">
        <f t="shared" si="4"/>
        <v>|2.7583</v>
      </c>
      <c r="L8" t="str">
        <f t="shared" si="5"/>
        <v>|3.1916</v>
      </c>
      <c r="M8" t="str">
        <f t="shared" si="6"/>
        <v>|8.7415|</v>
      </c>
    </row>
    <row r="9" spans="1:13" x14ac:dyDescent="0.3">
      <c r="A9">
        <v>4</v>
      </c>
      <c r="B9">
        <v>2</v>
      </c>
      <c r="C9" t="str">
        <f t="shared" si="1"/>
        <v>|$E_4V_2$|</v>
      </c>
      <c r="D9">
        <v>34166</v>
      </c>
      <c r="E9">
        <v>27416</v>
      </c>
      <c r="F9">
        <v>35083</v>
      </c>
      <c r="G9">
        <f t="shared" si="2"/>
        <v>96665</v>
      </c>
      <c r="I9" t="s">
        <v>15</v>
      </c>
      <c r="J9" t="str">
        <f t="shared" si="3"/>
        <v>|3.4166</v>
      </c>
      <c r="K9" t="str">
        <f t="shared" si="4"/>
        <v>|2.7416</v>
      </c>
      <c r="L9" t="str">
        <f t="shared" si="5"/>
        <v>|3.5083</v>
      </c>
      <c r="M9" t="str">
        <f t="shared" si="6"/>
        <v>|9.6665|</v>
      </c>
    </row>
    <row r="10" spans="1:13" x14ac:dyDescent="0.3">
      <c r="A10">
        <v>5</v>
      </c>
      <c r="B10">
        <v>1</v>
      </c>
      <c r="C10" t="str">
        <f t="shared" si="1"/>
        <v>|$E_5V_1$|</v>
      </c>
      <c r="D10">
        <v>35583</v>
      </c>
      <c r="E10">
        <v>31583</v>
      </c>
      <c r="F10">
        <v>27916</v>
      </c>
      <c r="G10">
        <f t="shared" si="2"/>
        <v>95082</v>
      </c>
      <c r="I10" t="s">
        <v>16</v>
      </c>
      <c r="J10" t="str">
        <f t="shared" si="3"/>
        <v>|3.5583</v>
      </c>
      <c r="K10" t="str">
        <f t="shared" si="4"/>
        <v>|3.1583</v>
      </c>
      <c r="L10" t="str">
        <f t="shared" si="5"/>
        <v>|2.7916</v>
      </c>
      <c r="M10" t="str">
        <f t="shared" si="6"/>
        <v>|9.5082|</v>
      </c>
    </row>
    <row r="11" spans="1:13" x14ac:dyDescent="0.3">
      <c r="A11">
        <v>5</v>
      </c>
      <c r="B11">
        <v>2</v>
      </c>
      <c r="C11" t="str">
        <f t="shared" si="1"/>
        <v>|$E_5V_2$|</v>
      </c>
      <c r="D11">
        <v>35000</v>
      </c>
      <c r="E11">
        <v>31166</v>
      </c>
      <c r="F11">
        <v>30916</v>
      </c>
      <c r="G11">
        <f t="shared" si="2"/>
        <v>97082</v>
      </c>
      <c r="I11" t="s">
        <v>17</v>
      </c>
      <c r="J11" t="str">
        <f t="shared" si="3"/>
        <v>|3.5000</v>
      </c>
      <c r="K11" t="str">
        <f t="shared" si="4"/>
        <v>|3.1166</v>
      </c>
      <c r="L11" t="str">
        <f t="shared" si="5"/>
        <v>|3.0916</v>
      </c>
      <c r="M11" t="str">
        <f t="shared" si="6"/>
        <v>|9.7082|</v>
      </c>
    </row>
    <row r="12" spans="1:13" x14ac:dyDescent="0.3">
      <c r="A12">
        <v>6</v>
      </c>
      <c r="B12">
        <v>1</v>
      </c>
      <c r="C12" t="str">
        <f t="shared" si="1"/>
        <v>|$E_6V_1$|</v>
      </c>
      <c r="D12">
        <v>27833</v>
      </c>
      <c r="E12">
        <v>25166</v>
      </c>
      <c r="F12">
        <v>21250</v>
      </c>
      <c r="G12">
        <f t="shared" si="2"/>
        <v>74249</v>
      </c>
      <c r="I12" t="s">
        <v>18</v>
      </c>
      <c r="J12" t="str">
        <f t="shared" si="3"/>
        <v>|2.7833</v>
      </c>
      <c r="K12" t="str">
        <f t="shared" si="4"/>
        <v>|2.5166</v>
      </c>
      <c r="L12" t="str">
        <f t="shared" si="5"/>
        <v>|2.1250</v>
      </c>
      <c r="M12" t="str">
        <f t="shared" si="6"/>
        <v>|7.4249|</v>
      </c>
    </row>
    <row r="13" spans="1:13" x14ac:dyDescent="0.3">
      <c r="A13">
        <v>6</v>
      </c>
      <c r="B13">
        <v>2</v>
      </c>
      <c r="C13" t="str">
        <f t="shared" si="1"/>
        <v>|$E_6V_2$|</v>
      </c>
      <c r="D13">
        <v>25583</v>
      </c>
      <c r="E13">
        <v>25666</v>
      </c>
      <c r="F13">
        <v>20416</v>
      </c>
      <c r="G13">
        <f t="shared" si="2"/>
        <v>71665</v>
      </c>
      <c r="I13" t="s">
        <v>19</v>
      </c>
      <c r="J13" t="str">
        <f t="shared" si="3"/>
        <v>|2.5583</v>
      </c>
      <c r="K13" t="str">
        <f t="shared" si="4"/>
        <v>|2.5666</v>
      </c>
      <c r="L13" t="str">
        <f t="shared" si="5"/>
        <v>|2.0416</v>
      </c>
      <c r="M13" t="str">
        <f t="shared" si="6"/>
        <v>|7.1665|</v>
      </c>
    </row>
    <row r="14" spans="1:13" x14ac:dyDescent="0.3">
      <c r="A14">
        <v>7</v>
      </c>
      <c r="B14">
        <v>1</v>
      </c>
      <c r="C14" t="str">
        <f t="shared" si="1"/>
        <v>|$E_7V_1$|</v>
      </c>
      <c r="D14">
        <v>23000</v>
      </c>
      <c r="E14">
        <v>22083</v>
      </c>
      <c r="F14">
        <v>20666</v>
      </c>
      <c r="G14">
        <f t="shared" si="2"/>
        <v>65749</v>
      </c>
      <c r="I14" t="s">
        <v>20</v>
      </c>
      <c r="J14" t="str">
        <f t="shared" si="3"/>
        <v>|2.3000</v>
      </c>
      <c r="K14" t="str">
        <f t="shared" si="4"/>
        <v>|2.2083</v>
      </c>
      <c r="L14" t="str">
        <f t="shared" si="5"/>
        <v>|2.0666</v>
      </c>
      <c r="M14" t="str">
        <f t="shared" si="6"/>
        <v>|6.5749|</v>
      </c>
    </row>
    <row r="15" spans="1:13" x14ac:dyDescent="0.3">
      <c r="A15">
        <v>7</v>
      </c>
      <c r="B15">
        <v>2</v>
      </c>
      <c r="C15" t="str">
        <f t="shared" si="1"/>
        <v>|$E_7V_2$|</v>
      </c>
      <c r="D15">
        <v>14250</v>
      </c>
      <c r="E15">
        <v>19166</v>
      </c>
      <c r="F15">
        <v>18750</v>
      </c>
      <c r="G15">
        <f t="shared" si="2"/>
        <v>52166</v>
      </c>
      <c r="I15" t="s">
        <v>21</v>
      </c>
      <c r="J15" t="str">
        <f t="shared" si="3"/>
        <v>|1.4250</v>
      </c>
      <c r="K15" t="str">
        <f t="shared" si="4"/>
        <v>|1.9166</v>
      </c>
      <c r="L15" t="str">
        <f t="shared" si="5"/>
        <v>|1.8750</v>
      </c>
      <c r="M15" t="str">
        <f t="shared" si="6"/>
        <v>|5.2166|</v>
      </c>
    </row>
    <row r="16" spans="1:13" x14ac:dyDescent="0.3">
      <c r="A16">
        <v>8</v>
      </c>
      <c r="B16">
        <v>1</v>
      </c>
      <c r="C16" t="str">
        <f t="shared" si="1"/>
        <v>|$E_8V_1$|</v>
      </c>
      <c r="D16">
        <v>11666</v>
      </c>
      <c r="E16">
        <v>16916</v>
      </c>
      <c r="F16">
        <v>14666</v>
      </c>
      <c r="G16">
        <f t="shared" si="2"/>
        <v>43248</v>
      </c>
      <c r="I16" t="s">
        <v>22</v>
      </c>
      <c r="J16" t="str">
        <f t="shared" si="3"/>
        <v>|1.1666</v>
      </c>
      <c r="K16" t="str">
        <f t="shared" si="4"/>
        <v>|1.6916</v>
      </c>
      <c r="L16" t="str">
        <f t="shared" si="5"/>
        <v>|1.4666</v>
      </c>
      <c r="M16" t="str">
        <f t="shared" si="6"/>
        <v>|4.3248|</v>
      </c>
    </row>
    <row r="17" spans="1:13" x14ac:dyDescent="0.3">
      <c r="A17">
        <v>8</v>
      </c>
      <c r="B17">
        <v>2</v>
      </c>
      <c r="C17" t="str">
        <f t="shared" si="1"/>
        <v>|$E_8V_2$|</v>
      </c>
      <c r="D17">
        <v>20083</v>
      </c>
      <c r="E17">
        <v>17833</v>
      </c>
      <c r="F17">
        <v>17416</v>
      </c>
      <c r="G17">
        <f t="shared" si="2"/>
        <v>55332</v>
      </c>
      <c r="I17" t="s">
        <v>23</v>
      </c>
      <c r="J17" t="str">
        <f t="shared" si="3"/>
        <v>|2.0083</v>
      </c>
      <c r="K17" t="str">
        <f t="shared" si="4"/>
        <v>|1.7833</v>
      </c>
      <c r="L17" t="str">
        <f t="shared" si="5"/>
        <v>|1.7416</v>
      </c>
      <c r="M17" t="str">
        <f t="shared" si="6"/>
        <v>|5.5332|</v>
      </c>
    </row>
    <row r="18" spans="1:13" x14ac:dyDescent="0.3">
      <c r="C18" t="s">
        <v>7</v>
      </c>
      <c r="D18">
        <f>SUM(D2:D17)</f>
        <v>443800</v>
      </c>
      <c r="E18">
        <f t="shared" ref="E18:F18" si="7">SUM(E2:E17)</f>
        <v>455242</v>
      </c>
      <c r="F18">
        <f t="shared" si="7"/>
        <v>422576</v>
      </c>
      <c r="G18">
        <f t="shared" si="2"/>
        <v>1321618</v>
      </c>
      <c r="I18" t="s">
        <v>7</v>
      </c>
      <c r="J18" t="str">
        <f t="shared" si="3"/>
        <v>|44.3800</v>
      </c>
      <c r="K18" t="str">
        <f t="shared" si="4"/>
        <v>|45.5242</v>
      </c>
      <c r="L18" t="str">
        <f t="shared" si="5"/>
        <v>|42.2576</v>
      </c>
      <c r="M18" t="str">
        <f t="shared" si="6"/>
        <v>|132.1618|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6"/>
  <sheetViews>
    <sheetView topLeftCell="A10" workbookViewId="0">
      <selection activeCell="B18" sqref="B18:C25"/>
    </sheetView>
  </sheetViews>
  <sheetFormatPr defaultRowHeight="16.5" x14ac:dyDescent="0.3"/>
  <cols>
    <col min="1" max="1" width="17.75" bestFit="1" customWidth="1"/>
    <col min="2" max="2" width="19.125" bestFit="1" customWidth="1"/>
    <col min="3" max="4" width="11.875" bestFit="1" customWidth="1"/>
    <col min="5" max="10" width="7.875" bestFit="1" customWidth="1"/>
    <col min="11" max="11" width="10.875" bestFit="1" customWidth="1"/>
  </cols>
  <sheetData>
    <row r="3" spans="1:5" x14ac:dyDescent="0.3">
      <c r="A3" s="2" t="s">
        <v>29</v>
      </c>
      <c r="B3" s="2" t="s">
        <v>28</v>
      </c>
    </row>
    <row r="4" spans="1:5" x14ac:dyDescent="0.3">
      <c r="A4" s="2" t="s">
        <v>26</v>
      </c>
      <c r="B4">
        <v>1</v>
      </c>
      <c r="C4">
        <v>2</v>
      </c>
      <c r="D4">
        <v>3</v>
      </c>
      <c r="E4" t="s">
        <v>27</v>
      </c>
    </row>
    <row r="5" spans="1:5" x14ac:dyDescent="0.3">
      <c r="A5" s="3">
        <v>1</v>
      </c>
      <c r="B5" s="4">
        <v>5.5581999999999994</v>
      </c>
      <c r="C5" s="4">
        <v>6.5499000000000001</v>
      </c>
      <c r="D5" s="4">
        <v>6.0915999999999997</v>
      </c>
      <c r="E5" s="4">
        <v>18.1997</v>
      </c>
    </row>
    <row r="6" spans="1:5" x14ac:dyDescent="0.3">
      <c r="A6" s="3">
        <v>2</v>
      </c>
      <c r="B6" s="4">
        <v>7.5472000000000001</v>
      </c>
      <c r="C6" s="4">
        <v>7.8833000000000002</v>
      </c>
      <c r="D6" s="4">
        <v>6.2416</v>
      </c>
      <c r="E6" s="4">
        <v>21.6721</v>
      </c>
    </row>
    <row r="7" spans="1:5" x14ac:dyDescent="0.3">
      <c r="A7" s="3">
        <v>3</v>
      </c>
      <c r="B7" s="4">
        <v>5.7666000000000004</v>
      </c>
      <c r="C7" s="4">
        <v>6.6332000000000004</v>
      </c>
      <c r="D7" s="4">
        <v>6.0249000000000006</v>
      </c>
      <c r="E7" s="4">
        <v>18.424700000000001</v>
      </c>
    </row>
    <row r="8" spans="1:5" x14ac:dyDescent="0.3">
      <c r="A8" s="3">
        <v>4</v>
      </c>
      <c r="B8" s="4">
        <v>6.2081999999999997</v>
      </c>
      <c r="C8" s="4">
        <v>5.4999000000000002</v>
      </c>
      <c r="D8" s="4">
        <v>6.6999000000000004</v>
      </c>
      <c r="E8" s="4">
        <v>18.408000000000001</v>
      </c>
    </row>
    <row r="9" spans="1:5" x14ac:dyDescent="0.3">
      <c r="A9" s="3">
        <v>5</v>
      </c>
      <c r="B9" s="4">
        <v>7.0583</v>
      </c>
      <c r="C9" s="4">
        <v>6.2749000000000006</v>
      </c>
      <c r="D9" s="4">
        <v>5.8832000000000004</v>
      </c>
      <c r="E9" s="4">
        <v>19.2164</v>
      </c>
    </row>
    <row r="10" spans="1:5" x14ac:dyDescent="0.3">
      <c r="A10" s="3">
        <v>6</v>
      </c>
      <c r="B10" s="4">
        <v>5.3415999999999997</v>
      </c>
      <c r="C10" s="4">
        <v>5.0831999999999997</v>
      </c>
      <c r="D10" s="4">
        <v>4.1665999999999999</v>
      </c>
      <c r="E10" s="4">
        <v>14.5914</v>
      </c>
    </row>
    <row r="11" spans="1:5" x14ac:dyDescent="0.3">
      <c r="A11" s="3">
        <v>7</v>
      </c>
      <c r="B11" s="4">
        <v>3.7249999999999996</v>
      </c>
      <c r="C11" s="4">
        <v>4.1249000000000002</v>
      </c>
      <c r="D11" s="4">
        <v>3.9416000000000002</v>
      </c>
      <c r="E11" s="4">
        <v>11.791499999999999</v>
      </c>
    </row>
    <row r="12" spans="1:5" x14ac:dyDescent="0.3">
      <c r="A12" s="3">
        <v>8</v>
      </c>
      <c r="B12" s="4">
        <v>3.1749000000000001</v>
      </c>
      <c r="C12" s="4">
        <v>3.4748999999999999</v>
      </c>
      <c r="D12" s="4">
        <v>3.2081999999999997</v>
      </c>
      <c r="E12" s="4">
        <v>9.8580000000000005</v>
      </c>
    </row>
    <row r="13" spans="1:5" x14ac:dyDescent="0.3">
      <c r="A13" s="3" t="s">
        <v>27</v>
      </c>
      <c r="B13" s="4">
        <v>44.38</v>
      </c>
      <c r="C13" s="4">
        <v>45.5242</v>
      </c>
      <c r="D13" s="4">
        <v>42.257600000000004</v>
      </c>
      <c r="E13" s="4">
        <v>132.16179999999997</v>
      </c>
    </row>
    <row r="16" spans="1:5" x14ac:dyDescent="0.3">
      <c r="A16" s="2" t="s">
        <v>30</v>
      </c>
      <c r="B16" s="2" t="s">
        <v>28</v>
      </c>
    </row>
    <row r="17" spans="1:4" x14ac:dyDescent="0.3">
      <c r="A17" s="2" t="s">
        <v>26</v>
      </c>
      <c r="B17">
        <v>1</v>
      </c>
      <c r="C17">
        <v>2</v>
      </c>
      <c r="D17" t="s">
        <v>27</v>
      </c>
    </row>
    <row r="18" spans="1:4" x14ac:dyDescent="0.3">
      <c r="A18" s="3">
        <v>1</v>
      </c>
      <c r="B18" s="1">
        <v>2.7583000000000002</v>
      </c>
      <c r="C18" s="1">
        <v>3.3082666666666665</v>
      </c>
      <c r="D18" s="1">
        <v>3.0332833333333333</v>
      </c>
    </row>
    <row r="19" spans="1:4" x14ac:dyDescent="0.3">
      <c r="A19" s="3">
        <v>2</v>
      </c>
      <c r="B19" s="1">
        <v>3.4685000000000001</v>
      </c>
      <c r="C19" s="1">
        <v>3.7555333333333336</v>
      </c>
      <c r="D19" s="1">
        <v>3.6120166666666669</v>
      </c>
    </row>
    <row r="20" spans="1:4" x14ac:dyDescent="0.3">
      <c r="A20" s="3">
        <v>3</v>
      </c>
      <c r="B20" s="1">
        <v>2.5582666666666669</v>
      </c>
      <c r="C20" s="1">
        <v>3.5832999999999999</v>
      </c>
      <c r="D20" s="1">
        <v>3.0707833333333334</v>
      </c>
    </row>
    <row r="21" spans="1:4" x14ac:dyDescent="0.3">
      <c r="A21" s="3">
        <v>4</v>
      </c>
      <c r="B21" s="1">
        <v>2.9138333333333333</v>
      </c>
      <c r="C21" s="1">
        <v>3.2221666666666664</v>
      </c>
      <c r="D21" s="1">
        <v>3.0680000000000001</v>
      </c>
    </row>
    <row r="22" spans="1:4" x14ac:dyDescent="0.3">
      <c r="A22" s="3">
        <v>5</v>
      </c>
      <c r="B22" s="1">
        <v>3.1693999999999996</v>
      </c>
      <c r="C22" s="1">
        <v>3.2360666666666664</v>
      </c>
      <c r="D22" s="1">
        <v>3.2027333333333332</v>
      </c>
    </row>
    <row r="23" spans="1:4" x14ac:dyDescent="0.3">
      <c r="A23" s="3">
        <v>6</v>
      </c>
      <c r="B23" s="1">
        <v>2.4749666666666665</v>
      </c>
      <c r="C23" s="1">
        <v>2.3888333333333334</v>
      </c>
      <c r="D23" s="1">
        <v>2.4319000000000002</v>
      </c>
    </row>
    <row r="24" spans="1:4" x14ac:dyDescent="0.3">
      <c r="A24" s="3">
        <v>7</v>
      </c>
      <c r="B24" s="1">
        <v>2.1916333333333333</v>
      </c>
      <c r="C24" s="1">
        <v>1.7388666666666666</v>
      </c>
      <c r="D24" s="1">
        <v>1.9652500000000002</v>
      </c>
    </row>
    <row r="25" spans="1:4" x14ac:dyDescent="0.3">
      <c r="A25" s="3">
        <v>8</v>
      </c>
      <c r="B25" s="1">
        <v>1.4416</v>
      </c>
      <c r="C25" s="1">
        <v>1.8444000000000003</v>
      </c>
      <c r="D25" s="1">
        <v>1.643</v>
      </c>
    </row>
    <row r="26" spans="1:4" x14ac:dyDescent="0.3">
      <c r="A26" s="3" t="s">
        <v>27</v>
      </c>
      <c r="B26" s="1">
        <v>2.6220624999999997</v>
      </c>
      <c r="C26" s="1">
        <v>2.8846791666666669</v>
      </c>
      <c r="D26" s="1">
        <v>2.7533708333333329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0" workbookViewId="0">
      <selection sqref="A1:D4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24</v>
      </c>
      <c r="D1" t="s">
        <v>25</v>
      </c>
    </row>
    <row r="2" spans="1:4" x14ac:dyDescent="0.3">
      <c r="A2">
        <v>1</v>
      </c>
      <c r="B2">
        <v>1</v>
      </c>
      <c r="C2">
        <v>1</v>
      </c>
      <c r="D2" s="1">
        <v>2.9165999999999999</v>
      </c>
    </row>
    <row r="3" spans="1:4" x14ac:dyDescent="0.3">
      <c r="A3">
        <v>1</v>
      </c>
      <c r="B3">
        <v>2</v>
      </c>
      <c r="C3">
        <v>1</v>
      </c>
      <c r="D3" s="1">
        <v>2.6415999999999999</v>
      </c>
    </row>
    <row r="4" spans="1:4" x14ac:dyDescent="0.3">
      <c r="A4">
        <v>2</v>
      </c>
      <c r="B4">
        <v>1</v>
      </c>
      <c r="C4">
        <v>1</v>
      </c>
      <c r="D4" s="1">
        <v>3.4889000000000001</v>
      </c>
    </row>
    <row r="5" spans="1:4" x14ac:dyDescent="0.3">
      <c r="A5">
        <v>2</v>
      </c>
      <c r="B5">
        <v>2</v>
      </c>
      <c r="C5">
        <v>1</v>
      </c>
      <c r="D5" s="1">
        <v>4.0583</v>
      </c>
    </row>
    <row r="6" spans="1:4" x14ac:dyDescent="0.3">
      <c r="A6">
        <v>3</v>
      </c>
      <c r="B6">
        <v>1</v>
      </c>
      <c r="C6">
        <v>1</v>
      </c>
      <c r="D6" s="1">
        <v>2.3166000000000002</v>
      </c>
    </row>
    <row r="7" spans="1:4" x14ac:dyDescent="0.3">
      <c r="A7">
        <v>3</v>
      </c>
      <c r="B7">
        <v>2</v>
      </c>
      <c r="C7">
        <v>1</v>
      </c>
      <c r="D7" s="1">
        <v>3.45</v>
      </c>
    </row>
    <row r="8" spans="1:4" x14ac:dyDescent="0.3">
      <c r="A8">
        <v>4</v>
      </c>
      <c r="B8">
        <v>1</v>
      </c>
      <c r="C8">
        <v>1</v>
      </c>
      <c r="D8" s="1">
        <v>2.7915999999999999</v>
      </c>
    </row>
    <row r="9" spans="1:4" x14ac:dyDescent="0.3">
      <c r="A9">
        <v>4</v>
      </c>
      <c r="B9">
        <v>2</v>
      </c>
      <c r="C9">
        <v>1</v>
      </c>
      <c r="D9" s="1">
        <v>3.4165999999999999</v>
      </c>
    </row>
    <row r="10" spans="1:4" x14ac:dyDescent="0.3">
      <c r="A10">
        <v>5</v>
      </c>
      <c r="B10">
        <v>1</v>
      </c>
      <c r="C10">
        <v>1</v>
      </c>
      <c r="D10" s="1">
        <v>3.5583</v>
      </c>
    </row>
    <row r="11" spans="1:4" x14ac:dyDescent="0.3">
      <c r="A11">
        <v>5</v>
      </c>
      <c r="B11">
        <v>2</v>
      </c>
      <c r="C11">
        <v>1</v>
      </c>
      <c r="D11" s="1">
        <v>3.5</v>
      </c>
    </row>
    <row r="12" spans="1:4" x14ac:dyDescent="0.3">
      <c r="A12">
        <v>6</v>
      </c>
      <c r="B12">
        <v>1</v>
      </c>
      <c r="C12">
        <v>1</v>
      </c>
      <c r="D12" s="1">
        <v>2.7833000000000001</v>
      </c>
    </row>
    <row r="13" spans="1:4" x14ac:dyDescent="0.3">
      <c r="A13">
        <v>6</v>
      </c>
      <c r="B13">
        <v>2</v>
      </c>
      <c r="C13">
        <v>1</v>
      </c>
      <c r="D13" s="1">
        <v>2.5583</v>
      </c>
    </row>
    <row r="14" spans="1:4" x14ac:dyDescent="0.3">
      <c r="A14">
        <v>7</v>
      </c>
      <c r="B14">
        <v>1</v>
      </c>
      <c r="C14">
        <v>1</v>
      </c>
      <c r="D14" s="1">
        <v>2.2999999999999998</v>
      </c>
    </row>
    <row r="15" spans="1:4" x14ac:dyDescent="0.3">
      <c r="A15">
        <v>7</v>
      </c>
      <c r="B15">
        <v>2</v>
      </c>
      <c r="C15">
        <v>1</v>
      </c>
      <c r="D15" s="1">
        <v>1.425</v>
      </c>
    </row>
    <row r="16" spans="1:4" x14ac:dyDescent="0.3">
      <c r="A16">
        <v>8</v>
      </c>
      <c r="B16">
        <v>1</v>
      </c>
      <c r="C16">
        <v>1</v>
      </c>
      <c r="D16" s="1">
        <v>1.1666000000000001</v>
      </c>
    </row>
    <row r="17" spans="1:4" x14ac:dyDescent="0.3">
      <c r="A17">
        <v>8</v>
      </c>
      <c r="B17">
        <v>2</v>
      </c>
      <c r="C17">
        <v>1</v>
      </c>
      <c r="D17" s="1">
        <v>2.0083000000000002</v>
      </c>
    </row>
    <row r="18" spans="1:4" x14ac:dyDescent="0.3">
      <c r="A18">
        <v>1</v>
      </c>
      <c r="B18">
        <v>1</v>
      </c>
      <c r="C18">
        <v>2</v>
      </c>
      <c r="D18" s="1">
        <v>2.8833000000000002</v>
      </c>
    </row>
    <row r="19" spans="1:4" x14ac:dyDescent="0.3">
      <c r="A19">
        <v>1</v>
      </c>
      <c r="B19">
        <v>2</v>
      </c>
      <c r="C19">
        <v>2</v>
      </c>
      <c r="D19" s="1">
        <v>3.6665999999999999</v>
      </c>
    </row>
    <row r="20" spans="1:4" x14ac:dyDescent="0.3">
      <c r="A20">
        <v>2</v>
      </c>
      <c r="B20">
        <v>1</v>
      </c>
      <c r="C20">
        <v>2</v>
      </c>
      <c r="D20" s="1">
        <v>3.5832999999999999</v>
      </c>
    </row>
    <row r="21" spans="1:4" x14ac:dyDescent="0.3">
      <c r="A21">
        <v>2</v>
      </c>
      <c r="B21">
        <v>2</v>
      </c>
      <c r="C21">
        <v>2</v>
      </c>
      <c r="D21" s="1">
        <v>4.3</v>
      </c>
    </row>
    <row r="22" spans="1:4" x14ac:dyDescent="0.3">
      <c r="A22">
        <v>3</v>
      </c>
      <c r="B22">
        <v>1</v>
      </c>
      <c r="C22">
        <v>2</v>
      </c>
      <c r="D22" s="1">
        <v>2.8666</v>
      </c>
    </row>
    <row r="23" spans="1:4" x14ac:dyDescent="0.3">
      <c r="A23">
        <v>3</v>
      </c>
      <c r="B23">
        <v>2</v>
      </c>
      <c r="C23">
        <v>2</v>
      </c>
      <c r="D23" s="1">
        <v>3.7665999999999999</v>
      </c>
    </row>
    <row r="24" spans="1:4" x14ac:dyDescent="0.3">
      <c r="A24">
        <v>4</v>
      </c>
      <c r="B24">
        <v>1</v>
      </c>
      <c r="C24">
        <v>2</v>
      </c>
      <c r="D24" s="1">
        <v>2.7583000000000002</v>
      </c>
    </row>
    <row r="25" spans="1:4" x14ac:dyDescent="0.3">
      <c r="A25">
        <v>4</v>
      </c>
      <c r="B25">
        <v>2</v>
      </c>
      <c r="C25">
        <v>2</v>
      </c>
      <c r="D25" s="1">
        <v>2.7416</v>
      </c>
    </row>
    <row r="26" spans="1:4" x14ac:dyDescent="0.3">
      <c r="A26">
        <v>5</v>
      </c>
      <c r="B26">
        <v>1</v>
      </c>
      <c r="C26">
        <v>2</v>
      </c>
      <c r="D26" s="1">
        <v>3.1583000000000001</v>
      </c>
    </row>
    <row r="27" spans="1:4" x14ac:dyDescent="0.3">
      <c r="A27">
        <v>5</v>
      </c>
      <c r="B27">
        <v>2</v>
      </c>
      <c r="C27">
        <v>2</v>
      </c>
      <c r="D27" s="1">
        <v>3.1166</v>
      </c>
    </row>
    <row r="28" spans="1:4" x14ac:dyDescent="0.3">
      <c r="A28">
        <v>6</v>
      </c>
      <c r="B28">
        <v>1</v>
      </c>
      <c r="C28">
        <v>2</v>
      </c>
      <c r="D28" s="1">
        <v>2.5165999999999999</v>
      </c>
    </row>
    <row r="29" spans="1:4" x14ac:dyDescent="0.3">
      <c r="A29">
        <v>6</v>
      </c>
      <c r="B29">
        <v>2</v>
      </c>
      <c r="C29">
        <v>2</v>
      </c>
      <c r="D29" s="1">
        <v>2.5666000000000002</v>
      </c>
    </row>
    <row r="30" spans="1:4" x14ac:dyDescent="0.3">
      <c r="A30">
        <v>7</v>
      </c>
      <c r="B30">
        <v>1</v>
      </c>
      <c r="C30">
        <v>2</v>
      </c>
      <c r="D30" s="1">
        <v>2.2082999999999999</v>
      </c>
    </row>
    <row r="31" spans="1:4" x14ac:dyDescent="0.3">
      <c r="A31">
        <v>7</v>
      </c>
      <c r="B31">
        <v>2</v>
      </c>
      <c r="C31">
        <v>2</v>
      </c>
      <c r="D31" s="1">
        <v>1.9166000000000001</v>
      </c>
    </row>
    <row r="32" spans="1:4" x14ac:dyDescent="0.3">
      <c r="A32">
        <v>8</v>
      </c>
      <c r="B32">
        <v>1</v>
      </c>
      <c r="C32">
        <v>2</v>
      </c>
      <c r="D32" s="1">
        <v>1.6916</v>
      </c>
    </row>
    <row r="33" spans="1:4" x14ac:dyDescent="0.3">
      <c r="A33">
        <v>8</v>
      </c>
      <c r="B33">
        <v>2</v>
      </c>
      <c r="C33">
        <v>2</v>
      </c>
      <c r="D33" s="1">
        <v>1.7833000000000001</v>
      </c>
    </row>
    <row r="34" spans="1:4" x14ac:dyDescent="0.3">
      <c r="A34">
        <v>1</v>
      </c>
      <c r="B34">
        <v>1</v>
      </c>
      <c r="C34">
        <v>3</v>
      </c>
      <c r="D34" s="1">
        <v>2.4750000000000001</v>
      </c>
    </row>
    <row r="35" spans="1:4" x14ac:dyDescent="0.3">
      <c r="A35">
        <v>1</v>
      </c>
      <c r="B35">
        <v>2</v>
      </c>
      <c r="C35">
        <v>3</v>
      </c>
      <c r="D35" s="1">
        <v>3.6166</v>
      </c>
    </row>
    <row r="36" spans="1:4" x14ac:dyDescent="0.3">
      <c r="A36">
        <v>2</v>
      </c>
      <c r="B36">
        <v>1</v>
      </c>
      <c r="C36">
        <v>3</v>
      </c>
      <c r="D36" s="1">
        <v>3.3332999999999999</v>
      </c>
    </row>
    <row r="37" spans="1:4" x14ac:dyDescent="0.3">
      <c r="A37">
        <v>2</v>
      </c>
      <c r="B37">
        <v>2</v>
      </c>
      <c r="C37">
        <v>3</v>
      </c>
      <c r="D37" s="1">
        <v>2.9083000000000001</v>
      </c>
    </row>
    <row r="38" spans="1:4" x14ac:dyDescent="0.3">
      <c r="A38">
        <v>3</v>
      </c>
      <c r="B38">
        <v>1</v>
      </c>
      <c r="C38">
        <v>3</v>
      </c>
      <c r="D38" s="1">
        <v>2.4916</v>
      </c>
    </row>
    <row r="39" spans="1:4" x14ac:dyDescent="0.3">
      <c r="A39">
        <v>3</v>
      </c>
      <c r="B39">
        <v>2</v>
      </c>
      <c r="C39">
        <v>3</v>
      </c>
      <c r="D39" s="1">
        <v>3.5333000000000001</v>
      </c>
    </row>
    <row r="40" spans="1:4" x14ac:dyDescent="0.3">
      <c r="A40">
        <v>4</v>
      </c>
      <c r="B40">
        <v>1</v>
      </c>
      <c r="C40">
        <v>3</v>
      </c>
      <c r="D40" s="1">
        <v>3.1916000000000002</v>
      </c>
    </row>
    <row r="41" spans="1:4" x14ac:dyDescent="0.3">
      <c r="A41">
        <v>4</v>
      </c>
      <c r="B41">
        <v>2</v>
      </c>
      <c r="C41">
        <v>3</v>
      </c>
      <c r="D41" s="1">
        <v>3.5083000000000002</v>
      </c>
    </row>
    <row r="42" spans="1:4" x14ac:dyDescent="0.3">
      <c r="A42">
        <v>5</v>
      </c>
      <c r="B42">
        <v>1</v>
      </c>
      <c r="C42">
        <v>3</v>
      </c>
      <c r="D42" s="1">
        <v>2.7915999999999999</v>
      </c>
    </row>
    <row r="43" spans="1:4" x14ac:dyDescent="0.3">
      <c r="A43">
        <v>5</v>
      </c>
      <c r="B43">
        <v>2</v>
      </c>
      <c r="C43">
        <v>3</v>
      </c>
      <c r="D43" s="1">
        <v>3.0916000000000001</v>
      </c>
    </row>
    <row r="44" spans="1:4" x14ac:dyDescent="0.3">
      <c r="A44">
        <v>6</v>
      </c>
      <c r="B44">
        <v>1</v>
      </c>
      <c r="C44">
        <v>3</v>
      </c>
      <c r="D44" s="1">
        <v>2.125</v>
      </c>
    </row>
    <row r="45" spans="1:4" x14ac:dyDescent="0.3">
      <c r="A45">
        <v>6</v>
      </c>
      <c r="B45">
        <v>2</v>
      </c>
      <c r="C45">
        <v>3</v>
      </c>
      <c r="D45" s="1">
        <v>2.0415999999999999</v>
      </c>
    </row>
    <row r="46" spans="1:4" x14ac:dyDescent="0.3">
      <c r="A46">
        <v>7</v>
      </c>
      <c r="B46">
        <v>1</v>
      </c>
      <c r="C46">
        <v>3</v>
      </c>
      <c r="D46" s="1">
        <v>2.0666000000000002</v>
      </c>
    </row>
    <row r="47" spans="1:4" x14ac:dyDescent="0.3">
      <c r="A47">
        <v>7</v>
      </c>
      <c r="B47">
        <v>2</v>
      </c>
      <c r="C47">
        <v>3</v>
      </c>
      <c r="D47" s="1">
        <v>1.875</v>
      </c>
    </row>
    <row r="48" spans="1:4" x14ac:dyDescent="0.3">
      <c r="A48">
        <v>8</v>
      </c>
      <c r="B48">
        <v>1</v>
      </c>
      <c r="C48">
        <v>3</v>
      </c>
      <c r="D48" s="1">
        <v>1.4665999999999999</v>
      </c>
    </row>
    <row r="49" spans="1:4" x14ac:dyDescent="0.3">
      <c r="A49">
        <v>8</v>
      </c>
      <c r="B49">
        <v>2</v>
      </c>
      <c r="C49">
        <v>3</v>
      </c>
      <c r="D49" s="1">
        <v>1.7416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zoomScale="160" zoomScaleNormal="160" workbookViewId="0">
      <selection activeCell="D1" sqref="D1"/>
    </sheetView>
  </sheetViews>
  <sheetFormatPr defaultRowHeight="16.5" x14ac:dyDescent="0.3"/>
  <cols>
    <col min="2" max="2" width="11.125" bestFit="1" customWidth="1"/>
    <col min="7" max="7" width="11.875" bestFit="1" customWidth="1"/>
    <col min="10" max="11" width="11.125" bestFit="1" customWidth="1"/>
    <col min="16" max="16" width="10.125" bestFit="1" customWidth="1"/>
  </cols>
  <sheetData>
    <row r="1" spans="1:19" x14ac:dyDescent="0.3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J1" s="27" t="s">
        <v>60</v>
      </c>
      <c r="K1" s="24" t="s">
        <v>59</v>
      </c>
      <c r="L1" s="24"/>
      <c r="M1" s="24"/>
      <c r="N1" s="24"/>
      <c r="O1" s="24"/>
      <c r="P1" s="25" t="s">
        <v>27</v>
      </c>
    </row>
    <row r="2" spans="1:19" x14ac:dyDescent="0.3">
      <c r="A2" s="15" t="s">
        <v>43</v>
      </c>
      <c r="B2" s="6" t="s">
        <v>39</v>
      </c>
      <c r="C2" s="7">
        <v>17.7</v>
      </c>
      <c r="D2" s="7">
        <v>17.3</v>
      </c>
      <c r="E2" s="7">
        <v>18</v>
      </c>
      <c r="F2" s="7">
        <v>18.2</v>
      </c>
      <c r="G2" s="7">
        <v>17.3</v>
      </c>
      <c r="H2" s="7">
        <f>SUM(C2:G2)</f>
        <v>88.5</v>
      </c>
      <c r="J2" s="28"/>
      <c r="K2" s="23">
        <v>1</v>
      </c>
      <c r="L2" s="23">
        <v>2</v>
      </c>
      <c r="M2" s="23">
        <v>3</v>
      </c>
      <c r="N2" s="23">
        <v>4</v>
      </c>
      <c r="O2" s="23">
        <v>5</v>
      </c>
      <c r="P2" s="26"/>
    </row>
    <row r="3" spans="1:19" x14ac:dyDescent="0.3">
      <c r="A3" s="16"/>
      <c r="B3" s="8" t="s">
        <v>40</v>
      </c>
      <c r="C3" s="9">
        <v>17</v>
      </c>
      <c r="D3" s="9">
        <v>18.600000000000001</v>
      </c>
      <c r="E3" s="9">
        <v>17.100000000000001</v>
      </c>
      <c r="F3" s="9">
        <v>18</v>
      </c>
      <c r="G3" s="9">
        <v>19.399999999999999</v>
      </c>
      <c r="H3" s="9">
        <f t="shared" ref="H3:H13" si="0">SUM(C3:G3)</f>
        <v>90.1</v>
      </c>
      <c r="J3">
        <v>1</v>
      </c>
      <c r="K3">
        <v>72.2</v>
      </c>
      <c r="L3">
        <v>72.5</v>
      </c>
      <c r="M3">
        <v>73.099999999999994</v>
      </c>
      <c r="N3">
        <v>72.900000000000006</v>
      </c>
      <c r="O3">
        <v>76</v>
      </c>
      <c r="P3">
        <v>366.7</v>
      </c>
    </row>
    <row r="4" spans="1:19" x14ac:dyDescent="0.3">
      <c r="A4" s="16"/>
      <c r="B4" s="8" t="s">
        <v>41</v>
      </c>
      <c r="C4" s="9">
        <v>18.899999999999999</v>
      </c>
      <c r="D4" s="9">
        <v>18.100000000000001</v>
      </c>
      <c r="E4" s="9">
        <v>18.5</v>
      </c>
      <c r="F4" s="9">
        <v>18.399999999999999</v>
      </c>
      <c r="G4" s="9">
        <v>19.2</v>
      </c>
      <c r="H4" s="9">
        <f t="shared" si="0"/>
        <v>93.100000000000009</v>
      </c>
      <c r="J4">
        <v>2</v>
      </c>
      <c r="K4">
        <v>70.8</v>
      </c>
      <c r="L4">
        <v>71.5</v>
      </c>
      <c r="M4">
        <v>71.7</v>
      </c>
      <c r="N4">
        <v>75.8</v>
      </c>
      <c r="O4">
        <v>78</v>
      </c>
      <c r="P4">
        <v>367.8</v>
      </c>
    </row>
    <row r="5" spans="1:19" x14ac:dyDescent="0.3">
      <c r="A5" s="17"/>
      <c r="B5" s="10" t="s">
        <v>42</v>
      </c>
      <c r="C5" s="11">
        <v>18.600000000000001</v>
      </c>
      <c r="D5" s="11">
        <v>18.5</v>
      </c>
      <c r="E5" s="11">
        <v>19.5</v>
      </c>
      <c r="F5" s="11">
        <v>18.3</v>
      </c>
      <c r="G5" s="11">
        <v>20.100000000000001</v>
      </c>
      <c r="H5" s="11">
        <f t="shared" si="0"/>
        <v>95</v>
      </c>
      <c r="J5">
        <v>3</v>
      </c>
      <c r="K5">
        <v>70.400000000000006</v>
      </c>
      <c r="L5">
        <v>73.2</v>
      </c>
      <c r="M5">
        <v>72.800000000000011</v>
      </c>
      <c r="N5">
        <v>73.7</v>
      </c>
      <c r="O5">
        <v>74.400000000000006</v>
      </c>
      <c r="P5">
        <v>364.5</v>
      </c>
    </row>
    <row r="6" spans="1:19" x14ac:dyDescent="0.3">
      <c r="A6" s="15" t="s">
        <v>44</v>
      </c>
      <c r="B6" s="6" t="s">
        <v>39</v>
      </c>
      <c r="C6" s="7">
        <v>16.7</v>
      </c>
      <c r="D6" s="7">
        <v>17</v>
      </c>
      <c r="E6" s="7">
        <v>17.3</v>
      </c>
      <c r="F6" s="7">
        <v>18.2</v>
      </c>
      <c r="G6" s="7">
        <v>17.8</v>
      </c>
      <c r="H6" s="7">
        <f t="shared" si="0"/>
        <v>87</v>
      </c>
      <c r="J6" s="22" t="s">
        <v>27</v>
      </c>
      <c r="K6" s="22">
        <v>213.4</v>
      </c>
      <c r="L6" s="22">
        <v>217.2</v>
      </c>
      <c r="M6" s="22">
        <v>217.60000000000002</v>
      </c>
      <c r="N6" s="22">
        <v>222.39999999999998</v>
      </c>
      <c r="O6" s="22">
        <v>228.4</v>
      </c>
      <c r="P6" s="22">
        <v>1099</v>
      </c>
    </row>
    <row r="7" spans="1:19" x14ac:dyDescent="0.3">
      <c r="A7" s="16"/>
      <c r="B7" s="8" t="s">
        <v>40</v>
      </c>
      <c r="C7" s="9">
        <v>17.600000000000001</v>
      </c>
      <c r="D7" s="9">
        <v>17.600000000000001</v>
      </c>
      <c r="E7" s="9">
        <v>18.2</v>
      </c>
      <c r="F7" s="9">
        <v>17.7</v>
      </c>
      <c r="G7" s="9">
        <v>19.5</v>
      </c>
      <c r="H7" s="9">
        <f t="shared" si="0"/>
        <v>90.600000000000009</v>
      </c>
    </row>
    <row r="8" spans="1:19" x14ac:dyDescent="0.3">
      <c r="A8" s="16"/>
      <c r="B8" s="8" t="s">
        <v>41</v>
      </c>
      <c r="C8" s="9">
        <v>18</v>
      </c>
      <c r="D8" s="9">
        <v>18.100000000000001</v>
      </c>
      <c r="E8" s="9">
        <v>18.600000000000001</v>
      </c>
      <c r="F8" s="9">
        <v>19.5</v>
      </c>
      <c r="G8" s="9">
        <v>20.7</v>
      </c>
      <c r="H8" s="9">
        <f t="shared" si="0"/>
        <v>94.9</v>
      </c>
      <c r="K8" s="27" t="s">
        <v>62</v>
      </c>
      <c r="L8" s="18" t="s">
        <v>32</v>
      </c>
      <c r="M8" s="18"/>
      <c r="N8" s="18"/>
      <c r="O8" s="18"/>
      <c r="P8" s="27" t="s">
        <v>27</v>
      </c>
      <c r="R8" t="s">
        <v>72</v>
      </c>
      <c r="S8" t="s">
        <v>73</v>
      </c>
    </row>
    <row r="9" spans="1:19" x14ac:dyDescent="0.3">
      <c r="A9" s="17"/>
      <c r="B9" s="10" t="s">
        <v>42</v>
      </c>
      <c r="C9" s="11">
        <v>18.5</v>
      </c>
      <c r="D9" s="11">
        <v>18.8</v>
      </c>
      <c r="E9" s="11">
        <v>17.600000000000001</v>
      </c>
      <c r="F9" s="11">
        <v>20.399999999999999</v>
      </c>
      <c r="G9" s="11">
        <v>20</v>
      </c>
      <c r="H9" s="11">
        <f t="shared" si="0"/>
        <v>95.3</v>
      </c>
      <c r="K9" s="28"/>
      <c r="L9" s="23">
        <v>1</v>
      </c>
      <c r="M9" s="23">
        <v>2</v>
      </c>
      <c r="N9" s="23">
        <v>3</v>
      </c>
      <c r="O9" s="23">
        <v>4</v>
      </c>
      <c r="P9" s="28"/>
      <c r="R9" t="s">
        <v>74</v>
      </c>
      <c r="S9" t="s">
        <v>75</v>
      </c>
    </row>
    <row r="10" spans="1:19" x14ac:dyDescent="0.3">
      <c r="A10" s="15" t="s">
        <v>45</v>
      </c>
      <c r="B10" s="6" t="s">
        <v>39</v>
      </c>
      <c r="C10" s="7">
        <v>16.600000000000001</v>
      </c>
      <c r="D10" s="7">
        <v>17.7</v>
      </c>
      <c r="E10" s="7">
        <v>17.5</v>
      </c>
      <c r="F10" s="7">
        <v>17.5</v>
      </c>
      <c r="G10" s="7">
        <v>17.3</v>
      </c>
      <c r="H10" s="7">
        <f t="shared" si="0"/>
        <v>86.6</v>
      </c>
      <c r="K10">
        <v>1</v>
      </c>
      <c r="L10">
        <v>88.5</v>
      </c>
      <c r="M10">
        <v>90.1</v>
      </c>
      <c r="N10">
        <v>93.100000000000009</v>
      </c>
      <c r="O10">
        <v>95</v>
      </c>
      <c r="P10">
        <v>366.7</v>
      </c>
    </row>
    <row r="11" spans="1:19" x14ac:dyDescent="0.3">
      <c r="A11" s="16"/>
      <c r="B11" s="8" t="s">
        <v>40</v>
      </c>
      <c r="C11" s="9">
        <v>17.2</v>
      </c>
      <c r="D11" s="9">
        <v>17.8</v>
      </c>
      <c r="E11" s="9">
        <v>17.600000000000001</v>
      </c>
      <c r="F11" s="9">
        <v>17.600000000000001</v>
      </c>
      <c r="G11" s="9">
        <v>18.600000000000001</v>
      </c>
      <c r="H11" s="9">
        <f t="shared" si="0"/>
        <v>88.800000000000011</v>
      </c>
      <c r="K11">
        <v>2</v>
      </c>
      <c r="L11">
        <v>87</v>
      </c>
      <c r="M11">
        <v>90.600000000000009</v>
      </c>
      <c r="N11">
        <v>94.9</v>
      </c>
      <c r="O11">
        <v>95.3</v>
      </c>
      <c r="P11">
        <v>367.8</v>
      </c>
      <c r="R11">
        <v>10</v>
      </c>
      <c r="S11">
        <f>3.83-4.02</f>
        <v>-0.1899999999999995</v>
      </c>
    </row>
    <row r="12" spans="1:19" x14ac:dyDescent="0.3">
      <c r="A12" s="16"/>
      <c r="B12" s="8" t="s">
        <v>41</v>
      </c>
      <c r="C12" s="9">
        <v>18.100000000000001</v>
      </c>
      <c r="D12" s="9">
        <v>18.2</v>
      </c>
      <c r="E12" s="9">
        <v>18.600000000000001</v>
      </c>
      <c r="F12" s="9">
        <v>19.600000000000001</v>
      </c>
      <c r="G12" s="9">
        <v>19</v>
      </c>
      <c r="H12" s="9">
        <f t="shared" si="0"/>
        <v>93.5</v>
      </c>
      <c r="K12">
        <v>3</v>
      </c>
      <c r="L12">
        <v>86.6</v>
      </c>
      <c r="M12">
        <v>88.800000000000011</v>
      </c>
      <c r="N12">
        <v>93.5</v>
      </c>
      <c r="O12">
        <v>95.6</v>
      </c>
      <c r="P12">
        <v>364.5</v>
      </c>
      <c r="R12">
        <v>6</v>
      </c>
      <c r="S12" t="s">
        <v>75</v>
      </c>
    </row>
    <row r="13" spans="1:19" x14ac:dyDescent="0.3">
      <c r="A13" s="17"/>
      <c r="B13" s="10" t="s">
        <v>42</v>
      </c>
      <c r="C13" s="11">
        <v>18.5</v>
      </c>
      <c r="D13" s="11">
        <v>19.5</v>
      </c>
      <c r="E13" s="11">
        <v>19.100000000000001</v>
      </c>
      <c r="F13" s="11">
        <v>19</v>
      </c>
      <c r="G13" s="11">
        <v>19.5</v>
      </c>
      <c r="H13" s="11">
        <f t="shared" si="0"/>
        <v>95.6</v>
      </c>
      <c r="K13" s="22" t="s">
        <v>27</v>
      </c>
      <c r="L13" s="22">
        <v>262.10000000000002</v>
      </c>
      <c r="M13" s="22">
        <v>269.5</v>
      </c>
      <c r="N13" s="22">
        <v>281.5</v>
      </c>
      <c r="O13" s="22">
        <v>285.89999999999998</v>
      </c>
      <c r="P13" s="22">
        <v>1099</v>
      </c>
      <c r="R13">
        <f>(R12*S11)/R11</f>
        <v>-0.1139999999999997</v>
      </c>
      <c r="S13">
        <f>R13+(4.02)</f>
        <v>3.9059999999999997</v>
      </c>
    </row>
    <row r="14" spans="1:19" x14ac:dyDescent="0.3">
      <c r="A14" s="18" t="s">
        <v>38</v>
      </c>
      <c r="B14" s="18"/>
      <c r="C14" s="14"/>
      <c r="D14" s="14"/>
      <c r="E14" s="14"/>
      <c r="F14" s="14"/>
      <c r="G14" s="14"/>
      <c r="H14" s="13">
        <f>SUM(H2:H13)</f>
        <v>1098.9999999999998</v>
      </c>
    </row>
    <row r="16" spans="1:19" x14ac:dyDescent="0.3">
      <c r="B16" s="21" t="s">
        <v>47</v>
      </c>
      <c r="C16" s="22" t="s">
        <v>48</v>
      </c>
      <c r="D16" s="22" t="s">
        <v>49</v>
      </c>
      <c r="E16" s="22" t="s">
        <v>50</v>
      </c>
      <c r="F16" s="22" t="s">
        <v>51</v>
      </c>
      <c r="H16" t="s">
        <v>56</v>
      </c>
      <c r="I16">
        <v>3</v>
      </c>
    </row>
    <row r="17" spans="2:9" x14ac:dyDescent="0.3">
      <c r="B17" s="20" t="s">
        <v>52</v>
      </c>
      <c r="C17">
        <f>I16-1</f>
        <v>2</v>
      </c>
      <c r="D17">
        <f>SUMSQ(P3:P5)/4/5-P6^2/3/5/4</f>
        <v>0.28233333333264454</v>
      </c>
      <c r="E17">
        <f>D17/C17</f>
        <v>0.14116666666632227</v>
      </c>
      <c r="F17">
        <f>E17/E18</f>
        <v>0.11558406113506807</v>
      </c>
      <c r="H17" t="s">
        <v>57</v>
      </c>
      <c r="I17">
        <v>5</v>
      </c>
    </row>
    <row r="18" spans="2:9" x14ac:dyDescent="0.3">
      <c r="B18" s="20" t="s">
        <v>70</v>
      </c>
      <c r="C18">
        <f>C19-C17</f>
        <v>12</v>
      </c>
      <c r="D18">
        <f>D19-D17</f>
        <v>14.656000000002678</v>
      </c>
      <c r="E18">
        <f>D18/C18</f>
        <v>1.2213333333335565</v>
      </c>
      <c r="H18" t="s">
        <v>58</v>
      </c>
      <c r="I18">
        <v>4</v>
      </c>
    </row>
    <row r="19" spans="2:9" x14ac:dyDescent="0.3">
      <c r="B19" s="21" t="s">
        <v>53</v>
      </c>
      <c r="C19" s="22">
        <f>I16*I17-1</f>
        <v>14</v>
      </c>
      <c r="D19" s="22">
        <f>SUMSQ(K3:O5)/4-P6^2/4/5/3</f>
        <v>14.938333333335322</v>
      </c>
      <c r="E19" s="22"/>
      <c r="F19" s="22"/>
      <c r="G19" s="32" t="s">
        <v>65</v>
      </c>
      <c r="H19" s="29">
        <v>0.05</v>
      </c>
      <c r="I19" s="30">
        <f>_xlfn.F.INV(1-H19,6,36)</f>
        <v>2.3637509583661442</v>
      </c>
    </row>
    <row r="20" spans="2:9" x14ac:dyDescent="0.3">
      <c r="B20" s="20" t="s">
        <v>54</v>
      </c>
      <c r="C20">
        <f>I18-1</f>
        <v>3</v>
      </c>
      <c r="D20">
        <f>SUMSQ(L13:O13)/5/3-P13*P13/5/3/4</f>
        <v>23.831333333335351</v>
      </c>
      <c r="E20">
        <f>D20/C20</f>
        <v>7.9437777777784504</v>
      </c>
      <c r="F20">
        <f>E20/E22</f>
        <v>24.576830525943603</v>
      </c>
      <c r="H20" s="29">
        <v>0.01</v>
      </c>
      <c r="I20" s="30">
        <f>_xlfn.F.INV(1-H20,6,36)</f>
        <v>3.3506774654535043</v>
      </c>
    </row>
    <row r="21" spans="2:9" x14ac:dyDescent="0.3">
      <c r="B21" s="20" t="s">
        <v>55</v>
      </c>
      <c r="C21">
        <f>C17*C20</f>
        <v>6</v>
      </c>
      <c r="D21">
        <f>SUMSQ(L10:O12)/5-P13*P13/5/3/4-D17-D20</f>
        <v>0.85766666666677338</v>
      </c>
      <c r="E21">
        <f>D21/C21</f>
        <v>0.14294444444446222</v>
      </c>
      <c r="F21">
        <f>E21/E22</f>
        <v>0.44224819525593334</v>
      </c>
    </row>
    <row r="22" spans="2:9" x14ac:dyDescent="0.3">
      <c r="B22" s="20" t="s">
        <v>71</v>
      </c>
      <c r="C22">
        <f>3*(I17-1)*(I18-1)</f>
        <v>36</v>
      </c>
      <c r="D22">
        <f>D23-D21-D20-D19</f>
        <v>11.636000000005879</v>
      </c>
      <c r="E22">
        <f>D22/C22</f>
        <v>0.3232222222223855</v>
      </c>
      <c r="G22" s="32" t="s">
        <v>63</v>
      </c>
      <c r="H22" s="29">
        <v>0.05</v>
      </c>
      <c r="I22" s="30">
        <f>_xlfn.F.INV(1-H22,2,12)</f>
        <v>3.8852938346523924</v>
      </c>
    </row>
    <row r="23" spans="2:9" x14ac:dyDescent="0.3">
      <c r="B23" s="21" t="s">
        <v>38</v>
      </c>
      <c r="C23" s="22">
        <f>I16*I17*I18-1</f>
        <v>59</v>
      </c>
      <c r="D23" s="22">
        <f>SUMSQ(C2:G13)-H14^2/5/3/4</f>
        <v>51.263333333343326</v>
      </c>
      <c r="E23" s="22"/>
      <c r="F23" s="22"/>
      <c r="G23" s="32"/>
      <c r="H23" s="29">
        <v>0.01</v>
      </c>
      <c r="I23" s="30">
        <f>_xlfn.F.INV(1-H23,2,12)</f>
        <v>6.9266081401913011</v>
      </c>
    </row>
    <row r="24" spans="2:9" x14ac:dyDescent="0.3">
      <c r="B24" s="20" t="s">
        <v>78</v>
      </c>
      <c r="C24">
        <f>100*SQRT(E18)/(P13/3/5/4)</f>
        <v>6.0335186999392887</v>
      </c>
      <c r="G24" s="32"/>
    </row>
    <row r="25" spans="2:9" x14ac:dyDescent="0.3">
      <c r="B25" s="20" t="s">
        <v>66</v>
      </c>
      <c r="C25">
        <f>100*SQRT(E22)/(P13/3/5/4)</f>
        <v>3.1038745778845547</v>
      </c>
      <c r="G25" s="32" t="s">
        <v>64</v>
      </c>
      <c r="H25" s="29">
        <v>0.05</v>
      </c>
      <c r="I25" s="30">
        <f>_xlfn.F.INV(1-H25,3,36)</f>
        <v>2.8662655509401795</v>
      </c>
    </row>
    <row r="26" spans="2:9" x14ac:dyDescent="0.3">
      <c r="H26" s="29">
        <v>0.01</v>
      </c>
      <c r="I26" s="30">
        <f>_xlfn.F.INV(1-H26,3,36)</f>
        <v>4.3770956208011746</v>
      </c>
    </row>
    <row r="28" spans="2:9" x14ac:dyDescent="0.3">
      <c r="B28" s="20" t="s">
        <v>77</v>
      </c>
    </row>
    <row r="29" spans="2:9" x14ac:dyDescent="0.3">
      <c r="B29" s="27" t="s">
        <v>62</v>
      </c>
      <c r="C29" s="18" t="s">
        <v>32</v>
      </c>
      <c r="D29" s="18"/>
      <c r="E29" s="18"/>
      <c r="F29" s="18"/>
      <c r="G29" s="27" t="s">
        <v>76</v>
      </c>
    </row>
    <row r="30" spans="2:9" x14ac:dyDescent="0.3">
      <c r="B30" s="28"/>
      <c r="C30" s="23">
        <v>1</v>
      </c>
      <c r="D30" s="23">
        <v>2</v>
      </c>
      <c r="E30" s="23">
        <v>3</v>
      </c>
      <c r="F30" s="23">
        <v>4</v>
      </c>
      <c r="G30" s="28"/>
    </row>
    <row r="31" spans="2:9" x14ac:dyDescent="0.3">
      <c r="B31">
        <v>1</v>
      </c>
      <c r="C31">
        <f>L10/5</f>
        <v>17.7</v>
      </c>
      <c r="D31">
        <f t="shared" ref="D31:G31" si="1">M10/5</f>
        <v>18.02</v>
      </c>
      <c r="E31">
        <f t="shared" si="1"/>
        <v>18.62</v>
      </c>
      <c r="F31">
        <f t="shared" si="1"/>
        <v>19</v>
      </c>
      <c r="G31">
        <f>P10/5/4</f>
        <v>18.335000000000001</v>
      </c>
    </row>
    <row r="32" spans="2:9" x14ac:dyDescent="0.3">
      <c r="B32">
        <v>2</v>
      </c>
      <c r="C32">
        <f t="shared" ref="C32:C34" si="2">L11/5</f>
        <v>17.399999999999999</v>
      </c>
      <c r="D32">
        <f t="shared" ref="D32:D33" si="3">M11/5</f>
        <v>18.12</v>
      </c>
      <c r="E32">
        <f t="shared" ref="E32:E33" si="4">N11/5</f>
        <v>18.98</v>
      </c>
      <c r="F32">
        <f t="shared" ref="F32:F33" si="5">O11/5</f>
        <v>19.059999999999999</v>
      </c>
      <c r="G32">
        <f>P11/5/4</f>
        <v>18.39</v>
      </c>
    </row>
    <row r="33" spans="2:10" x14ac:dyDescent="0.3">
      <c r="B33">
        <v>3</v>
      </c>
      <c r="C33">
        <f t="shared" si="2"/>
        <v>17.32</v>
      </c>
      <c r="D33">
        <f t="shared" si="3"/>
        <v>17.760000000000002</v>
      </c>
      <c r="E33">
        <f t="shared" si="4"/>
        <v>18.7</v>
      </c>
      <c r="F33">
        <f t="shared" si="5"/>
        <v>19.119999999999997</v>
      </c>
      <c r="G33">
        <f>P12/5/4</f>
        <v>18.225000000000001</v>
      </c>
    </row>
    <row r="34" spans="2:10" x14ac:dyDescent="0.3">
      <c r="B34" s="22" t="s">
        <v>76</v>
      </c>
      <c r="C34" s="22">
        <f>L13/5/3</f>
        <v>17.473333333333333</v>
      </c>
      <c r="D34" s="22">
        <f t="shared" ref="D34:F34" si="6">M13/5/3</f>
        <v>17.966666666666665</v>
      </c>
      <c r="E34" s="22">
        <f t="shared" si="6"/>
        <v>18.766666666666666</v>
      </c>
      <c r="F34" s="22">
        <f t="shared" si="6"/>
        <v>19.059999999999999</v>
      </c>
      <c r="G34" s="22">
        <f>P13/5/3/4</f>
        <v>18.316666666666666</v>
      </c>
    </row>
    <row r="36" spans="2:10" x14ac:dyDescent="0.3">
      <c r="B36" t="s">
        <v>67</v>
      </c>
      <c r="C36">
        <f>3.906*SQRT(E22/(5*3))</f>
        <v>0.5733729697153207</v>
      </c>
    </row>
    <row r="37" spans="2:10" x14ac:dyDescent="0.3">
      <c r="G37">
        <v>4</v>
      </c>
      <c r="H37">
        <v>3</v>
      </c>
      <c r="I37">
        <v>2</v>
      </c>
      <c r="J37">
        <v>1</v>
      </c>
    </row>
    <row r="38" spans="2:10" x14ac:dyDescent="0.3">
      <c r="G38">
        <v>19.059999999999999</v>
      </c>
      <c r="H38">
        <v>18.766666666666666</v>
      </c>
      <c r="I38">
        <v>17.966666666666665</v>
      </c>
      <c r="J38">
        <v>17.473333333333333</v>
      </c>
    </row>
    <row r="39" spans="2:10" x14ac:dyDescent="0.3">
      <c r="B39">
        <v>4</v>
      </c>
      <c r="C39" s="30">
        <v>19.059999999999999</v>
      </c>
      <c r="D39" t="s">
        <v>68</v>
      </c>
      <c r="E39">
        <v>4</v>
      </c>
      <c r="F39">
        <v>19.059999999999999</v>
      </c>
      <c r="G39">
        <f>$F39-G$38</f>
        <v>0</v>
      </c>
      <c r="H39">
        <f t="shared" ref="H39:J42" si="7">$F39-H$38</f>
        <v>0.293333333333333</v>
      </c>
      <c r="I39" s="33">
        <f t="shared" si="7"/>
        <v>1.0933333333333337</v>
      </c>
      <c r="J39" s="33">
        <f t="shared" si="7"/>
        <v>1.586666666666666</v>
      </c>
    </row>
    <row r="40" spans="2:10" x14ac:dyDescent="0.3">
      <c r="B40">
        <v>3</v>
      </c>
      <c r="C40" s="30">
        <v>18.766666666666666</v>
      </c>
      <c r="D40" t="s">
        <v>68</v>
      </c>
      <c r="E40">
        <v>3</v>
      </c>
      <c r="F40">
        <v>18.766666666666666</v>
      </c>
      <c r="H40">
        <f t="shared" si="7"/>
        <v>0</v>
      </c>
      <c r="I40" s="33">
        <f t="shared" si="7"/>
        <v>0.80000000000000071</v>
      </c>
      <c r="J40" s="33">
        <f t="shared" si="7"/>
        <v>1.293333333333333</v>
      </c>
    </row>
    <row r="41" spans="2:10" x14ac:dyDescent="0.3">
      <c r="B41">
        <v>2</v>
      </c>
      <c r="C41" s="30">
        <v>17.966666666666665</v>
      </c>
      <c r="D41" t="s">
        <v>69</v>
      </c>
      <c r="E41">
        <v>2</v>
      </c>
      <c r="F41">
        <v>17.966666666666665</v>
      </c>
      <c r="I41">
        <f t="shared" si="7"/>
        <v>0</v>
      </c>
      <c r="J41" s="31">
        <f t="shared" si="7"/>
        <v>0.49333333333333229</v>
      </c>
    </row>
    <row r="42" spans="2:10" x14ac:dyDescent="0.3">
      <c r="B42">
        <v>1</v>
      </c>
      <c r="C42" s="30">
        <v>17.473333333333333</v>
      </c>
      <c r="D42" t="s">
        <v>69</v>
      </c>
      <c r="E42">
        <v>1</v>
      </c>
      <c r="F42">
        <v>17.473333333333333</v>
      </c>
      <c r="J42">
        <f t="shared" si="7"/>
        <v>0</v>
      </c>
    </row>
  </sheetData>
  <sortState ref="B39:C42">
    <sortCondition descending="1" ref="C39:C42"/>
  </sortState>
  <mergeCells count="13">
    <mergeCell ref="P1:P2"/>
    <mergeCell ref="L8:O8"/>
    <mergeCell ref="K8:K9"/>
    <mergeCell ref="P8:P9"/>
    <mergeCell ref="B29:B30"/>
    <mergeCell ref="C29:F29"/>
    <mergeCell ref="G29:G30"/>
    <mergeCell ref="A2:A5"/>
    <mergeCell ref="A6:A9"/>
    <mergeCell ref="A10:A13"/>
    <mergeCell ref="A14:B14"/>
    <mergeCell ref="K1:O1"/>
    <mergeCell ref="J1:J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F8" sqref="A4:F8"/>
    </sheetView>
  </sheetViews>
  <sheetFormatPr defaultRowHeight="16.5" x14ac:dyDescent="0.3"/>
  <cols>
    <col min="1" max="1" width="17.75" bestFit="1" customWidth="1"/>
    <col min="2" max="2" width="19.125" customWidth="1"/>
    <col min="3" max="5" width="3.375" customWidth="1"/>
    <col min="6" max="6" width="10.875" customWidth="1"/>
    <col min="7" max="7" width="10.875" bestFit="1" customWidth="1"/>
  </cols>
  <sheetData>
    <row r="3" spans="1:6" x14ac:dyDescent="0.3">
      <c r="A3" s="2" t="s">
        <v>61</v>
      </c>
      <c r="B3" s="2" t="s">
        <v>28</v>
      </c>
    </row>
    <row r="4" spans="1:6" x14ac:dyDescent="0.3">
      <c r="A4" s="2" t="s">
        <v>26</v>
      </c>
      <c r="B4" t="s">
        <v>39</v>
      </c>
      <c r="C4" t="s">
        <v>40</v>
      </c>
      <c r="D4" t="s">
        <v>41</v>
      </c>
      <c r="E4" t="s">
        <v>42</v>
      </c>
      <c r="F4" t="s">
        <v>27</v>
      </c>
    </row>
    <row r="5" spans="1:6" x14ac:dyDescent="0.3">
      <c r="A5" s="3" t="s">
        <v>43</v>
      </c>
      <c r="B5" s="4">
        <v>5</v>
      </c>
      <c r="C5" s="4">
        <v>5</v>
      </c>
      <c r="D5" s="4">
        <v>5</v>
      </c>
      <c r="E5" s="4">
        <v>5</v>
      </c>
      <c r="F5" s="4">
        <v>20</v>
      </c>
    </row>
    <row r="6" spans="1:6" x14ac:dyDescent="0.3">
      <c r="A6" s="3" t="s">
        <v>44</v>
      </c>
      <c r="B6" s="4">
        <v>5</v>
      </c>
      <c r="C6" s="4">
        <v>5</v>
      </c>
      <c r="D6" s="4">
        <v>5</v>
      </c>
      <c r="E6" s="4">
        <v>5</v>
      </c>
      <c r="F6" s="4">
        <v>20</v>
      </c>
    </row>
    <row r="7" spans="1:6" x14ac:dyDescent="0.3">
      <c r="A7" s="3" t="s">
        <v>45</v>
      </c>
      <c r="B7" s="4">
        <v>5</v>
      </c>
      <c r="C7" s="4">
        <v>5</v>
      </c>
      <c r="D7" s="4">
        <v>5</v>
      </c>
      <c r="E7" s="4">
        <v>5</v>
      </c>
      <c r="F7" s="4">
        <v>20</v>
      </c>
    </row>
    <row r="8" spans="1:6" x14ac:dyDescent="0.3">
      <c r="A8" s="3" t="s">
        <v>27</v>
      </c>
      <c r="B8" s="4">
        <v>15</v>
      </c>
      <c r="C8" s="4">
        <v>15</v>
      </c>
      <c r="D8" s="4">
        <v>15</v>
      </c>
      <c r="E8" s="4">
        <v>15</v>
      </c>
      <c r="F8" s="4">
        <v>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C8" sqref="C8"/>
    </sheetView>
  </sheetViews>
  <sheetFormatPr defaultRowHeight="16.5" x14ac:dyDescent="0.3"/>
  <sheetData>
    <row r="1" spans="1:8" x14ac:dyDescent="0.3">
      <c r="A1" s="12" t="s">
        <v>31</v>
      </c>
      <c r="B1" s="12" t="s">
        <v>32</v>
      </c>
      <c r="C1" s="12" t="s">
        <v>46</v>
      </c>
      <c r="D1" s="12" t="s">
        <v>25</v>
      </c>
      <c r="E1" s="12"/>
      <c r="F1" s="12"/>
      <c r="G1" s="12"/>
      <c r="H1" s="12"/>
    </row>
    <row r="2" spans="1:8" x14ac:dyDescent="0.3">
      <c r="A2" s="19" t="s">
        <v>43</v>
      </c>
      <c r="B2" s="6" t="s">
        <v>39</v>
      </c>
      <c r="C2" s="6">
        <v>1</v>
      </c>
      <c r="D2" s="7">
        <v>17.7</v>
      </c>
    </row>
    <row r="3" spans="1:8" x14ac:dyDescent="0.3">
      <c r="A3" s="19" t="s">
        <v>43</v>
      </c>
      <c r="B3" s="8" t="s">
        <v>40</v>
      </c>
      <c r="C3" s="8">
        <v>1</v>
      </c>
      <c r="D3" s="9">
        <v>17</v>
      </c>
    </row>
    <row r="4" spans="1:8" x14ac:dyDescent="0.3">
      <c r="A4" s="19" t="s">
        <v>43</v>
      </c>
      <c r="B4" s="8" t="s">
        <v>41</v>
      </c>
      <c r="C4" s="8">
        <v>1</v>
      </c>
      <c r="D4" s="9">
        <v>18.899999999999999</v>
      </c>
    </row>
    <row r="5" spans="1:8" x14ac:dyDescent="0.3">
      <c r="A5" s="19" t="s">
        <v>43</v>
      </c>
      <c r="B5" s="10" t="s">
        <v>42</v>
      </c>
      <c r="C5" s="10">
        <v>1</v>
      </c>
      <c r="D5" s="11">
        <v>18.600000000000001</v>
      </c>
    </row>
    <row r="6" spans="1:8" x14ac:dyDescent="0.3">
      <c r="A6" s="19" t="s">
        <v>44</v>
      </c>
      <c r="B6" s="6" t="s">
        <v>39</v>
      </c>
      <c r="C6" s="6">
        <v>1</v>
      </c>
      <c r="D6" s="7">
        <v>16.7</v>
      </c>
    </row>
    <row r="7" spans="1:8" x14ac:dyDescent="0.3">
      <c r="A7" s="19" t="s">
        <v>44</v>
      </c>
      <c r="B7" s="8" t="s">
        <v>40</v>
      </c>
      <c r="C7" s="8">
        <v>1</v>
      </c>
      <c r="D7" s="9">
        <v>17.600000000000001</v>
      </c>
    </row>
    <row r="8" spans="1:8" x14ac:dyDescent="0.3">
      <c r="A8" s="19" t="s">
        <v>44</v>
      </c>
      <c r="B8" s="8" t="s">
        <v>41</v>
      </c>
      <c r="C8" s="8">
        <v>1</v>
      </c>
      <c r="D8" s="9">
        <v>18</v>
      </c>
    </row>
    <row r="9" spans="1:8" x14ac:dyDescent="0.3">
      <c r="A9" s="19" t="s">
        <v>44</v>
      </c>
      <c r="B9" s="10" t="s">
        <v>42</v>
      </c>
      <c r="C9" s="10">
        <v>1</v>
      </c>
      <c r="D9" s="11">
        <v>18.5</v>
      </c>
    </row>
    <row r="10" spans="1:8" x14ac:dyDescent="0.3">
      <c r="A10" s="19" t="s">
        <v>45</v>
      </c>
      <c r="B10" s="6" t="s">
        <v>39</v>
      </c>
      <c r="C10" s="6">
        <v>1</v>
      </c>
      <c r="D10" s="7">
        <v>16.600000000000001</v>
      </c>
    </row>
    <row r="11" spans="1:8" x14ac:dyDescent="0.3">
      <c r="A11" s="19" t="s">
        <v>45</v>
      </c>
      <c r="B11" s="8" t="s">
        <v>40</v>
      </c>
      <c r="C11" s="8">
        <v>1</v>
      </c>
      <c r="D11" s="9">
        <v>17.2</v>
      </c>
    </row>
    <row r="12" spans="1:8" x14ac:dyDescent="0.3">
      <c r="A12" s="19" t="s">
        <v>45</v>
      </c>
      <c r="B12" s="8" t="s">
        <v>41</v>
      </c>
      <c r="C12" s="8">
        <v>1</v>
      </c>
      <c r="D12" s="9">
        <v>18.100000000000001</v>
      </c>
    </row>
    <row r="13" spans="1:8" x14ac:dyDescent="0.3">
      <c r="A13" s="19" t="s">
        <v>45</v>
      </c>
      <c r="B13" s="10" t="s">
        <v>42</v>
      </c>
      <c r="C13" s="10">
        <v>1</v>
      </c>
      <c r="D13" s="11">
        <v>18.5</v>
      </c>
    </row>
    <row r="14" spans="1:8" x14ac:dyDescent="0.3">
      <c r="A14" s="19" t="s">
        <v>43</v>
      </c>
      <c r="B14" s="6" t="s">
        <v>39</v>
      </c>
      <c r="C14" s="6">
        <v>2</v>
      </c>
      <c r="D14" s="7">
        <v>17.3</v>
      </c>
    </row>
    <row r="15" spans="1:8" x14ac:dyDescent="0.3">
      <c r="A15" s="19" t="s">
        <v>43</v>
      </c>
      <c r="B15" s="8" t="s">
        <v>40</v>
      </c>
      <c r="C15" s="8">
        <v>2</v>
      </c>
      <c r="D15" s="9">
        <v>18.600000000000001</v>
      </c>
    </row>
    <row r="16" spans="1:8" x14ac:dyDescent="0.3">
      <c r="A16" s="19" t="s">
        <v>43</v>
      </c>
      <c r="B16" s="8" t="s">
        <v>41</v>
      </c>
      <c r="C16" s="8">
        <v>2</v>
      </c>
      <c r="D16" s="9">
        <v>18.100000000000001</v>
      </c>
    </row>
    <row r="17" spans="1:4" x14ac:dyDescent="0.3">
      <c r="A17" s="19" t="s">
        <v>43</v>
      </c>
      <c r="B17" s="10" t="s">
        <v>42</v>
      </c>
      <c r="C17" s="10">
        <v>2</v>
      </c>
      <c r="D17" s="11">
        <v>18.5</v>
      </c>
    </row>
    <row r="18" spans="1:4" x14ac:dyDescent="0.3">
      <c r="A18" s="19" t="s">
        <v>44</v>
      </c>
      <c r="B18" s="6" t="s">
        <v>39</v>
      </c>
      <c r="C18" s="6">
        <v>2</v>
      </c>
      <c r="D18" s="7">
        <v>17</v>
      </c>
    </row>
    <row r="19" spans="1:4" x14ac:dyDescent="0.3">
      <c r="A19" s="19" t="s">
        <v>44</v>
      </c>
      <c r="B19" s="8" t="s">
        <v>40</v>
      </c>
      <c r="C19" s="8">
        <v>2</v>
      </c>
      <c r="D19" s="9">
        <v>17.600000000000001</v>
      </c>
    </row>
    <row r="20" spans="1:4" x14ac:dyDescent="0.3">
      <c r="A20" s="19" t="s">
        <v>44</v>
      </c>
      <c r="B20" s="8" t="s">
        <v>41</v>
      </c>
      <c r="C20" s="8">
        <v>2</v>
      </c>
      <c r="D20" s="9">
        <v>18.100000000000001</v>
      </c>
    </row>
    <row r="21" spans="1:4" x14ac:dyDescent="0.3">
      <c r="A21" s="19" t="s">
        <v>44</v>
      </c>
      <c r="B21" s="10" t="s">
        <v>42</v>
      </c>
      <c r="C21" s="10">
        <v>2</v>
      </c>
      <c r="D21" s="11">
        <v>18.8</v>
      </c>
    </row>
    <row r="22" spans="1:4" x14ac:dyDescent="0.3">
      <c r="A22" s="19" t="s">
        <v>45</v>
      </c>
      <c r="B22" s="6" t="s">
        <v>39</v>
      </c>
      <c r="C22" s="6">
        <v>2</v>
      </c>
      <c r="D22" s="7">
        <v>17.7</v>
      </c>
    </row>
    <row r="23" spans="1:4" x14ac:dyDescent="0.3">
      <c r="A23" s="19" t="s">
        <v>45</v>
      </c>
      <c r="B23" s="8" t="s">
        <v>40</v>
      </c>
      <c r="C23" s="8">
        <v>2</v>
      </c>
      <c r="D23" s="9">
        <v>17.8</v>
      </c>
    </row>
    <row r="24" spans="1:4" x14ac:dyDescent="0.3">
      <c r="A24" s="19" t="s">
        <v>45</v>
      </c>
      <c r="B24" s="8" t="s">
        <v>41</v>
      </c>
      <c r="C24" s="8">
        <v>2</v>
      </c>
      <c r="D24" s="9">
        <v>18.2</v>
      </c>
    </row>
    <row r="25" spans="1:4" x14ac:dyDescent="0.3">
      <c r="A25" s="19" t="s">
        <v>45</v>
      </c>
      <c r="B25" s="10" t="s">
        <v>42</v>
      </c>
      <c r="C25" s="10">
        <v>2</v>
      </c>
      <c r="D25" s="11">
        <v>19.5</v>
      </c>
    </row>
    <row r="26" spans="1:4" x14ac:dyDescent="0.3">
      <c r="A26" s="19" t="s">
        <v>43</v>
      </c>
      <c r="B26" s="6" t="s">
        <v>39</v>
      </c>
      <c r="C26" s="6">
        <v>3</v>
      </c>
      <c r="D26" s="7">
        <v>18</v>
      </c>
    </row>
    <row r="27" spans="1:4" x14ac:dyDescent="0.3">
      <c r="A27" s="19" t="s">
        <v>43</v>
      </c>
      <c r="B27" s="8" t="s">
        <v>40</v>
      </c>
      <c r="C27" s="8">
        <v>3</v>
      </c>
      <c r="D27" s="9">
        <v>17.100000000000001</v>
      </c>
    </row>
    <row r="28" spans="1:4" x14ac:dyDescent="0.3">
      <c r="A28" s="19" t="s">
        <v>43</v>
      </c>
      <c r="B28" s="8" t="s">
        <v>41</v>
      </c>
      <c r="C28" s="8">
        <v>3</v>
      </c>
      <c r="D28" s="9">
        <v>18.5</v>
      </c>
    </row>
    <row r="29" spans="1:4" x14ac:dyDescent="0.3">
      <c r="A29" s="19" t="s">
        <v>43</v>
      </c>
      <c r="B29" s="10" t="s">
        <v>42</v>
      </c>
      <c r="C29" s="10">
        <v>3</v>
      </c>
      <c r="D29" s="11">
        <v>19.5</v>
      </c>
    </row>
    <row r="30" spans="1:4" x14ac:dyDescent="0.3">
      <c r="A30" s="19" t="s">
        <v>44</v>
      </c>
      <c r="B30" s="6" t="s">
        <v>39</v>
      </c>
      <c r="C30" s="6">
        <v>3</v>
      </c>
      <c r="D30" s="7">
        <v>17.3</v>
      </c>
    </row>
    <row r="31" spans="1:4" x14ac:dyDescent="0.3">
      <c r="A31" s="19" t="s">
        <v>44</v>
      </c>
      <c r="B31" s="8" t="s">
        <v>40</v>
      </c>
      <c r="C31" s="8">
        <v>3</v>
      </c>
      <c r="D31" s="9">
        <v>18.2</v>
      </c>
    </row>
    <row r="32" spans="1:4" x14ac:dyDescent="0.3">
      <c r="A32" s="19" t="s">
        <v>44</v>
      </c>
      <c r="B32" s="8" t="s">
        <v>41</v>
      </c>
      <c r="C32" s="8">
        <v>3</v>
      </c>
      <c r="D32" s="9">
        <v>18.600000000000001</v>
      </c>
    </row>
    <row r="33" spans="1:4" x14ac:dyDescent="0.3">
      <c r="A33" s="19" t="s">
        <v>44</v>
      </c>
      <c r="B33" s="10" t="s">
        <v>42</v>
      </c>
      <c r="C33" s="10">
        <v>3</v>
      </c>
      <c r="D33" s="11">
        <v>17.600000000000001</v>
      </c>
    </row>
    <row r="34" spans="1:4" x14ac:dyDescent="0.3">
      <c r="A34" s="19" t="s">
        <v>45</v>
      </c>
      <c r="B34" s="6" t="s">
        <v>39</v>
      </c>
      <c r="C34" s="6">
        <v>3</v>
      </c>
      <c r="D34" s="7">
        <v>17.5</v>
      </c>
    </row>
    <row r="35" spans="1:4" x14ac:dyDescent="0.3">
      <c r="A35" s="19" t="s">
        <v>45</v>
      </c>
      <c r="B35" s="8" t="s">
        <v>40</v>
      </c>
      <c r="C35" s="8">
        <v>3</v>
      </c>
      <c r="D35" s="9">
        <v>17.600000000000001</v>
      </c>
    </row>
    <row r="36" spans="1:4" x14ac:dyDescent="0.3">
      <c r="A36" s="19" t="s">
        <v>45</v>
      </c>
      <c r="B36" s="8" t="s">
        <v>41</v>
      </c>
      <c r="C36" s="8">
        <v>3</v>
      </c>
      <c r="D36" s="9">
        <v>18.600000000000001</v>
      </c>
    </row>
    <row r="37" spans="1:4" x14ac:dyDescent="0.3">
      <c r="A37" s="19" t="s">
        <v>45</v>
      </c>
      <c r="B37" s="10" t="s">
        <v>42</v>
      </c>
      <c r="C37" s="10">
        <v>3</v>
      </c>
      <c r="D37" s="11">
        <v>19.100000000000001</v>
      </c>
    </row>
    <row r="38" spans="1:4" x14ac:dyDescent="0.3">
      <c r="A38" s="19" t="s">
        <v>43</v>
      </c>
      <c r="B38" s="6" t="s">
        <v>39</v>
      </c>
      <c r="C38" s="6">
        <v>4</v>
      </c>
      <c r="D38" s="7">
        <v>18.2</v>
      </c>
    </row>
    <row r="39" spans="1:4" x14ac:dyDescent="0.3">
      <c r="A39" s="19" t="s">
        <v>43</v>
      </c>
      <c r="B39" s="8" t="s">
        <v>40</v>
      </c>
      <c r="C39" s="8">
        <v>4</v>
      </c>
      <c r="D39" s="9">
        <v>18</v>
      </c>
    </row>
    <row r="40" spans="1:4" x14ac:dyDescent="0.3">
      <c r="A40" s="19" t="s">
        <v>43</v>
      </c>
      <c r="B40" s="8" t="s">
        <v>41</v>
      </c>
      <c r="C40" s="8">
        <v>4</v>
      </c>
      <c r="D40" s="9">
        <v>18.399999999999999</v>
      </c>
    </row>
    <row r="41" spans="1:4" x14ac:dyDescent="0.3">
      <c r="A41" s="19" t="s">
        <v>43</v>
      </c>
      <c r="B41" s="10" t="s">
        <v>42</v>
      </c>
      <c r="C41" s="10">
        <v>4</v>
      </c>
      <c r="D41" s="11">
        <v>18.3</v>
      </c>
    </row>
    <row r="42" spans="1:4" x14ac:dyDescent="0.3">
      <c r="A42" s="19" t="s">
        <v>44</v>
      </c>
      <c r="B42" s="6" t="s">
        <v>39</v>
      </c>
      <c r="C42" s="6">
        <v>4</v>
      </c>
      <c r="D42" s="7">
        <v>18.2</v>
      </c>
    </row>
    <row r="43" spans="1:4" x14ac:dyDescent="0.3">
      <c r="A43" s="19" t="s">
        <v>44</v>
      </c>
      <c r="B43" s="8" t="s">
        <v>40</v>
      </c>
      <c r="C43" s="8">
        <v>4</v>
      </c>
      <c r="D43" s="9">
        <v>17.7</v>
      </c>
    </row>
    <row r="44" spans="1:4" x14ac:dyDescent="0.3">
      <c r="A44" s="19" t="s">
        <v>44</v>
      </c>
      <c r="B44" s="8" t="s">
        <v>41</v>
      </c>
      <c r="C44" s="8">
        <v>4</v>
      </c>
      <c r="D44" s="9">
        <v>19.5</v>
      </c>
    </row>
    <row r="45" spans="1:4" x14ac:dyDescent="0.3">
      <c r="A45" s="19" t="s">
        <v>44</v>
      </c>
      <c r="B45" s="10" t="s">
        <v>42</v>
      </c>
      <c r="C45" s="10">
        <v>4</v>
      </c>
      <c r="D45" s="11">
        <v>20.399999999999999</v>
      </c>
    </row>
    <row r="46" spans="1:4" x14ac:dyDescent="0.3">
      <c r="A46" s="19" t="s">
        <v>45</v>
      </c>
      <c r="B46" s="6" t="s">
        <v>39</v>
      </c>
      <c r="C46" s="6">
        <v>4</v>
      </c>
      <c r="D46" s="7">
        <v>17.5</v>
      </c>
    </row>
    <row r="47" spans="1:4" x14ac:dyDescent="0.3">
      <c r="A47" s="19" t="s">
        <v>45</v>
      </c>
      <c r="B47" s="8" t="s">
        <v>40</v>
      </c>
      <c r="C47" s="8">
        <v>4</v>
      </c>
      <c r="D47" s="9">
        <v>17.600000000000001</v>
      </c>
    </row>
    <row r="48" spans="1:4" x14ac:dyDescent="0.3">
      <c r="A48" s="19" t="s">
        <v>45</v>
      </c>
      <c r="B48" s="8" t="s">
        <v>41</v>
      </c>
      <c r="C48" s="8">
        <v>4</v>
      </c>
      <c r="D48" s="9">
        <v>19.600000000000001</v>
      </c>
    </row>
    <row r="49" spans="1:4" x14ac:dyDescent="0.3">
      <c r="A49" s="19" t="s">
        <v>45</v>
      </c>
      <c r="B49" s="10" t="s">
        <v>42</v>
      </c>
      <c r="C49" s="10">
        <v>4</v>
      </c>
      <c r="D49" s="11">
        <v>19</v>
      </c>
    </row>
    <row r="50" spans="1:4" x14ac:dyDescent="0.3">
      <c r="A50" s="19" t="s">
        <v>43</v>
      </c>
      <c r="B50" s="6" t="s">
        <v>39</v>
      </c>
      <c r="C50" s="6">
        <v>5</v>
      </c>
      <c r="D50" s="7">
        <v>17.3</v>
      </c>
    </row>
    <row r="51" spans="1:4" x14ac:dyDescent="0.3">
      <c r="A51" s="19" t="s">
        <v>43</v>
      </c>
      <c r="B51" s="8" t="s">
        <v>40</v>
      </c>
      <c r="C51" s="8">
        <v>5</v>
      </c>
      <c r="D51" s="9">
        <v>19.399999999999999</v>
      </c>
    </row>
    <row r="52" spans="1:4" x14ac:dyDescent="0.3">
      <c r="A52" s="19" t="s">
        <v>43</v>
      </c>
      <c r="B52" s="8" t="s">
        <v>41</v>
      </c>
      <c r="C52" s="8">
        <v>5</v>
      </c>
      <c r="D52" s="9">
        <v>19.2</v>
      </c>
    </row>
    <row r="53" spans="1:4" x14ac:dyDescent="0.3">
      <c r="A53" s="19" t="s">
        <v>43</v>
      </c>
      <c r="B53" s="10" t="s">
        <v>42</v>
      </c>
      <c r="C53" s="10">
        <v>5</v>
      </c>
      <c r="D53" s="11">
        <v>20.100000000000001</v>
      </c>
    </row>
    <row r="54" spans="1:4" x14ac:dyDescent="0.3">
      <c r="A54" s="19" t="s">
        <v>44</v>
      </c>
      <c r="B54" s="6" t="s">
        <v>39</v>
      </c>
      <c r="C54" s="6">
        <v>5</v>
      </c>
      <c r="D54" s="7">
        <v>17.8</v>
      </c>
    </row>
    <row r="55" spans="1:4" x14ac:dyDescent="0.3">
      <c r="A55" s="19" t="s">
        <v>44</v>
      </c>
      <c r="B55" s="8" t="s">
        <v>40</v>
      </c>
      <c r="C55" s="8">
        <v>5</v>
      </c>
      <c r="D55" s="9">
        <v>19.5</v>
      </c>
    </row>
    <row r="56" spans="1:4" x14ac:dyDescent="0.3">
      <c r="A56" s="19" t="s">
        <v>44</v>
      </c>
      <c r="B56" s="8" t="s">
        <v>41</v>
      </c>
      <c r="C56" s="8">
        <v>5</v>
      </c>
      <c r="D56" s="9">
        <v>20.7</v>
      </c>
    </row>
    <row r="57" spans="1:4" x14ac:dyDescent="0.3">
      <c r="A57" s="19" t="s">
        <v>44</v>
      </c>
      <c r="B57" s="10" t="s">
        <v>42</v>
      </c>
      <c r="C57" s="10">
        <v>5</v>
      </c>
      <c r="D57" s="11">
        <v>20</v>
      </c>
    </row>
    <row r="58" spans="1:4" x14ac:dyDescent="0.3">
      <c r="A58" s="19" t="s">
        <v>45</v>
      </c>
      <c r="B58" s="6" t="s">
        <v>39</v>
      </c>
      <c r="C58" s="6">
        <v>5</v>
      </c>
      <c r="D58" s="7">
        <v>17.3</v>
      </c>
    </row>
    <row r="59" spans="1:4" x14ac:dyDescent="0.3">
      <c r="A59" s="19" t="s">
        <v>45</v>
      </c>
      <c r="B59" s="8" t="s">
        <v>40</v>
      </c>
      <c r="C59" s="8">
        <v>5</v>
      </c>
      <c r="D59" s="9">
        <v>18.600000000000001</v>
      </c>
    </row>
    <row r="60" spans="1:4" x14ac:dyDescent="0.3">
      <c r="A60" s="19" t="s">
        <v>45</v>
      </c>
      <c r="B60" s="8" t="s">
        <v>41</v>
      </c>
      <c r="C60" s="8">
        <v>5</v>
      </c>
      <c r="D60" s="9">
        <v>19</v>
      </c>
    </row>
    <row r="61" spans="1:4" x14ac:dyDescent="0.3">
      <c r="A61" s="19" t="s">
        <v>45</v>
      </c>
      <c r="B61" s="10" t="s">
        <v>42</v>
      </c>
      <c r="C61" s="10">
        <v>5</v>
      </c>
      <c r="D61" s="11">
        <v>19.5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Planilha3</vt:lpstr>
      <vt:lpstr>Planilha2</vt:lpstr>
      <vt:lpstr>Planilha4</vt:lpstr>
      <vt:lpstr>Plan2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arp04</dc:creator>
  <cp:lastModifiedBy>Panosso</cp:lastModifiedBy>
  <dcterms:created xsi:type="dcterms:W3CDTF">2019-11-07T13:00:40Z</dcterms:created>
  <dcterms:modified xsi:type="dcterms:W3CDTF">2019-11-11T18:51:08Z</dcterms:modified>
</cp:coreProperties>
</file>