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xperimentacao-agricola-unesp-fcav\Listas\"/>
    </mc:Choice>
  </mc:AlternateContent>
  <xr:revisionPtr revIDLastSave="0" documentId="13_ncr:1_{549B1A23-C483-4AB8-A4EB-48F1989B5D59}" xr6:coauthVersionLast="47" xr6:coauthVersionMax="47" xr10:uidLastSave="{00000000-0000-0000-0000-000000000000}"/>
  <bookViews>
    <workbookView xWindow="-120" yWindow="-120" windowWidth="20730" windowHeight="11160" xr2:uid="{515D6C85-36C7-40AE-A3B3-0E51A53945E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L101" i="1"/>
  <c r="L100" i="1"/>
  <c r="L99" i="1"/>
  <c r="H90" i="1"/>
  <c r="H91" i="1" s="1"/>
  <c r="B92" i="1"/>
  <c r="B93" i="1" s="1"/>
  <c r="D87" i="1"/>
  <c r="D86" i="1"/>
  <c r="C87" i="1"/>
  <c r="C86" i="1"/>
  <c r="B87" i="1"/>
  <c r="B86" i="1"/>
  <c r="H76" i="1"/>
  <c r="H75" i="1"/>
  <c r="B77" i="1"/>
  <c r="B76" i="1"/>
  <c r="D60" i="1"/>
  <c r="C69" i="1" s="1"/>
  <c r="D69" i="1" s="1"/>
  <c r="E69" i="1" s="1"/>
  <c r="C60" i="1"/>
  <c r="C68" i="1" s="1"/>
  <c r="D68" i="1" s="1"/>
  <c r="E68" i="1" s="1"/>
  <c r="B60" i="1"/>
  <c r="C67" i="1" s="1"/>
  <c r="D67" i="1" s="1"/>
  <c r="E67" i="1" s="1"/>
  <c r="E59" i="1"/>
  <c r="E58" i="1"/>
  <c r="I67" i="1" s="1"/>
  <c r="J67" i="1" s="1"/>
  <c r="K67" i="1" s="1"/>
  <c r="H49" i="1"/>
  <c r="H48" i="1"/>
  <c r="E49" i="1"/>
  <c r="E48" i="1"/>
  <c r="B49" i="1"/>
  <c r="B48" i="1"/>
  <c r="D33" i="1"/>
  <c r="C33" i="1"/>
  <c r="B33" i="1"/>
  <c r="E32" i="1"/>
  <c r="E31" i="1"/>
  <c r="B17" i="1"/>
  <c r="D9" i="1"/>
  <c r="E9" i="1"/>
  <c r="F9" i="1"/>
  <c r="C9" i="1"/>
  <c r="G4" i="1"/>
  <c r="G5" i="1"/>
  <c r="G6" i="1"/>
  <c r="G7" i="1"/>
  <c r="G8" i="1"/>
  <c r="G3" i="1"/>
  <c r="F22" i="1" l="1"/>
  <c r="E60" i="1"/>
  <c r="I68" i="1"/>
  <c r="J68" i="1" s="1"/>
  <c r="K68" i="1" s="1"/>
  <c r="E33" i="1"/>
  <c r="E34" i="1" s="1"/>
  <c r="C39" i="1" s="1"/>
  <c r="C23" i="1"/>
  <c r="F23" i="1"/>
  <c r="C22" i="1"/>
  <c r="G9" i="1"/>
  <c r="G10" i="1" s="1"/>
  <c r="C17" i="1" s="1"/>
  <c r="D39" i="1" l="1"/>
  <c r="E39" i="1" s="1"/>
  <c r="C38" i="1"/>
  <c r="C40" i="1" s="1"/>
  <c r="D40" i="1" s="1"/>
  <c r="E40" i="1" s="1"/>
  <c r="C14" i="1"/>
  <c r="G11" i="1"/>
  <c r="B44" i="1" s="1"/>
  <c r="D38" i="1" l="1"/>
  <c r="E38" i="1" s="1"/>
  <c r="C15" i="1"/>
  <c r="D15" i="1" s="1"/>
  <c r="D14" i="1"/>
  <c r="C16" i="1" l="1"/>
  <c r="D16" i="1" s="1"/>
  <c r="B18" i="1" s="1"/>
  <c r="E15" i="1" l="1"/>
  <c r="E14" i="1"/>
</calcChain>
</file>

<file path=xl/sharedStrings.xml><?xml version="1.0" encoding="utf-8"?>
<sst xmlns="http://schemas.openxmlformats.org/spreadsheetml/2006/main" count="181" uniqueCount="95">
  <si>
    <t>Tratamento</t>
  </si>
  <si>
    <t>Bloco</t>
  </si>
  <si>
    <t>I</t>
  </si>
  <si>
    <t>II</t>
  </si>
  <si>
    <t>III</t>
  </si>
  <si>
    <t>IV</t>
  </si>
  <si>
    <t>Blocos</t>
  </si>
  <si>
    <t>Tratamentos</t>
  </si>
  <si>
    <t>Total (T)</t>
  </si>
  <si>
    <t>FV</t>
  </si>
  <si>
    <t>GL</t>
  </si>
  <si>
    <t>SQ</t>
  </si>
  <si>
    <t>QM</t>
  </si>
  <si>
    <t>F</t>
  </si>
  <si>
    <t>Res.</t>
  </si>
  <si>
    <t>Total</t>
  </si>
  <si>
    <t>CV</t>
  </si>
  <si>
    <t>C</t>
  </si>
  <si>
    <t>**</t>
  </si>
  <si>
    <t>*</t>
  </si>
  <si>
    <t>Rejeitamos H0 a 1%</t>
  </si>
  <si>
    <t>Conclusão (Trat):</t>
  </si>
  <si>
    <t>Conclusão (Bloco):</t>
  </si>
  <si>
    <t>Média</t>
  </si>
  <si>
    <t>Tukey</t>
  </si>
  <si>
    <t>ns</t>
  </si>
  <si>
    <t>m2 - m1</t>
  </si>
  <si>
    <t>Trat</t>
  </si>
  <si>
    <t>media</t>
  </si>
  <si>
    <t>Não rejeitamos H0 a 5%</t>
  </si>
  <si>
    <t>Quadro auxiliar</t>
  </si>
  <si>
    <t>Total (F)</t>
  </si>
  <si>
    <t>Total (D)</t>
  </si>
  <si>
    <t>(Trat)</t>
  </si>
  <si>
    <t>s(m)</t>
  </si>
  <si>
    <t>Cultivar</t>
  </si>
  <si>
    <t>Espaçamento</t>
  </si>
  <si>
    <t>Fc(5 x 15)</t>
  </si>
  <si>
    <t>Fc(3 x 15)</t>
  </si>
  <si>
    <t>(5)</t>
  </si>
  <si>
    <t>E</t>
  </si>
  <si>
    <t>C x E</t>
  </si>
  <si>
    <t>r=4</t>
  </si>
  <si>
    <t>Espaçamento (E)</t>
  </si>
  <si>
    <t>Interaçã (C x E)</t>
  </si>
  <si>
    <t xml:space="preserve">Cultivar (C) </t>
  </si>
  <si>
    <t>Fc(1 x 15)</t>
  </si>
  <si>
    <t>Fc(2 x 15)</t>
  </si>
  <si>
    <t>Rejeitamos H0 a 5%</t>
  </si>
  <si>
    <t>Conclusão (C):</t>
  </si>
  <si>
    <t>Conclusão (E):</t>
  </si>
  <si>
    <t>Conclusão (CxE):</t>
  </si>
  <si>
    <t>Desdobramento da Interação:</t>
  </si>
  <si>
    <t>Cultivar dentro de Espaçamento</t>
  </si>
  <si>
    <t>Cultivar d. E1</t>
  </si>
  <si>
    <t>Cultivar d. E2</t>
  </si>
  <si>
    <t>Cultivar d. E3</t>
  </si>
  <si>
    <t>Cultivar em Espaçamento</t>
  </si>
  <si>
    <t>Espaçamento dentro de Cultivar</t>
  </si>
  <si>
    <t>Espaçamento d. C1</t>
  </si>
  <si>
    <t>Espaçamento d. C2</t>
  </si>
  <si>
    <t>Espaçamento em cultivar</t>
  </si>
  <si>
    <t>Conclusão (Cultivar d. E3):  Rejeitar H0 a 1%</t>
  </si>
  <si>
    <t>Conclusão (Cultivar d. E2): Rejeitar H0 a 1%</t>
  </si>
  <si>
    <t>Conclusão (Cultivar d. E1): Rejeitar H0 a 1%</t>
  </si>
  <si>
    <t>Conclusão (Espaçamento d. C2): Rejeitar H0 a 1%</t>
  </si>
  <si>
    <t>Conclusão (Espaçamento d. C1): Não rejeitar H0 a 5%</t>
  </si>
  <si>
    <t>Quadro de médias</t>
  </si>
  <si>
    <t>Teste de Tukey para Cultivares</t>
  </si>
  <si>
    <t>q(2 x 15)</t>
  </si>
  <si>
    <t>dms</t>
  </si>
  <si>
    <t>Contrastes</t>
  </si>
  <si>
    <t>m1 - m2</t>
  </si>
  <si>
    <t>38.725 a</t>
  </si>
  <si>
    <t>37.725 a</t>
  </si>
  <si>
    <t>36.6 a</t>
  </si>
  <si>
    <t>23.45 b</t>
  </si>
  <si>
    <t>27.725 b</t>
  </si>
  <si>
    <t>19.575 b</t>
  </si>
  <si>
    <t>Teste de Tukey para Espaçamento</t>
  </si>
  <si>
    <t>q(3 x 15)</t>
  </si>
  <si>
    <t>A</t>
  </si>
  <si>
    <t>m2 - m3</t>
  </si>
  <si>
    <t>m1 - m3</t>
  </si>
  <si>
    <t>AB</t>
  </si>
  <si>
    <t>B</t>
  </si>
  <si>
    <t>Resultado Final para o Teste de Tukey</t>
  </si>
  <si>
    <t>Médias segudas pelas mesmas letras minúsculas nas colunas e maiúsculas nas linhas</t>
  </si>
  <si>
    <t>não diferem entre si pelo teste de Tukey ao nível de 5% de significância.</t>
  </si>
  <si>
    <t>23.45 bAB</t>
  </si>
  <si>
    <t>38.73 aA</t>
  </si>
  <si>
    <t>37.73 aA</t>
  </si>
  <si>
    <t>27.73 bA</t>
  </si>
  <si>
    <t>36.60 aA</t>
  </si>
  <si>
    <t>19.58 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</si>
</sst>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5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6" xfId="0" applyBorder="1"/>
    <xf numFmtId="0" fontId="0" fillId="0" borderId="5" xfId="0" applyBorder="1" applyAlignment="1">
      <alignment vertical="center"/>
    </xf>
    <xf numFmtId="165" fontId="0" fillId="0" borderId="2" xfId="0" applyNumberFormat="1" applyBorder="1"/>
    <xf numFmtId="0" fontId="2" fillId="0" borderId="0" xfId="0" applyFont="1"/>
    <xf numFmtId="165" fontId="1" fillId="0" borderId="0" xfId="0" applyNumberFormat="1" applyFont="1"/>
    <xf numFmtId="164" fontId="1" fillId="0" borderId="0" xfId="0" applyNumberFormat="1" applyFont="1"/>
    <xf numFmtId="0" fontId="1" fillId="0" borderId="0" xfId="0" quotePrefix="1" applyFont="1" applyAlignment="1">
      <alignment horizontal="right"/>
    </xf>
    <xf numFmtId="0" fontId="0" fillId="0" borderId="8" xfId="0" applyBorder="1"/>
    <xf numFmtId="0" fontId="0" fillId="0" borderId="10" xfId="0" applyBorder="1"/>
    <xf numFmtId="0" fontId="0" fillId="0" borderId="11" xfId="0" applyBorder="1"/>
    <xf numFmtId="9" fontId="0" fillId="0" borderId="10" xfId="0" applyNumberFormat="1" applyBorder="1"/>
    <xf numFmtId="2" fontId="0" fillId="0" borderId="11" xfId="0" applyNumberFormat="1" applyBorder="1"/>
    <xf numFmtId="9" fontId="0" fillId="0" borderId="6" xfId="0" applyNumberFormat="1" applyBorder="1"/>
    <xf numFmtId="2" fontId="0" fillId="0" borderId="7" xfId="0" applyNumberFormat="1" applyBorder="1"/>
    <xf numFmtId="164" fontId="0" fillId="0" borderId="9" xfId="0" applyNumberFormat="1" applyBorder="1"/>
    <xf numFmtId="0" fontId="0" fillId="0" borderId="12" xfId="0" applyBorder="1"/>
    <xf numFmtId="0" fontId="1" fillId="0" borderId="1" xfId="0" applyFont="1" applyBorder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7" xfId="0" applyBorder="1" applyAlignment="1">
      <alignment horizontal="center" vertical="center"/>
    </xf>
    <xf numFmtId="0" fontId="0" fillId="0" borderId="13" xfId="0" applyBorder="1"/>
    <xf numFmtId="0" fontId="0" fillId="0" borderId="7" xfId="0" applyBorder="1"/>
    <xf numFmtId="0" fontId="1" fillId="0" borderId="2" xfId="0" quotePrefix="1" applyFont="1" applyBorder="1" applyAlignment="1">
      <alignment horizontal="right"/>
    </xf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0" fontId="0" fillId="0" borderId="0" xfId="0" applyFont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0" xfId="0" applyBorder="1"/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A5050-5291-4B26-9FFA-18A15DF21D7F}">
  <dimension ref="A1:M110"/>
  <sheetViews>
    <sheetView tabSelected="1" zoomScale="120" zoomScaleNormal="120" workbookViewId="0">
      <selection sqref="A1:B1"/>
    </sheetView>
  </sheetViews>
  <sheetFormatPr defaultRowHeight="15" x14ac:dyDescent="0.25"/>
  <cols>
    <col min="1" max="1" width="17" customWidth="1"/>
    <col min="2" max="2" width="12.85546875" customWidth="1"/>
    <col min="3" max="3" width="13" customWidth="1"/>
    <col min="4" max="4" width="9.85546875" customWidth="1"/>
    <col min="5" max="5" width="15.28515625" customWidth="1"/>
    <col min="6" max="6" width="11.7109375" customWidth="1"/>
    <col min="7" max="7" width="18.5703125" customWidth="1"/>
    <col min="9" max="9" width="10.140625" bestFit="1" customWidth="1"/>
    <col min="10" max="10" width="11.5703125" customWidth="1"/>
  </cols>
  <sheetData>
    <row r="1" spans="1:7" x14ac:dyDescent="0.25">
      <c r="A1" s="29" t="s">
        <v>7</v>
      </c>
      <c r="B1" s="29"/>
      <c r="C1" s="28" t="s">
        <v>6</v>
      </c>
      <c r="D1" s="28"/>
      <c r="E1" s="28"/>
      <c r="F1" s="28"/>
    </row>
    <row r="2" spans="1:7" x14ac:dyDescent="0.25">
      <c r="A2" s="12" t="s">
        <v>35</v>
      </c>
      <c r="B2" s="12" t="s">
        <v>36</v>
      </c>
      <c r="C2" s="7" t="s">
        <v>2</v>
      </c>
      <c r="D2" s="7" t="s">
        <v>3</v>
      </c>
      <c r="E2" s="7" t="s">
        <v>4</v>
      </c>
      <c r="F2" s="7" t="s">
        <v>5</v>
      </c>
      <c r="G2" s="6" t="s">
        <v>8</v>
      </c>
    </row>
    <row r="3" spans="1:7" x14ac:dyDescent="0.25">
      <c r="A3">
        <v>1</v>
      </c>
      <c r="B3">
        <v>1</v>
      </c>
      <c r="C3">
        <v>39.5</v>
      </c>
      <c r="D3">
        <v>41.3</v>
      </c>
      <c r="E3">
        <v>38.1</v>
      </c>
      <c r="F3">
        <v>36</v>
      </c>
      <c r="G3" s="8">
        <f>SUM(C3:F3)</f>
        <v>154.9</v>
      </c>
    </row>
    <row r="4" spans="1:7" x14ac:dyDescent="0.25">
      <c r="A4">
        <v>1</v>
      </c>
      <c r="B4">
        <v>2</v>
      </c>
      <c r="C4">
        <v>37.799999999999997</v>
      </c>
      <c r="D4">
        <v>35.6</v>
      </c>
      <c r="E4">
        <v>41.7</v>
      </c>
      <c r="F4">
        <v>35.799999999999997</v>
      </c>
      <c r="G4" s="8">
        <f>SUM(C4:F4)</f>
        <v>150.9</v>
      </c>
    </row>
    <row r="5" spans="1:7" x14ac:dyDescent="0.25">
      <c r="A5">
        <v>1</v>
      </c>
      <c r="B5">
        <v>3</v>
      </c>
      <c r="C5">
        <v>36.299999999999997</v>
      </c>
      <c r="D5">
        <v>36.299999999999997</v>
      </c>
      <c r="E5">
        <v>34.5</v>
      </c>
      <c r="F5">
        <v>39.299999999999997</v>
      </c>
      <c r="G5" s="8">
        <f>SUM(C5:F5)</f>
        <v>146.39999999999998</v>
      </c>
    </row>
    <row r="6" spans="1:7" x14ac:dyDescent="0.25">
      <c r="A6">
        <v>2</v>
      </c>
      <c r="B6">
        <v>1</v>
      </c>
      <c r="C6">
        <v>25.6</v>
      </c>
      <c r="D6">
        <v>22</v>
      </c>
      <c r="E6">
        <v>20.399999999999999</v>
      </c>
      <c r="F6">
        <v>25.8</v>
      </c>
      <c r="G6" s="8">
        <f>SUM(C6:F6)</f>
        <v>93.8</v>
      </c>
    </row>
    <row r="7" spans="1:7" x14ac:dyDescent="0.25">
      <c r="A7">
        <v>2</v>
      </c>
      <c r="B7">
        <v>2</v>
      </c>
      <c r="C7">
        <v>29</v>
      </c>
      <c r="D7">
        <v>24.9</v>
      </c>
      <c r="E7">
        <v>29.9</v>
      </c>
      <c r="F7">
        <v>27.1</v>
      </c>
      <c r="G7" s="8">
        <f>SUM(C7:F7)</f>
        <v>110.9</v>
      </c>
    </row>
    <row r="8" spans="1:7" x14ac:dyDescent="0.25">
      <c r="A8">
        <v>2</v>
      </c>
      <c r="B8">
        <v>3</v>
      </c>
      <c r="C8">
        <v>20.7</v>
      </c>
      <c r="D8">
        <v>20.3</v>
      </c>
      <c r="E8">
        <v>19.5</v>
      </c>
      <c r="F8">
        <v>17.8</v>
      </c>
      <c r="G8" s="8">
        <f>SUM(C8:F8)</f>
        <v>78.3</v>
      </c>
    </row>
    <row r="9" spans="1:7" x14ac:dyDescent="0.25">
      <c r="A9" s="6"/>
      <c r="B9" s="6"/>
      <c r="C9" s="6">
        <f>SUM(C3:C8)</f>
        <v>188.89999999999998</v>
      </c>
      <c r="D9" s="6">
        <f>SUM(D3:D8)</f>
        <v>180.4</v>
      </c>
      <c r="E9" s="6">
        <f>SUM(E3:E8)</f>
        <v>184.10000000000002</v>
      </c>
      <c r="F9" s="6">
        <f>SUM(F3:F8)</f>
        <v>181.8</v>
      </c>
      <c r="G9" s="6">
        <f>SUM(G3:G8)</f>
        <v>735.19999999999993</v>
      </c>
    </row>
    <row r="10" spans="1:7" x14ac:dyDescent="0.25">
      <c r="C10" s="2"/>
      <c r="F10" t="s">
        <v>17</v>
      </c>
      <c r="G10" s="1">
        <f>G9*G9/4/6</f>
        <v>22521.626666666663</v>
      </c>
    </row>
    <row r="11" spans="1:7" x14ac:dyDescent="0.25">
      <c r="F11" t="s">
        <v>28</v>
      </c>
      <c r="G11" s="1">
        <f>G9/4/6</f>
        <v>30.633333333333329</v>
      </c>
    </row>
    <row r="12" spans="1:7" ht="15.75" thickBot="1" x14ac:dyDescent="0.3"/>
    <row r="13" spans="1:7" ht="15.75" thickBot="1" x14ac:dyDescent="0.3">
      <c r="A13" s="3" t="s">
        <v>9</v>
      </c>
      <c r="B13" s="4" t="s">
        <v>10</v>
      </c>
      <c r="C13" s="4" t="s">
        <v>11</v>
      </c>
      <c r="D13" s="4" t="s">
        <v>12</v>
      </c>
      <c r="E13" s="5" t="s">
        <v>13</v>
      </c>
    </row>
    <row r="14" spans="1:7" x14ac:dyDescent="0.25">
      <c r="A14" t="s">
        <v>27</v>
      </c>
      <c r="B14">
        <v>5</v>
      </c>
      <c r="C14" s="8">
        <f>SUMSQ(G3:G8)/4-G10</f>
        <v>1334.8533333333362</v>
      </c>
      <c r="D14">
        <f>C14/B14</f>
        <v>266.97066666666723</v>
      </c>
      <c r="E14" s="9">
        <f>D14/D16</f>
        <v>46.981658910484128</v>
      </c>
      <c r="F14" t="s">
        <v>18</v>
      </c>
    </row>
    <row r="15" spans="1:7" ht="17.25" x14ac:dyDescent="0.25">
      <c r="A15" t="s">
        <v>1</v>
      </c>
      <c r="B15">
        <v>3</v>
      </c>
      <c r="C15">
        <f>SUMSQ(C9:F9)/6-G10</f>
        <v>6.9433333333327028</v>
      </c>
      <c r="D15">
        <f>C15/B15</f>
        <v>2.3144444444442343</v>
      </c>
      <c r="E15" s="9">
        <f>D15/D16</f>
        <v>0.40729732900547272</v>
      </c>
      <c r="F15" s="14" t="s">
        <v>25</v>
      </c>
    </row>
    <row r="16" spans="1:7" ht="15.75" thickBot="1" x14ac:dyDescent="0.3">
      <c r="A16" t="s">
        <v>14</v>
      </c>
      <c r="B16">
        <f>B17-B15-B14</f>
        <v>15</v>
      </c>
      <c r="C16" s="8">
        <f>C17-C15-C14</f>
        <v>85.236666666667588</v>
      </c>
      <c r="D16">
        <f>C16/B16</f>
        <v>5.6824444444445055</v>
      </c>
    </row>
    <row r="17" spans="1:7" ht="15.75" thickBot="1" x14ac:dyDescent="0.3">
      <c r="A17" s="3" t="s">
        <v>15</v>
      </c>
      <c r="B17" s="4">
        <f>4*6-1</f>
        <v>23</v>
      </c>
      <c r="C17" s="13">
        <f>SUMSQ(C3:F8)-G10</f>
        <v>1427.0333333333365</v>
      </c>
      <c r="D17" s="4"/>
      <c r="E17" s="5"/>
    </row>
    <row r="18" spans="1:7" x14ac:dyDescent="0.25">
      <c r="A18" t="s">
        <v>16</v>
      </c>
      <c r="B18" s="1">
        <f>100*SQRT(D16)/G11</f>
        <v>7.7816795498946858</v>
      </c>
    </row>
    <row r="19" spans="1:7" ht="15.75" thickBot="1" x14ac:dyDescent="0.3"/>
    <row r="20" spans="1:7" ht="15.75" thickBot="1" x14ac:dyDescent="0.3">
      <c r="B20" s="3" t="s">
        <v>0</v>
      </c>
      <c r="C20" s="5"/>
      <c r="E20" s="3" t="s">
        <v>1</v>
      </c>
      <c r="F20" s="5"/>
    </row>
    <row r="21" spans="1:7" ht="15.75" thickBot="1" x14ac:dyDescent="0.3">
      <c r="B21" s="3" t="s">
        <v>37</v>
      </c>
      <c r="C21" s="5"/>
      <c r="E21" s="3" t="s">
        <v>38</v>
      </c>
      <c r="F21" s="5"/>
    </row>
    <row r="22" spans="1:7" x14ac:dyDescent="0.25">
      <c r="B22" s="21">
        <v>0.05</v>
      </c>
      <c r="C22" s="22">
        <f>_xlfn.F.INV(0.95,B14,B16)</f>
        <v>2.9012945362361564</v>
      </c>
      <c r="E22" s="21">
        <v>0.05</v>
      </c>
      <c r="F22" s="22">
        <f>_xlfn.F.INV(0.95,B15,B16)</f>
        <v>3.2873821046365075</v>
      </c>
      <c r="G22" s="1"/>
    </row>
    <row r="23" spans="1:7" ht="15.75" thickBot="1" x14ac:dyDescent="0.3">
      <c r="B23" s="23">
        <v>0.01</v>
      </c>
      <c r="C23" s="24">
        <f>_xlfn.F.INV(0.99,B14,B16)</f>
        <v>4.5556139846530037</v>
      </c>
      <c r="E23" s="23">
        <v>0.01</v>
      </c>
      <c r="F23" s="24">
        <f>_xlfn.F.INV(0.99,B15,B16)</f>
        <v>5.4169648578184182</v>
      </c>
      <c r="G23" s="1"/>
    </row>
    <row r="24" spans="1:7" x14ac:dyDescent="0.25">
      <c r="G24" s="1"/>
    </row>
    <row r="25" spans="1:7" x14ac:dyDescent="0.25">
      <c r="A25" t="s">
        <v>21</v>
      </c>
      <c r="B25" t="s">
        <v>20</v>
      </c>
      <c r="G25" s="1"/>
    </row>
    <row r="26" spans="1:7" x14ac:dyDescent="0.25">
      <c r="A26" t="s">
        <v>22</v>
      </c>
      <c r="B26" t="s">
        <v>29</v>
      </c>
      <c r="G26" s="1"/>
    </row>
    <row r="27" spans="1:7" x14ac:dyDescent="0.25">
      <c r="G27" s="1"/>
    </row>
    <row r="28" spans="1:7" ht="15.75" thickBot="1" x14ac:dyDescent="0.3">
      <c r="A28" t="s">
        <v>30</v>
      </c>
      <c r="G28" s="1"/>
    </row>
    <row r="29" spans="1:7" x14ac:dyDescent="0.25">
      <c r="A29" s="30" t="s">
        <v>42</v>
      </c>
      <c r="B29" s="31" t="s">
        <v>36</v>
      </c>
      <c r="C29" s="31"/>
      <c r="D29" s="31"/>
      <c r="E29" s="32" t="s">
        <v>32</v>
      </c>
      <c r="G29" s="1"/>
    </row>
    <row r="30" spans="1:7" ht="15.75" thickBot="1" x14ac:dyDescent="0.3">
      <c r="A30" s="33" t="s">
        <v>35</v>
      </c>
      <c r="B30" s="34">
        <v>1</v>
      </c>
      <c r="C30" s="34">
        <v>2</v>
      </c>
      <c r="D30" s="34">
        <v>3</v>
      </c>
      <c r="E30" s="35"/>
      <c r="G30" s="1"/>
    </row>
    <row r="31" spans="1:7" x14ac:dyDescent="0.25">
      <c r="A31">
        <v>1</v>
      </c>
      <c r="B31">
        <v>154.9</v>
      </c>
      <c r="C31">
        <v>150.9</v>
      </c>
      <c r="D31">
        <v>146.39999999999998</v>
      </c>
      <c r="E31">
        <f>SUM(B31:D31)</f>
        <v>452.2</v>
      </c>
    </row>
    <row r="32" spans="1:7" ht="15.75" thickBot="1" x14ac:dyDescent="0.3">
      <c r="A32">
        <v>2</v>
      </c>
      <c r="B32">
        <v>93.8</v>
      </c>
      <c r="C32">
        <v>110.9</v>
      </c>
      <c r="D32" s="1">
        <v>78.3</v>
      </c>
      <c r="E32">
        <f>SUM(B32:D32)</f>
        <v>283</v>
      </c>
      <c r="G32" s="1"/>
    </row>
    <row r="33" spans="1:8" ht="15.75" thickBot="1" x14ac:dyDescent="0.3">
      <c r="A33" s="3" t="s">
        <v>31</v>
      </c>
      <c r="B33" s="4">
        <f>SUM(B31:B32)</f>
        <v>248.7</v>
      </c>
      <c r="C33" s="4">
        <f>SUM(C31:C32)</f>
        <v>261.8</v>
      </c>
      <c r="D33" s="4">
        <f>SUM(D31:D32)</f>
        <v>224.7</v>
      </c>
      <c r="E33" s="5">
        <f>SUM(E31:E32)</f>
        <v>735.2</v>
      </c>
      <c r="G33" s="1"/>
    </row>
    <row r="34" spans="1:8" x14ac:dyDescent="0.25">
      <c r="D34" t="s">
        <v>17</v>
      </c>
      <c r="E34" s="1">
        <f>E33*E33/4/6</f>
        <v>22521.626666666667</v>
      </c>
      <c r="G34" s="1"/>
    </row>
    <row r="35" spans="1:8" ht="15.75" thickBot="1" x14ac:dyDescent="0.3">
      <c r="G35" s="1"/>
    </row>
    <row r="36" spans="1:8" ht="15.75" thickBot="1" x14ac:dyDescent="0.3">
      <c r="A36" s="3" t="s">
        <v>9</v>
      </c>
      <c r="B36" s="4" t="s">
        <v>10</v>
      </c>
      <c r="C36" s="4" t="s">
        <v>11</v>
      </c>
      <c r="D36" s="4" t="s">
        <v>12</v>
      </c>
      <c r="E36" s="5" t="s">
        <v>13</v>
      </c>
      <c r="G36" s="1"/>
    </row>
    <row r="37" spans="1:8" ht="17.25" x14ac:dyDescent="0.25">
      <c r="A37" t="s">
        <v>1</v>
      </c>
      <c r="B37">
        <v>3</v>
      </c>
      <c r="C37">
        <v>6.9433333333327001</v>
      </c>
      <c r="D37">
        <v>2.3144444444442343</v>
      </c>
      <c r="E37" s="9">
        <v>0.40729732900547272</v>
      </c>
      <c r="F37" s="14" t="s">
        <v>25</v>
      </c>
      <c r="G37" s="1"/>
    </row>
    <row r="38" spans="1:8" x14ac:dyDescent="0.25">
      <c r="A38" t="s">
        <v>17</v>
      </c>
      <c r="B38">
        <v>1</v>
      </c>
      <c r="C38">
        <f>SUMSQ(E31:E32)/4/3-E34</f>
        <v>1192.8599999999969</v>
      </c>
      <c r="D38">
        <f>C38/B38</f>
        <v>1192.8599999999969</v>
      </c>
      <c r="E38">
        <f>D38/D42</f>
        <v>209.92022212662502</v>
      </c>
      <c r="F38" t="s">
        <v>18</v>
      </c>
      <c r="G38" s="1"/>
    </row>
    <row r="39" spans="1:8" x14ac:dyDescent="0.25">
      <c r="A39" t="s">
        <v>40</v>
      </c>
      <c r="B39">
        <v>2</v>
      </c>
      <c r="C39">
        <f>SUMSQ(B33:D33)/4/2-E34</f>
        <v>88.500833333331684</v>
      </c>
      <c r="D39">
        <f>C39/B39</f>
        <v>44.250416666665842</v>
      </c>
      <c r="E39">
        <f>D39/D42</f>
        <v>7.7872150091898691</v>
      </c>
      <c r="F39" t="s">
        <v>18</v>
      </c>
      <c r="G39" s="1"/>
    </row>
    <row r="40" spans="1:8" ht="17.25" x14ac:dyDescent="0.25">
      <c r="A40" t="s">
        <v>41</v>
      </c>
      <c r="B40">
        <v>2</v>
      </c>
      <c r="C40" s="8">
        <f>C41-C39-C38</f>
        <v>53.492500000011432</v>
      </c>
      <c r="D40">
        <f>C40/B40</f>
        <v>26.746250000005716</v>
      </c>
      <c r="E40">
        <f>D40/D42</f>
        <v>4.7068212037082802</v>
      </c>
      <c r="F40" s="14" t="s">
        <v>19</v>
      </c>
      <c r="G40" s="1"/>
    </row>
    <row r="41" spans="1:8" x14ac:dyDescent="0.25">
      <c r="A41" s="10" t="s">
        <v>33</v>
      </c>
      <c r="B41" s="17" t="s">
        <v>39</v>
      </c>
      <c r="C41" s="15">
        <v>1334.8533333333401</v>
      </c>
      <c r="D41" s="10">
        <v>266.97066666666723</v>
      </c>
      <c r="E41" s="16">
        <v>46.981658910484128</v>
      </c>
      <c r="F41" t="s">
        <v>18</v>
      </c>
      <c r="G41" s="1"/>
    </row>
    <row r="42" spans="1:8" ht="15.75" thickBot="1" x14ac:dyDescent="0.3">
      <c r="A42" t="s">
        <v>14</v>
      </c>
      <c r="B42">
        <v>15</v>
      </c>
      <c r="C42" s="8">
        <v>85.236666666667588</v>
      </c>
      <c r="D42">
        <v>5.6824444444445055</v>
      </c>
      <c r="G42" s="1"/>
    </row>
    <row r="43" spans="1:8" ht="15.75" thickBot="1" x14ac:dyDescent="0.3">
      <c r="A43" s="3" t="s">
        <v>15</v>
      </c>
      <c r="B43" s="4">
        <v>23</v>
      </c>
      <c r="C43" s="13">
        <v>1427.0333333333365</v>
      </c>
      <c r="D43" s="4"/>
      <c r="E43" s="5"/>
      <c r="G43" s="1"/>
    </row>
    <row r="44" spans="1:8" x14ac:dyDescent="0.25">
      <c r="A44" t="s">
        <v>16</v>
      </c>
      <c r="B44" s="1">
        <f>100*SQRT(D42)/G11</f>
        <v>7.7816795498946858</v>
      </c>
      <c r="G44" s="1"/>
    </row>
    <row r="45" spans="1:8" ht="15.75" thickBot="1" x14ac:dyDescent="0.3">
      <c r="G45" s="1"/>
    </row>
    <row r="46" spans="1:8" ht="15.75" thickBot="1" x14ac:dyDescent="0.3">
      <c r="A46" s="3" t="s">
        <v>45</v>
      </c>
      <c r="B46" s="5"/>
      <c r="D46" s="3" t="s">
        <v>43</v>
      </c>
      <c r="E46" s="5"/>
      <c r="G46" s="3" t="s">
        <v>44</v>
      </c>
      <c r="H46" s="5"/>
    </row>
    <row r="47" spans="1:8" ht="15.75" thickBot="1" x14ac:dyDescent="0.3">
      <c r="A47" s="3" t="s">
        <v>46</v>
      </c>
      <c r="B47" s="5"/>
      <c r="D47" s="3" t="s">
        <v>47</v>
      </c>
      <c r="E47" s="5"/>
      <c r="G47" s="3" t="s">
        <v>47</v>
      </c>
      <c r="H47" s="5"/>
    </row>
    <row r="48" spans="1:8" x14ac:dyDescent="0.25">
      <c r="A48" s="21">
        <v>0.05</v>
      </c>
      <c r="B48" s="22">
        <f>_xlfn.F.INV(0.95,B38,B42)</f>
        <v>4.5430771652669675</v>
      </c>
      <c r="D48" s="21">
        <v>0.05</v>
      </c>
      <c r="E48" s="22">
        <f>_xlfn.F.INV(0.95,B39,B42)</f>
        <v>3.6823203436732408</v>
      </c>
      <c r="G48" s="21">
        <v>0.05</v>
      </c>
      <c r="H48" s="22">
        <f>_xlfn.F.INV(0.95,B40,B42)</f>
        <v>3.6823203436732408</v>
      </c>
    </row>
    <row r="49" spans="1:11" ht="15.75" thickBot="1" x14ac:dyDescent="0.3">
      <c r="A49" s="23">
        <v>0.01</v>
      </c>
      <c r="B49" s="24">
        <f>_xlfn.F.INV(0.99,B38,B42)</f>
        <v>8.6831168176389468</v>
      </c>
      <c r="D49" s="23">
        <v>0.01</v>
      </c>
      <c r="E49" s="24">
        <f>_xlfn.F.INV(0.99,B39,B42)</f>
        <v>6.3588734806671798</v>
      </c>
      <c r="G49" s="23">
        <v>0.01</v>
      </c>
      <c r="H49" s="24">
        <f>_xlfn.F.INV(0.99,B40,B42)</f>
        <v>6.3588734806671798</v>
      </c>
    </row>
    <row r="50" spans="1:11" x14ac:dyDescent="0.25">
      <c r="G50" s="1"/>
    </row>
    <row r="51" spans="1:11" x14ac:dyDescent="0.25">
      <c r="A51" t="s">
        <v>49</v>
      </c>
      <c r="B51" t="s">
        <v>20</v>
      </c>
      <c r="G51" s="1"/>
    </row>
    <row r="52" spans="1:11" x14ac:dyDescent="0.25">
      <c r="A52" t="s">
        <v>50</v>
      </c>
      <c r="B52" t="s">
        <v>20</v>
      </c>
      <c r="G52" s="1"/>
    </row>
    <row r="53" spans="1:11" x14ac:dyDescent="0.25">
      <c r="A53" t="s">
        <v>51</v>
      </c>
      <c r="B53" t="s">
        <v>48</v>
      </c>
      <c r="G53" s="1"/>
    </row>
    <row r="55" spans="1:11" ht="15.75" thickBot="1" x14ac:dyDescent="0.3">
      <c r="A55" t="s">
        <v>30</v>
      </c>
    </row>
    <row r="56" spans="1:11" x14ac:dyDescent="0.25">
      <c r="A56" s="30" t="s">
        <v>42</v>
      </c>
      <c r="B56" s="31" t="s">
        <v>36</v>
      </c>
      <c r="C56" s="31"/>
      <c r="D56" s="31"/>
      <c r="E56" s="32" t="s">
        <v>32</v>
      </c>
    </row>
    <row r="57" spans="1:11" ht="15.75" thickBot="1" x14ac:dyDescent="0.3">
      <c r="A57" s="33" t="s">
        <v>35</v>
      </c>
      <c r="B57" s="34">
        <v>1</v>
      </c>
      <c r="C57" s="34">
        <v>2</v>
      </c>
      <c r="D57" s="34">
        <v>3</v>
      </c>
      <c r="E57" s="35"/>
    </row>
    <row r="58" spans="1:11" x14ac:dyDescent="0.25">
      <c r="A58">
        <v>1</v>
      </c>
      <c r="B58">
        <v>154.9</v>
      </c>
      <c r="C58">
        <v>150.9</v>
      </c>
      <c r="D58">
        <v>146.39999999999998</v>
      </c>
      <c r="E58">
        <f>SUM(B58:D58)</f>
        <v>452.2</v>
      </c>
    </row>
    <row r="59" spans="1:11" ht="15.75" thickBot="1" x14ac:dyDescent="0.3">
      <c r="A59">
        <v>2</v>
      </c>
      <c r="B59">
        <v>93.8</v>
      </c>
      <c r="C59">
        <v>110.9</v>
      </c>
      <c r="D59" s="1">
        <v>78.3</v>
      </c>
      <c r="E59">
        <f>SUM(B59:D59)</f>
        <v>283</v>
      </c>
    </row>
    <row r="60" spans="1:11" ht="15.75" thickBot="1" x14ac:dyDescent="0.3">
      <c r="A60" s="3" t="s">
        <v>31</v>
      </c>
      <c r="B60" s="4">
        <f>SUM(B58:B59)</f>
        <v>248.7</v>
      </c>
      <c r="C60" s="4">
        <f>SUM(C58:C59)</f>
        <v>261.8</v>
      </c>
      <c r="D60" s="4">
        <f>SUM(D58:D59)</f>
        <v>224.7</v>
      </c>
      <c r="E60" s="5">
        <f>SUM(E58:E59)</f>
        <v>735.2</v>
      </c>
    </row>
    <row r="62" spans="1:11" x14ac:dyDescent="0.25">
      <c r="A62" s="10" t="s">
        <v>52</v>
      </c>
      <c r="G62" s="10" t="s">
        <v>52</v>
      </c>
    </row>
    <row r="63" spans="1:11" ht="15.75" thickBot="1" x14ac:dyDescent="0.3">
      <c r="A63" s="10" t="s">
        <v>53</v>
      </c>
      <c r="G63" s="10" t="s">
        <v>58</v>
      </c>
    </row>
    <row r="64" spans="1:11" ht="15.75" thickBot="1" x14ac:dyDescent="0.3">
      <c r="A64" s="3" t="s">
        <v>9</v>
      </c>
      <c r="B64" s="4" t="s">
        <v>10</v>
      </c>
      <c r="C64" s="4" t="s">
        <v>11</v>
      </c>
      <c r="D64" s="4" t="s">
        <v>12</v>
      </c>
      <c r="E64" s="5" t="s">
        <v>13</v>
      </c>
      <c r="G64" s="3" t="s">
        <v>9</v>
      </c>
      <c r="H64" s="4" t="s">
        <v>10</v>
      </c>
      <c r="I64" s="4" t="s">
        <v>11</v>
      </c>
      <c r="J64" s="4" t="s">
        <v>12</v>
      </c>
      <c r="K64" s="5" t="s">
        <v>13</v>
      </c>
    </row>
    <row r="65" spans="1:12" ht="17.25" x14ac:dyDescent="0.25">
      <c r="A65" s="18" t="s">
        <v>1</v>
      </c>
      <c r="B65" s="26">
        <v>3</v>
      </c>
      <c r="C65" s="26">
        <v>6.9433333333327001</v>
      </c>
      <c r="D65" s="26">
        <v>2.3144444444442343</v>
      </c>
      <c r="E65" s="25">
        <v>0.40729732900547272</v>
      </c>
      <c r="F65" s="14" t="s">
        <v>25</v>
      </c>
      <c r="G65" s="18" t="s">
        <v>1</v>
      </c>
      <c r="H65" s="26">
        <v>3</v>
      </c>
      <c r="I65" s="26">
        <v>6.9433333333327001</v>
      </c>
      <c r="J65" s="26">
        <v>2.3144444444442343</v>
      </c>
      <c r="K65" s="25">
        <v>0.40729732900547272</v>
      </c>
      <c r="L65" s="14" t="s">
        <v>25</v>
      </c>
    </row>
    <row r="66" spans="1:12" ht="15.75" thickBot="1" x14ac:dyDescent="0.3">
      <c r="A66" s="11" t="s">
        <v>40</v>
      </c>
      <c r="B66" s="36">
        <v>2</v>
      </c>
      <c r="C66" s="36">
        <v>88.500833333331684</v>
      </c>
      <c r="D66" s="36">
        <v>44.250416666665842</v>
      </c>
      <c r="E66" s="37">
        <v>7.7872150091898691</v>
      </c>
      <c r="F66" t="s">
        <v>18</v>
      </c>
      <c r="G66" s="11" t="s">
        <v>17</v>
      </c>
      <c r="H66" s="36">
        <v>1</v>
      </c>
      <c r="I66" s="36">
        <v>1192.8599999999969</v>
      </c>
      <c r="J66" s="36">
        <v>1192.8599999999969</v>
      </c>
      <c r="K66" s="37">
        <v>209.92022212662502</v>
      </c>
      <c r="L66" t="s">
        <v>18</v>
      </c>
    </row>
    <row r="67" spans="1:12" ht="17.25" x14ac:dyDescent="0.25">
      <c r="A67" t="s">
        <v>54</v>
      </c>
      <c r="B67">
        <v>1</v>
      </c>
      <c r="C67">
        <f>SUMSQ(B58:B59)/4-B60*B60/4/2</f>
        <v>466.65124999999989</v>
      </c>
      <c r="D67">
        <f>C67/B67</f>
        <v>466.65124999999989</v>
      </c>
      <c r="E67">
        <f>D67/$D$71</f>
        <v>82.12156837824007</v>
      </c>
      <c r="F67" t="s">
        <v>18</v>
      </c>
      <c r="G67" t="s">
        <v>59</v>
      </c>
      <c r="H67">
        <v>2</v>
      </c>
      <c r="I67">
        <f>SUMSQ(B58:D58)/4-E58*E58/12</f>
        <v>9.0416666666678793</v>
      </c>
      <c r="J67">
        <f>I67/H67</f>
        <v>4.5208333333339397</v>
      </c>
      <c r="K67">
        <f>J67/J70</f>
        <v>0.7955789761840566</v>
      </c>
      <c r="L67" s="14" t="s">
        <v>25</v>
      </c>
    </row>
    <row r="68" spans="1:12" ht="18" thickBot="1" x14ac:dyDescent="0.3">
      <c r="A68" t="s">
        <v>55</v>
      </c>
      <c r="B68">
        <v>1</v>
      </c>
      <c r="C68">
        <f>SUMSQ(C58:C59)/4-C60*C60/4/2</f>
        <v>200</v>
      </c>
      <c r="D68">
        <f>C68/B68</f>
        <v>200</v>
      </c>
      <c r="E68">
        <f>D68/$D$71</f>
        <v>35.196120605372897</v>
      </c>
      <c r="F68" t="s">
        <v>18</v>
      </c>
      <c r="G68" t="s">
        <v>60</v>
      </c>
      <c r="H68">
        <v>2</v>
      </c>
      <c r="I68">
        <f>SUMSQ(B59:D59)/4-E59*E59/12</f>
        <v>132.95166666666682</v>
      </c>
      <c r="J68">
        <f>I68/H68</f>
        <v>66.475833333333412</v>
      </c>
      <c r="K68">
        <f>J68/J70</f>
        <v>11.698457236713352</v>
      </c>
      <c r="L68" s="14" t="s">
        <v>18</v>
      </c>
    </row>
    <row r="69" spans="1:12" ht="15.75" thickBot="1" x14ac:dyDescent="0.3">
      <c r="A69" t="s">
        <v>56</v>
      </c>
      <c r="B69">
        <v>1</v>
      </c>
      <c r="C69">
        <f>SUMSQ(D58:D59)/4-D60*D60/4/2</f>
        <v>579.70124999999825</v>
      </c>
      <c r="D69">
        <f>C69/B69</f>
        <v>579.70124999999825</v>
      </c>
      <c r="E69">
        <f>D69/$D$71</f>
        <v>102.01617555042682</v>
      </c>
      <c r="F69" s="42" t="s">
        <v>18</v>
      </c>
      <c r="G69" s="27" t="s">
        <v>33</v>
      </c>
      <c r="H69" s="38" t="s">
        <v>39</v>
      </c>
      <c r="I69" s="39">
        <v>1334.8533333333401</v>
      </c>
      <c r="J69" s="40">
        <v>266.97066666666723</v>
      </c>
      <c r="K69" s="41">
        <v>46.981658910484128</v>
      </c>
      <c r="L69" t="s">
        <v>18</v>
      </c>
    </row>
    <row r="70" spans="1:12" ht="15.75" thickBot="1" x14ac:dyDescent="0.3">
      <c r="A70" s="27" t="s">
        <v>33</v>
      </c>
      <c r="B70" s="38" t="s">
        <v>39</v>
      </c>
      <c r="C70" s="39">
        <v>1334.8533333333401</v>
      </c>
      <c r="D70" s="40">
        <v>266.97066666666723</v>
      </c>
      <c r="E70" s="41">
        <v>46.981658910484128</v>
      </c>
      <c r="F70" t="s">
        <v>18</v>
      </c>
      <c r="G70" t="s">
        <v>14</v>
      </c>
      <c r="H70">
        <v>15</v>
      </c>
      <c r="I70" s="8">
        <v>85.236666666667588</v>
      </c>
      <c r="J70">
        <v>5.6824444444445055</v>
      </c>
    </row>
    <row r="71" spans="1:12" ht="15.75" thickBot="1" x14ac:dyDescent="0.3">
      <c r="A71" t="s">
        <v>14</v>
      </c>
      <c r="B71">
        <v>15</v>
      </c>
      <c r="C71" s="8">
        <v>85.236666666667588</v>
      </c>
      <c r="D71">
        <v>5.6824444444445055</v>
      </c>
      <c r="G71" s="3" t="s">
        <v>15</v>
      </c>
      <c r="H71" s="4">
        <v>23</v>
      </c>
      <c r="I71" s="13">
        <v>1427.0333333333365</v>
      </c>
      <c r="J71" s="4"/>
      <c r="K71" s="5"/>
    </row>
    <row r="72" spans="1:12" ht="15.75" thickBot="1" x14ac:dyDescent="0.3">
      <c r="A72" s="3" t="s">
        <v>15</v>
      </c>
      <c r="B72" s="4">
        <v>23</v>
      </c>
      <c r="C72" s="13">
        <v>1427.0333333333365</v>
      </c>
      <c r="D72" s="4"/>
      <c r="E72" s="5"/>
    </row>
    <row r="73" spans="1:12" ht="15.75" thickBot="1" x14ac:dyDescent="0.3">
      <c r="G73" s="3" t="s">
        <v>61</v>
      </c>
      <c r="H73" s="5"/>
    </row>
    <row r="74" spans="1:12" ht="15.75" thickBot="1" x14ac:dyDescent="0.3">
      <c r="A74" s="3" t="s">
        <v>57</v>
      </c>
      <c r="B74" s="5"/>
      <c r="G74" s="3" t="s">
        <v>47</v>
      </c>
      <c r="H74" s="5"/>
    </row>
    <row r="75" spans="1:12" ht="15.75" thickBot="1" x14ac:dyDescent="0.3">
      <c r="A75" s="3" t="s">
        <v>46</v>
      </c>
      <c r="B75" s="5"/>
      <c r="G75" s="21">
        <v>0.05</v>
      </c>
      <c r="H75" s="22">
        <f>_xlfn.F.INV(0.95,H67,H70)</f>
        <v>3.6823203436732408</v>
      </c>
    </row>
    <row r="76" spans="1:12" ht="15.75" thickBot="1" x14ac:dyDescent="0.3">
      <c r="A76" s="21">
        <v>0.05</v>
      </c>
      <c r="B76" s="22">
        <f>_xlfn.F.INV(0.95,B67,B71)</f>
        <v>4.5430771652669675</v>
      </c>
      <c r="G76" s="23">
        <v>0.01</v>
      </c>
      <c r="H76" s="24">
        <f>_xlfn.F.INV(0.99,H67,H70)</f>
        <v>6.3588734806671798</v>
      </c>
    </row>
    <row r="77" spans="1:12" ht="15.75" thickBot="1" x14ac:dyDescent="0.3">
      <c r="A77" s="23">
        <v>0.01</v>
      </c>
      <c r="B77" s="24">
        <f>_xlfn.F.INV(0.99,B67,B71)</f>
        <v>8.6831168176389468</v>
      </c>
    </row>
    <row r="78" spans="1:12" x14ac:dyDescent="0.25">
      <c r="G78" t="s">
        <v>66</v>
      </c>
    </row>
    <row r="79" spans="1:12" x14ac:dyDescent="0.25">
      <c r="A79" t="s">
        <v>64</v>
      </c>
      <c r="G79" t="s">
        <v>65</v>
      </c>
    </row>
    <row r="80" spans="1:12" x14ac:dyDescent="0.25">
      <c r="A80" t="s">
        <v>63</v>
      </c>
    </row>
    <row r="81" spans="1:13" ht="15.75" thickBot="1" x14ac:dyDescent="0.3">
      <c r="A81" t="s">
        <v>62</v>
      </c>
      <c r="G81" t="s">
        <v>67</v>
      </c>
    </row>
    <row r="82" spans="1:13" x14ac:dyDescent="0.25">
      <c r="G82" s="30"/>
      <c r="H82" s="31" t="s">
        <v>36</v>
      </c>
      <c r="I82" s="31"/>
      <c r="J82" s="43"/>
    </row>
    <row r="83" spans="1:13" ht="15.75" thickBot="1" x14ac:dyDescent="0.3">
      <c r="A83" t="s">
        <v>67</v>
      </c>
      <c r="G83" s="33" t="s">
        <v>35</v>
      </c>
      <c r="H83" s="34">
        <v>1</v>
      </c>
      <c r="I83" s="34">
        <v>2</v>
      </c>
      <c r="J83" s="44">
        <v>3</v>
      </c>
    </row>
    <row r="84" spans="1:13" x14ac:dyDescent="0.25">
      <c r="A84" s="30"/>
      <c r="B84" s="31" t="s">
        <v>36</v>
      </c>
      <c r="C84" s="31"/>
      <c r="D84" s="43"/>
      <c r="G84" s="19">
        <v>1</v>
      </c>
      <c r="H84" s="45">
        <v>38.725000000000001</v>
      </c>
      <c r="I84" s="45">
        <v>37.725000000000001</v>
      </c>
      <c r="J84" s="20">
        <v>36.599999999999994</v>
      </c>
    </row>
    <row r="85" spans="1:13" ht="15.75" thickBot="1" x14ac:dyDescent="0.3">
      <c r="A85" s="33" t="s">
        <v>35</v>
      </c>
      <c r="B85" s="34">
        <v>1</v>
      </c>
      <c r="C85" s="34">
        <v>2</v>
      </c>
      <c r="D85" s="44">
        <v>3</v>
      </c>
      <c r="G85" s="11">
        <v>2</v>
      </c>
      <c r="H85" s="36">
        <v>23.45</v>
      </c>
      <c r="I85" s="36">
        <v>27.725000000000001</v>
      </c>
      <c r="J85" s="37">
        <v>19.574999999999999</v>
      </c>
    </row>
    <row r="86" spans="1:13" x14ac:dyDescent="0.25">
      <c r="A86" s="19">
        <v>1</v>
      </c>
      <c r="B86" s="45">
        <f>B58/4</f>
        <v>38.725000000000001</v>
      </c>
      <c r="C86" s="45">
        <f>C58/4</f>
        <v>37.725000000000001</v>
      </c>
      <c r="D86" s="20">
        <f>D58/4</f>
        <v>36.599999999999994</v>
      </c>
    </row>
    <row r="87" spans="1:13" ht="15.75" thickBot="1" x14ac:dyDescent="0.3">
      <c r="A87" s="11">
        <v>2</v>
      </c>
      <c r="B87" s="36">
        <f>B59/4</f>
        <v>23.45</v>
      </c>
      <c r="C87" s="36">
        <f>C59/4</f>
        <v>27.725000000000001</v>
      </c>
      <c r="D87" s="37">
        <f>D59/4</f>
        <v>19.574999999999999</v>
      </c>
      <c r="G87" t="s">
        <v>79</v>
      </c>
    </row>
    <row r="89" spans="1:13" x14ac:dyDescent="0.25">
      <c r="A89" t="s">
        <v>68</v>
      </c>
      <c r="G89" t="s">
        <v>80</v>
      </c>
      <c r="H89">
        <v>3.67</v>
      </c>
    </row>
    <row r="90" spans="1:13" x14ac:dyDescent="0.25">
      <c r="G90" t="s">
        <v>34</v>
      </c>
      <c r="H90">
        <f>SQRT(J70/4)</f>
        <v>1.1918939177255359</v>
      </c>
    </row>
    <row r="91" spans="1:13" x14ac:dyDescent="0.25">
      <c r="A91" t="s">
        <v>69</v>
      </c>
      <c r="B91">
        <v>3.01</v>
      </c>
      <c r="G91" t="s">
        <v>70</v>
      </c>
      <c r="H91">
        <f>H90*H89</f>
        <v>4.3742506780527162</v>
      </c>
    </row>
    <row r="92" spans="1:13" x14ac:dyDescent="0.25">
      <c r="A92" t="s">
        <v>34</v>
      </c>
      <c r="B92">
        <f>SQRT(D71/4)</f>
        <v>1.1918939177255359</v>
      </c>
    </row>
    <row r="93" spans="1:13" x14ac:dyDescent="0.25">
      <c r="A93" t="s">
        <v>70</v>
      </c>
      <c r="B93">
        <f>B92*B91</f>
        <v>3.5876006923538628</v>
      </c>
      <c r="G93" t="s">
        <v>59</v>
      </c>
      <c r="K93" t="s">
        <v>60</v>
      </c>
    </row>
    <row r="94" spans="1:13" ht="15.75" thickBot="1" x14ac:dyDescent="0.3">
      <c r="G94" t="s">
        <v>36</v>
      </c>
      <c r="H94" t="s">
        <v>23</v>
      </c>
      <c r="I94" t="s">
        <v>24</v>
      </c>
      <c r="K94" t="s">
        <v>36</v>
      </c>
      <c r="L94" t="s">
        <v>23</v>
      </c>
      <c r="M94" t="s">
        <v>24</v>
      </c>
    </row>
    <row r="95" spans="1:13" ht="15.75" thickBot="1" x14ac:dyDescent="0.3">
      <c r="A95" s="3" t="s">
        <v>54</v>
      </c>
      <c r="B95" s="4" t="s">
        <v>55</v>
      </c>
      <c r="C95" s="5" t="s">
        <v>56</v>
      </c>
      <c r="G95">
        <v>1</v>
      </c>
      <c r="H95">
        <v>38.725000000000001</v>
      </c>
      <c r="I95" t="s">
        <v>81</v>
      </c>
      <c r="K95">
        <v>2</v>
      </c>
      <c r="L95">
        <v>27.725000000000001</v>
      </c>
      <c r="M95" t="s">
        <v>81</v>
      </c>
    </row>
    <row r="96" spans="1:13" x14ac:dyDescent="0.25">
      <c r="A96" s="46" t="s">
        <v>73</v>
      </c>
      <c r="B96" s="47" t="s">
        <v>74</v>
      </c>
      <c r="C96" s="48" t="s">
        <v>75</v>
      </c>
      <c r="G96">
        <v>2</v>
      </c>
      <c r="H96">
        <v>37.725000000000001</v>
      </c>
      <c r="I96" t="s">
        <v>81</v>
      </c>
      <c r="K96">
        <v>1</v>
      </c>
      <c r="L96">
        <v>23.45</v>
      </c>
      <c r="M96" t="s">
        <v>84</v>
      </c>
    </row>
    <row r="97" spans="1:13" ht="15.75" thickBot="1" x14ac:dyDescent="0.3">
      <c r="A97" s="49" t="s">
        <v>76</v>
      </c>
      <c r="B97" s="50" t="s">
        <v>77</v>
      </c>
      <c r="C97" s="51" t="s">
        <v>78</v>
      </c>
      <c r="G97">
        <v>3</v>
      </c>
      <c r="H97">
        <v>36.599999999999994</v>
      </c>
      <c r="I97" t="s">
        <v>81</v>
      </c>
      <c r="K97">
        <v>3</v>
      </c>
      <c r="L97">
        <v>19.574999999999999</v>
      </c>
      <c r="M97" t="s">
        <v>85</v>
      </c>
    </row>
    <row r="99" spans="1:13" x14ac:dyDescent="0.25">
      <c r="A99" t="s">
        <v>71</v>
      </c>
      <c r="K99" t="s">
        <v>26</v>
      </c>
      <c r="L99">
        <f>L95-L96</f>
        <v>4.2750000000000021</v>
      </c>
    </row>
    <row r="100" spans="1:13" x14ac:dyDescent="0.25">
      <c r="A100" t="s">
        <v>72</v>
      </c>
      <c r="B100" t="s">
        <v>72</v>
      </c>
      <c r="C100" t="s">
        <v>72</v>
      </c>
      <c r="K100" t="s">
        <v>82</v>
      </c>
      <c r="L100">
        <f>L95-L97</f>
        <v>8.1500000000000021</v>
      </c>
    </row>
    <row r="101" spans="1:13" x14ac:dyDescent="0.25">
      <c r="A101">
        <v>15.275000000000002</v>
      </c>
      <c r="B101">
        <v>10</v>
      </c>
      <c r="C101">
        <v>17.024999999999995</v>
      </c>
      <c r="K101" t="s">
        <v>83</v>
      </c>
      <c r="L101">
        <f>L96-L97</f>
        <v>3.875</v>
      </c>
    </row>
    <row r="103" spans="1:13" x14ac:dyDescent="0.25">
      <c r="E103" s="10" t="s">
        <v>86</v>
      </c>
    </row>
    <row r="104" spans="1:13" x14ac:dyDescent="0.25">
      <c r="E104" t="s">
        <v>87</v>
      </c>
    </row>
    <row r="105" spans="1:13" x14ac:dyDescent="0.25">
      <c r="E105" t="s">
        <v>88</v>
      </c>
    </row>
    <row r="106" spans="1:13" ht="15.75" thickBot="1" x14ac:dyDescent="0.3"/>
    <row r="107" spans="1:13" x14ac:dyDescent="0.25">
      <c r="E107" s="30"/>
      <c r="F107" s="56" t="s">
        <v>36</v>
      </c>
      <c r="G107" s="56"/>
      <c r="H107" s="57"/>
    </row>
    <row r="108" spans="1:13" ht="15.75" thickBot="1" x14ac:dyDescent="0.3">
      <c r="E108" s="58" t="s">
        <v>35</v>
      </c>
      <c r="F108" s="52">
        <v>1</v>
      </c>
      <c r="G108" s="52">
        <v>2</v>
      </c>
      <c r="H108" s="53">
        <v>3</v>
      </c>
    </row>
    <row r="109" spans="1:13" x14ac:dyDescent="0.25">
      <c r="E109" s="19">
        <v>1</v>
      </c>
      <c r="F109" s="54" t="s">
        <v>90</v>
      </c>
      <c r="G109" s="54" t="s">
        <v>91</v>
      </c>
      <c r="H109" s="55" t="s">
        <v>93</v>
      </c>
    </row>
    <row r="110" spans="1:13" ht="15.75" thickBot="1" x14ac:dyDescent="0.3">
      <c r="E110" s="11">
        <v>2</v>
      </c>
      <c r="F110" s="50" t="s">
        <v>89</v>
      </c>
      <c r="G110" s="50" t="s">
        <v>92</v>
      </c>
      <c r="H110" s="51" t="s">
        <v>94</v>
      </c>
    </row>
  </sheetData>
  <sortState xmlns:xlrd2="http://schemas.microsoft.com/office/spreadsheetml/2017/richdata2" ref="K95:L97">
    <sortCondition descending="1" ref="L95:L97"/>
  </sortState>
  <mergeCells count="9">
    <mergeCell ref="B84:D84"/>
    <mergeCell ref="H82:J82"/>
    <mergeCell ref="F107:H107"/>
    <mergeCell ref="B56:D56"/>
    <mergeCell ref="E56:E57"/>
    <mergeCell ref="C1:F1"/>
    <mergeCell ref="A1:B1"/>
    <mergeCell ref="B29:D29"/>
    <mergeCell ref="E29:E30"/>
  </mergeCells>
  <phoneticPr fontId="3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Rodrigo Panosso</dc:creator>
  <cp:lastModifiedBy>Alan Rodrigo Panosso</cp:lastModifiedBy>
  <dcterms:created xsi:type="dcterms:W3CDTF">2023-10-06T19:16:33Z</dcterms:created>
  <dcterms:modified xsi:type="dcterms:W3CDTF">2023-10-23T19:53:47Z</dcterms:modified>
</cp:coreProperties>
</file>