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itHub\experimentacao-agricola-unesp-fcav\Listas\"/>
    </mc:Choice>
  </mc:AlternateContent>
  <xr:revisionPtr revIDLastSave="0" documentId="13_ncr:1_{D52A4032-7D66-43B4-8D49-5C064916DA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nova" sheetId="1" r:id="rId1"/>
    <sheet name="Tukey" sheetId="2" r:id="rId2"/>
    <sheet name="Dunc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1" l="1"/>
  <c r="C51" i="1"/>
  <c r="C53" i="1" s="1"/>
  <c r="F9" i="1"/>
  <c r="F8" i="1"/>
  <c r="D52" i="1"/>
  <c r="D60" i="1"/>
  <c r="B59" i="1"/>
  <c r="B58" i="1"/>
  <c r="C52" i="1"/>
  <c r="B56" i="1"/>
  <c r="B55" i="1"/>
  <c r="E32" i="1"/>
  <c r="E31" i="1"/>
  <c r="D26" i="1" l="1"/>
  <c r="D24" i="1"/>
  <c r="D25" i="1"/>
  <c r="D23" i="1"/>
  <c r="D22" i="1"/>
  <c r="E27" i="1"/>
  <c r="G13" i="1"/>
  <c r="F13" i="1"/>
  <c r="J4" i="1"/>
  <c r="J5" i="1"/>
  <c r="J6" i="1"/>
  <c r="J7" i="1"/>
  <c r="C13" i="1" s="1"/>
  <c r="D13" i="1" s="1"/>
  <c r="J3" i="1"/>
  <c r="C15" i="1"/>
  <c r="C14" i="1" s="1"/>
  <c r="D14" i="1" s="1"/>
  <c r="B14" i="1"/>
  <c r="B13" i="1"/>
  <c r="B15" i="1"/>
  <c r="I4" i="1"/>
  <c r="I5" i="1"/>
  <c r="I6" i="1"/>
  <c r="I7" i="1"/>
  <c r="I3" i="1"/>
  <c r="H4" i="1"/>
  <c r="H5" i="1"/>
  <c r="H6" i="1"/>
  <c r="H7" i="1"/>
  <c r="H3" i="1"/>
  <c r="G7" i="1"/>
  <c r="G6" i="1"/>
  <c r="G5" i="1"/>
  <c r="G4" i="1"/>
  <c r="G3" i="1"/>
  <c r="B6" i="3"/>
  <c r="B5" i="3"/>
  <c r="B4" i="3"/>
  <c r="B3" i="3"/>
  <c r="B2" i="3"/>
  <c r="B3" i="2"/>
  <c r="B4" i="2"/>
  <c r="B5" i="2"/>
  <c r="B6" i="2"/>
  <c r="B2" i="2"/>
  <c r="D51" i="1" l="1"/>
  <c r="D53" i="1" s="1"/>
  <c r="A63" i="1"/>
  <c r="B51" i="1"/>
  <c r="B53" i="1" s="1"/>
  <c r="E13" i="1"/>
  <c r="E28" i="1"/>
  <c r="E29" i="1" s="1"/>
  <c r="E30" i="1" s="1"/>
</calcChain>
</file>

<file path=xl/sharedStrings.xml><?xml version="1.0" encoding="utf-8"?>
<sst xmlns="http://schemas.openxmlformats.org/spreadsheetml/2006/main" count="135" uniqueCount="88">
  <si>
    <t>Total</t>
  </si>
  <si>
    <t>Tratamento</t>
  </si>
  <si>
    <t>Repetição</t>
  </si>
  <si>
    <t>FV</t>
  </si>
  <si>
    <t>GL</t>
  </si>
  <si>
    <t>SQ</t>
  </si>
  <si>
    <t>QM</t>
  </si>
  <si>
    <t>F</t>
  </si>
  <si>
    <t>Fc(5%)</t>
  </si>
  <si>
    <t>Fc(1%)</t>
  </si>
  <si>
    <t>Quadro da análise de variância.</t>
  </si>
  <si>
    <t>Média</t>
  </si>
  <si>
    <r>
      <t>QM</t>
    </r>
    <r>
      <rPr>
        <sz val="8"/>
        <color theme="1"/>
        <rFont val="Calibri"/>
        <family val="2"/>
        <scheme val="minor"/>
      </rPr>
      <t>resíduo</t>
    </r>
  </si>
  <si>
    <r>
      <t>q</t>
    </r>
    <r>
      <rPr>
        <sz val="8"/>
        <color theme="1"/>
        <rFont val="Calibri"/>
        <family val="2"/>
        <scheme val="minor"/>
      </rPr>
      <t>(5 trat X 20 GL res)</t>
    </r>
  </si>
  <si>
    <t>s(m)</t>
  </si>
  <si>
    <t>DMS</t>
  </si>
  <si>
    <t>Teste de Tukey</t>
  </si>
  <si>
    <t>5% de significância</t>
  </si>
  <si>
    <t>1- IAC_5</t>
  </si>
  <si>
    <t>2-IAC_7</t>
  </si>
  <si>
    <t>3-IAC_11</t>
  </si>
  <si>
    <t>4-IRACEMA</t>
  </si>
  <si>
    <t>5-MANTIQUEIRA</t>
  </si>
  <si>
    <t>a) Médias ordenadas de maneira decrescente</t>
  </si>
  <si>
    <t xml:space="preserve">Médias seguidas pela mesma letra não diferem entre si pelo de Tukey ao nível de </t>
  </si>
  <si>
    <r>
      <t>q</t>
    </r>
    <r>
      <rPr>
        <sz val="8"/>
        <color theme="1"/>
        <rFont val="Calibri"/>
        <family val="2"/>
        <scheme val="minor"/>
      </rPr>
      <t>(kmedias X 20 GL res)</t>
    </r>
  </si>
  <si>
    <t>Medias abrangidas</t>
  </si>
  <si>
    <t>Teste de Duncan</t>
  </si>
  <si>
    <t xml:space="preserve">Médias seguidas pela mesma letra não diferem entre si pelo de Dancan ao nível de </t>
  </si>
  <si>
    <t>B-72</t>
  </si>
  <si>
    <t>B-1/52</t>
  </si>
  <si>
    <t>Kennebec</t>
  </si>
  <si>
    <t>S. Rafaela</t>
  </si>
  <si>
    <t>B. Vista</t>
  </si>
  <si>
    <t>pp</t>
  </si>
  <si>
    <t>r</t>
  </si>
  <si>
    <t>média</t>
  </si>
  <si>
    <t>G</t>
  </si>
  <si>
    <t>C</t>
  </si>
  <si>
    <t>Trat</t>
  </si>
  <si>
    <t>Res</t>
  </si>
  <si>
    <t>1/r</t>
  </si>
  <si>
    <t>O teste F soi significativo ao nível de 1% de probabilidade, indicando que devemos rejeitar H0</t>
  </si>
  <si>
    <t>e concluir que existe efeito da variedade de batatas quanto a produção.</t>
  </si>
  <si>
    <t>Coef</t>
  </si>
  <si>
    <t>Aplicar o teste t ao contraste Y = m1 + m2 – 2m3, e concluir.</t>
  </si>
  <si>
    <t>Y</t>
  </si>
  <si>
    <t>V(Y)</t>
  </si>
  <si>
    <t>s(Y)</t>
  </si>
  <si>
    <t>tobs</t>
  </si>
  <si>
    <t>t tabelado 5%</t>
  </si>
  <si>
    <t>t tabelado 1%</t>
  </si>
  <si>
    <t>Conclusão</t>
  </si>
  <si>
    <r>
      <t>Rejeitamos H</t>
    </r>
    <r>
      <rPr>
        <vertAlign val="subscript"/>
        <sz val="11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scheme val="minor"/>
      </rPr>
      <t>a 5% de prob.</t>
    </r>
  </si>
  <si>
    <t xml:space="preserve">Média do grupo formado pelas </t>
  </si>
  <si>
    <t>variedades B-72 e  B-1/52 tem</t>
  </si>
  <si>
    <t>média maior que a da variedade</t>
  </si>
  <si>
    <t>Erro Padrão da média</t>
  </si>
  <si>
    <t>dms</t>
  </si>
  <si>
    <r>
      <rPr>
        <b/>
        <sz val="11"/>
        <color theme="1"/>
        <rFont val="Calibri"/>
        <family val="2"/>
        <scheme val="minor"/>
      </rPr>
      <t xml:space="preserve">Conclusão: </t>
    </r>
    <r>
      <rPr>
        <sz val="11"/>
        <color theme="1"/>
        <rFont val="Calibri"/>
        <family val="2"/>
        <scheme val="minor"/>
      </rPr>
      <t>Médias seguidas pela mesma letra não diferem entre sim pelo teste de Tukey ao nível de 5% de probabilidade.</t>
    </r>
  </si>
  <si>
    <t>Verificar pelo teste de Tukey (5%) quais as médias que diferem entre s</t>
  </si>
  <si>
    <t>q (tabelado 5 x 17)</t>
  </si>
  <si>
    <t>4 x 5</t>
  </si>
  <si>
    <t>Tukey</t>
  </si>
  <si>
    <t>B-72 (m1)</t>
  </si>
  <si>
    <t>B-1/52 (m2)</t>
  </si>
  <si>
    <t>S. Rafaela (m4)</t>
  </si>
  <si>
    <t>B. Vista (m5)</t>
  </si>
  <si>
    <t>Kennebec (m3)</t>
  </si>
  <si>
    <t>m4 - m1</t>
  </si>
  <si>
    <t>Contrastes</t>
  </si>
  <si>
    <t>a</t>
  </si>
  <si>
    <t>m4 - m2</t>
  </si>
  <si>
    <t>b</t>
  </si>
  <si>
    <t>5 x 5</t>
  </si>
  <si>
    <t>m1 -m2</t>
  </si>
  <si>
    <t>m2 - m5</t>
  </si>
  <si>
    <t>c</t>
  </si>
  <si>
    <t>m2 - m3</t>
  </si>
  <si>
    <t>m5 - m3</t>
  </si>
  <si>
    <t>4 x 4</t>
  </si>
  <si>
    <t>Calcular o Coeficiente de Variação do experimento.</t>
  </si>
  <si>
    <t>Com base no teste de Tukey e nas médias de produção, responder, justificando:</t>
  </si>
  <si>
    <t>Qual a melhor variedade?</t>
  </si>
  <si>
    <t>Qual a pior variedade?</t>
  </si>
  <si>
    <t>As melhores variedades são a S.Rafaela e B-72 pois apresentam as maiores produções</t>
  </si>
  <si>
    <t>R:</t>
  </si>
  <si>
    <t>As melhores variedades são a B. Vista e Kennebec pois apresentam as menores produções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</si>
</sst>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3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11" xfId="0" applyBorder="1"/>
    <xf numFmtId="0" fontId="0" fillId="0" borderId="11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/>
    <xf numFmtId="164" fontId="0" fillId="0" borderId="7" xfId="0" applyNumberFormat="1" applyBorder="1"/>
    <xf numFmtId="164" fontId="0" fillId="0" borderId="5" xfId="0" applyNumberFormat="1" applyBorder="1"/>
    <xf numFmtId="1" fontId="0" fillId="0" borderId="0" xfId="0" applyNumberFormat="1"/>
    <xf numFmtId="164" fontId="0" fillId="0" borderId="11" xfId="0" applyNumberFormat="1" applyBorder="1"/>
    <xf numFmtId="0" fontId="0" fillId="0" borderId="12" xfId="0" applyBorder="1" applyAlignment="1">
      <alignment horizontal="left"/>
    </xf>
    <xf numFmtId="0" fontId="0" fillId="0" borderId="12" xfId="0" applyBorder="1"/>
    <xf numFmtId="0" fontId="0" fillId="0" borderId="13" xfId="0" applyBorder="1" applyAlignment="1">
      <alignment horizontal="left"/>
    </xf>
    <xf numFmtId="0" fontId="0" fillId="0" borderId="13" xfId="0" applyBorder="1"/>
    <xf numFmtId="0" fontId="1" fillId="0" borderId="0" xfId="0" applyFont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5" xfId="0" applyBorder="1"/>
    <xf numFmtId="164" fontId="0" fillId="0" borderId="2" xfId="0" applyNumberFormat="1" applyBorder="1"/>
    <xf numFmtId="0" fontId="0" fillId="0" borderId="0" xfId="0" applyBorder="1"/>
    <xf numFmtId="0" fontId="0" fillId="0" borderId="4" xfId="0" applyBorder="1"/>
    <xf numFmtId="2" fontId="0" fillId="0" borderId="0" xfId="0" applyNumberFormat="1"/>
    <xf numFmtId="1" fontId="0" fillId="0" borderId="11" xfId="0" applyNumberFormat="1" applyBorder="1"/>
    <xf numFmtId="2" fontId="0" fillId="0" borderId="2" xfId="0" applyNumberFormat="1" applyBorder="1"/>
    <xf numFmtId="2" fontId="0" fillId="0" borderId="7" xfId="0" applyNumberFormat="1" applyBorder="1"/>
    <xf numFmtId="2" fontId="0" fillId="0" borderId="5" xfId="0" applyNumberFormat="1" applyBorder="1"/>
    <xf numFmtId="173" fontId="0" fillId="0" borderId="2" xfId="0" applyNumberFormat="1" applyBorder="1"/>
    <xf numFmtId="173" fontId="0" fillId="0" borderId="7" xfId="0" applyNumberFormat="1" applyBorder="1"/>
    <xf numFmtId="173" fontId="0" fillId="0" borderId="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8" xfId="0" applyBorder="1"/>
    <xf numFmtId="0" fontId="0" fillId="0" borderId="10" xfId="0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6" xfId="0" applyFill="1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4" xfId="0" applyBorder="1"/>
    <xf numFmtId="0" fontId="0" fillId="0" borderId="0" xfId="0" applyAlignment="1">
      <alignment horizontal="right"/>
    </xf>
    <xf numFmtId="0" fontId="0" fillId="0" borderId="14" xfId="0" applyFill="1" applyBorder="1" applyAlignment="1">
      <alignment horizontal="center"/>
    </xf>
    <xf numFmtId="2" fontId="0" fillId="0" borderId="15" xfId="0" applyNumberFormat="1" applyBorder="1"/>
    <xf numFmtId="2" fontId="0" fillId="0" borderId="0" xfId="0" applyNumberFormat="1" applyBorder="1"/>
    <xf numFmtId="2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tabSelected="1" zoomScale="160" zoomScaleNormal="160" workbookViewId="0">
      <selection activeCell="E68" sqref="E68"/>
    </sheetView>
  </sheetViews>
  <sheetFormatPr defaultRowHeight="15" x14ac:dyDescent="0.25"/>
  <cols>
    <col min="1" max="1" width="21.28515625" customWidth="1"/>
    <col min="2" max="2" width="10.28515625" customWidth="1"/>
    <col min="3" max="3" width="15" customWidth="1"/>
    <col min="5" max="5" width="18.28515625" customWidth="1"/>
    <col min="6" max="6" width="10.42578125" bestFit="1" customWidth="1"/>
  </cols>
  <sheetData>
    <row r="1" spans="1:10" ht="15.75" thickBot="1" x14ac:dyDescent="0.3">
      <c r="A1" s="23" t="s">
        <v>1</v>
      </c>
      <c r="B1" s="20" t="s">
        <v>2</v>
      </c>
      <c r="C1" s="21"/>
      <c r="D1" s="21"/>
      <c r="E1" s="21"/>
      <c r="F1" s="22"/>
      <c r="G1" s="25" t="s">
        <v>0</v>
      </c>
      <c r="H1" s="25" t="s">
        <v>35</v>
      </c>
      <c r="I1" s="25" t="s">
        <v>36</v>
      </c>
      <c r="J1" s="25" t="s">
        <v>41</v>
      </c>
    </row>
    <row r="2" spans="1:10" ht="15.75" thickBot="1" x14ac:dyDescent="0.3">
      <c r="A2" s="24"/>
      <c r="B2" s="7">
        <v>1</v>
      </c>
      <c r="C2" s="8">
        <v>2</v>
      </c>
      <c r="D2" s="8">
        <v>3</v>
      </c>
      <c r="E2" s="8">
        <v>4</v>
      </c>
      <c r="F2" s="9">
        <v>5</v>
      </c>
      <c r="G2" s="26"/>
      <c r="H2" s="26"/>
      <c r="I2" s="26"/>
      <c r="J2" s="26"/>
    </row>
    <row r="3" spans="1:10" x14ac:dyDescent="0.25">
      <c r="A3" s="27" t="s">
        <v>29</v>
      </c>
      <c r="B3" s="28">
        <v>21.1</v>
      </c>
      <c r="C3" s="28">
        <v>27</v>
      </c>
      <c r="D3" s="28">
        <v>26.4</v>
      </c>
      <c r="E3" s="28">
        <v>25.7</v>
      </c>
      <c r="F3" s="28">
        <v>23.8</v>
      </c>
      <c r="G3" s="40">
        <f>SUM(B3:F3)</f>
        <v>124</v>
      </c>
      <c r="H3" s="29">
        <f>COUNT(B3:F3)</f>
        <v>5</v>
      </c>
      <c r="I3" s="29">
        <f>G3/H3</f>
        <v>24.8</v>
      </c>
      <c r="J3" s="34">
        <f>1/H3</f>
        <v>0.2</v>
      </c>
    </row>
    <row r="4" spans="1:10" x14ac:dyDescent="0.25">
      <c r="A4" s="1" t="s">
        <v>30</v>
      </c>
      <c r="B4" s="30">
        <v>16.5</v>
      </c>
      <c r="C4" s="30">
        <v>17.399999999999999</v>
      </c>
      <c r="D4" s="30">
        <v>24.6</v>
      </c>
      <c r="E4" s="30">
        <v>20</v>
      </c>
      <c r="F4" s="30">
        <v>19.2</v>
      </c>
      <c r="G4" s="41">
        <f>SUM(B4:F4)</f>
        <v>97.7</v>
      </c>
      <c r="H4" s="11">
        <f t="shared" ref="H4:H7" si="0">COUNT(B4:F4)</f>
        <v>5</v>
      </c>
      <c r="I4" s="11">
        <f t="shared" ref="I4:I7" si="1">G4/H4</f>
        <v>19.54</v>
      </c>
      <c r="J4" s="35">
        <f t="shared" ref="J4:J7" si="2">1/H4</f>
        <v>0.2</v>
      </c>
    </row>
    <row r="5" spans="1:10" x14ac:dyDescent="0.25">
      <c r="A5" s="1" t="s">
        <v>31</v>
      </c>
      <c r="B5" s="30">
        <v>9.1999999999999993</v>
      </c>
      <c r="C5" s="30">
        <v>13.4</v>
      </c>
      <c r="D5" s="30">
        <v>11.8</v>
      </c>
      <c r="E5" s="30">
        <v>9.3000000000000007</v>
      </c>
      <c r="F5" s="30" t="s">
        <v>34</v>
      </c>
      <c r="G5" s="41">
        <f>SUM(B5:F5)</f>
        <v>43.7</v>
      </c>
      <c r="H5" s="11">
        <f t="shared" si="0"/>
        <v>4</v>
      </c>
      <c r="I5" s="11">
        <f t="shared" si="1"/>
        <v>10.925000000000001</v>
      </c>
      <c r="J5" s="35">
        <f t="shared" si="2"/>
        <v>0.25</v>
      </c>
    </row>
    <row r="6" spans="1:10" x14ac:dyDescent="0.25">
      <c r="A6" s="1" t="s">
        <v>32</v>
      </c>
      <c r="B6" s="30">
        <v>22.6</v>
      </c>
      <c r="C6" s="30" t="s">
        <v>34</v>
      </c>
      <c r="D6" s="30">
        <v>24.7</v>
      </c>
      <c r="E6" s="30">
        <v>25.2</v>
      </c>
      <c r="F6" s="30">
        <v>29.9</v>
      </c>
      <c r="G6" s="41">
        <f>SUM(B6:F6)</f>
        <v>102.4</v>
      </c>
      <c r="H6" s="11">
        <f t="shared" si="0"/>
        <v>4</v>
      </c>
      <c r="I6" s="11">
        <f t="shared" si="1"/>
        <v>25.6</v>
      </c>
      <c r="J6" s="35">
        <f t="shared" si="2"/>
        <v>0.25</v>
      </c>
    </row>
    <row r="7" spans="1:10" ht="15.75" thickBot="1" x14ac:dyDescent="0.3">
      <c r="A7" s="2" t="s">
        <v>33</v>
      </c>
      <c r="B7" s="31">
        <v>15.4</v>
      </c>
      <c r="C7" s="31">
        <v>11.9</v>
      </c>
      <c r="D7" s="31">
        <v>12.3</v>
      </c>
      <c r="E7" s="31" t="s">
        <v>34</v>
      </c>
      <c r="F7" s="31">
        <v>13.2</v>
      </c>
      <c r="G7" s="42">
        <f>SUM(B7:F7)</f>
        <v>52.8</v>
      </c>
      <c r="H7" s="12">
        <f t="shared" si="0"/>
        <v>4</v>
      </c>
      <c r="I7" s="12">
        <f t="shared" si="1"/>
        <v>13.2</v>
      </c>
      <c r="J7" s="36">
        <f t="shared" si="2"/>
        <v>0.25</v>
      </c>
    </row>
    <row r="8" spans="1:10" x14ac:dyDescent="0.25">
      <c r="E8" s="65" t="s">
        <v>37</v>
      </c>
      <c r="F8" s="32">
        <f>SUM(G3:G7)</f>
        <v>420.59999999999997</v>
      </c>
      <c r="G8" s="3"/>
    </row>
    <row r="9" spans="1:10" x14ac:dyDescent="0.25">
      <c r="E9" s="65" t="s">
        <v>38</v>
      </c>
      <c r="F9">
        <f>F8^2/SUM(H3:H7)</f>
        <v>8041.1072727272704</v>
      </c>
      <c r="G9" s="3"/>
    </row>
    <row r="10" spans="1:10" x14ac:dyDescent="0.25">
      <c r="F10" s="4"/>
      <c r="G10" s="3"/>
    </row>
    <row r="11" spans="1:10" x14ac:dyDescent="0.25">
      <c r="A11" s="10" t="s">
        <v>10</v>
      </c>
    </row>
    <row r="12" spans="1:10" x14ac:dyDescent="0.25">
      <c r="A12" s="5" t="s">
        <v>3</v>
      </c>
      <c r="B12" s="5" t="s">
        <v>4</v>
      </c>
      <c r="C12" s="5" t="s">
        <v>5</v>
      </c>
      <c r="D12" s="5" t="s">
        <v>6</v>
      </c>
      <c r="E12" s="5" t="s">
        <v>7</v>
      </c>
      <c r="F12" s="6" t="s">
        <v>8</v>
      </c>
      <c r="G12" s="5" t="s">
        <v>9</v>
      </c>
    </row>
    <row r="13" spans="1:10" x14ac:dyDescent="0.25">
      <c r="A13" t="s">
        <v>39</v>
      </c>
      <c r="B13">
        <f>5-1</f>
        <v>4</v>
      </c>
      <c r="C13" s="3">
        <f>SUMPRODUCT(G3:G7,G3:G7,J3:J7)-F9</f>
        <v>738.97322727272967</v>
      </c>
      <c r="D13">
        <f>C13/B13</f>
        <v>184.74330681818242</v>
      </c>
      <c r="E13">
        <f>D13/D14</f>
        <v>28.3043472249697</v>
      </c>
      <c r="F13" s="32">
        <f>_xlfn.F.INV(0.95,B13,B14)</f>
        <v>2.9647081100410784</v>
      </c>
      <c r="G13" s="32">
        <f>_xlfn.F.INV(0.99,B13,B14)</f>
        <v>4.6689676019514126</v>
      </c>
    </row>
    <row r="14" spans="1:10" x14ac:dyDescent="0.25">
      <c r="A14" t="s">
        <v>40</v>
      </c>
      <c r="B14" s="13">
        <f>B15-B13</f>
        <v>17</v>
      </c>
      <c r="C14" s="3">
        <f>C15-C13</f>
        <v>110.95950000000266</v>
      </c>
      <c r="D14">
        <f>C14/B14</f>
        <v>6.5270294117648628</v>
      </c>
    </row>
    <row r="15" spans="1:10" x14ac:dyDescent="0.25">
      <c r="A15" s="5" t="s">
        <v>0</v>
      </c>
      <c r="B15" s="33">
        <f>SUM(H3:H7)-1</f>
        <v>21</v>
      </c>
      <c r="C15" s="14">
        <f>SUMSQ(B3:F7)-F9</f>
        <v>849.93272727273234</v>
      </c>
      <c r="D15" s="5"/>
      <c r="E15" s="5"/>
      <c r="F15" s="5"/>
      <c r="G15" s="5"/>
    </row>
    <row r="17" spans="1:5" x14ac:dyDescent="0.25">
      <c r="A17" t="s">
        <v>42</v>
      </c>
    </row>
    <row r="18" spans="1:5" x14ac:dyDescent="0.25">
      <c r="A18" t="s">
        <v>43</v>
      </c>
    </row>
    <row r="20" spans="1:5" ht="15.75" thickBot="1" x14ac:dyDescent="0.3">
      <c r="A20" t="s">
        <v>45</v>
      </c>
    </row>
    <row r="21" spans="1:5" ht="15.75" thickBot="1" x14ac:dyDescent="0.3">
      <c r="A21" s="7" t="s">
        <v>1</v>
      </c>
      <c r="B21" s="7" t="s">
        <v>36</v>
      </c>
      <c r="C21" s="9" t="s">
        <v>35</v>
      </c>
      <c r="D21" s="9" t="s">
        <v>41</v>
      </c>
      <c r="E21" s="64" t="s">
        <v>44</v>
      </c>
    </row>
    <row r="22" spans="1:5" x14ac:dyDescent="0.25">
      <c r="A22" s="27" t="s">
        <v>29</v>
      </c>
      <c r="B22" s="51">
        <v>24.8</v>
      </c>
      <c r="C22" s="52">
        <v>5</v>
      </c>
      <c r="D22" s="52">
        <f>1/C22</f>
        <v>0.2</v>
      </c>
      <c r="E22" s="58">
        <v>1</v>
      </c>
    </row>
    <row r="23" spans="1:5" x14ac:dyDescent="0.25">
      <c r="A23" s="1" t="s">
        <v>30</v>
      </c>
      <c r="B23" s="53">
        <v>19.54</v>
      </c>
      <c r="C23" s="54">
        <v>5</v>
      </c>
      <c r="D23" s="54">
        <f>1/C23</f>
        <v>0.2</v>
      </c>
      <c r="E23" s="58">
        <v>1</v>
      </c>
    </row>
    <row r="24" spans="1:5" x14ac:dyDescent="0.25">
      <c r="A24" s="1" t="s">
        <v>31</v>
      </c>
      <c r="B24" s="53">
        <v>10.925000000000001</v>
      </c>
      <c r="C24" s="54">
        <v>4</v>
      </c>
      <c r="D24" s="54">
        <f t="shared" ref="D24:D25" si="3">1/C24</f>
        <v>0.25</v>
      </c>
      <c r="E24" s="58">
        <v>-2</v>
      </c>
    </row>
    <row r="25" spans="1:5" x14ac:dyDescent="0.25">
      <c r="A25" s="1" t="s">
        <v>32</v>
      </c>
      <c r="B25" s="53">
        <v>25.6</v>
      </c>
      <c r="C25" s="54">
        <v>4</v>
      </c>
      <c r="D25" s="54">
        <f t="shared" si="3"/>
        <v>0.25</v>
      </c>
      <c r="E25" s="58">
        <v>0</v>
      </c>
    </row>
    <row r="26" spans="1:5" ht="15.75" thickBot="1" x14ac:dyDescent="0.3">
      <c r="A26" s="2" t="s">
        <v>33</v>
      </c>
      <c r="B26" s="55">
        <v>13.2</v>
      </c>
      <c r="C26" s="56">
        <v>4</v>
      </c>
      <c r="D26" s="56">
        <f>1/C26</f>
        <v>0.25</v>
      </c>
      <c r="E26" s="59">
        <v>0</v>
      </c>
    </row>
    <row r="27" spans="1:5" x14ac:dyDescent="0.25">
      <c r="D27" s="45" t="s">
        <v>46</v>
      </c>
      <c r="E27" s="46">
        <f>SUMPRODUCT(E22:E26,B22:B26)</f>
        <v>22.490000000000002</v>
      </c>
    </row>
    <row r="28" spans="1:5" x14ac:dyDescent="0.25">
      <c r="D28" s="47" t="s">
        <v>47</v>
      </c>
      <c r="E28" s="38">
        <f>SUMPRODUCT(E22:E26,E22:E26,D22:D26)*D14</f>
        <v>9.1378411764708076</v>
      </c>
    </row>
    <row r="29" spans="1:5" x14ac:dyDescent="0.25">
      <c r="D29" s="47" t="s">
        <v>48</v>
      </c>
      <c r="E29" s="38">
        <f>SQRT(E28)</f>
        <v>3.0228862328031481</v>
      </c>
    </row>
    <row r="30" spans="1:5" ht="15.75" thickBot="1" x14ac:dyDescent="0.3">
      <c r="D30" s="49" t="s">
        <v>49</v>
      </c>
      <c r="E30" s="39">
        <f>E27/E29</f>
        <v>7.4399094997183646</v>
      </c>
    </row>
    <row r="31" spans="1:5" x14ac:dyDescent="0.25">
      <c r="D31" s="45" t="s">
        <v>50</v>
      </c>
      <c r="E31" s="37">
        <f>_xlfn.T.INV(0.025,17)</f>
        <v>-2.109815577833317</v>
      </c>
    </row>
    <row r="32" spans="1:5" ht="15.75" thickBot="1" x14ac:dyDescent="0.3">
      <c r="D32" s="47" t="s">
        <v>51</v>
      </c>
      <c r="E32" s="38">
        <f>_xlfn.T.INV(0.005,17)</f>
        <v>-2.8982305196774178</v>
      </c>
    </row>
    <row r="33" spans="1:5" x14ac:dyDescent="0.25">
      <c r="D33" s="62" t="s">
        <v>52</v>
      </c>
      <c r="E33" s="63"/>
    </row>
    <row r="34" spans="1:5" ht="18" x14ac:dyDescent="0.35">
      <c r="D34" s="47" t="s">
        <v>53</v>
      </c>
      <c r="E34" s="48"/>
    </row>
    <row r="35" spans="1:5" x14ac:dyDescent="0.25">
      <c r="D35" s="47" t="s">
        <v>54</v>
      </c>
      <c r="E35" s="48"/>
    </row>
    <row r="36" spans="1:5" x14ac:dyDescent="0.25">
      <c r="D36" s="47" t="s">
        <v>55</v>
      </c>
      <c r="E36" s="48"/>
    </row>
    <row r="37" spans="1:5" x14ac:dyDescent="0.25">
      <c r="D37" s="60" t="s">
        <v>56</v>
      </c>
      <c r="E37" s="48"/>
    </row>
    <row r="38" spans="1:5" ht="15.75" thickBot="1" x14ac:dyDescent="0.3">
      <c r="D38" s="2" t="s">
        <v>31</v>
      </c>
      <c r="E38" s="50"/>
    </row>
    <row r="41" spans="1:5" x14ac:dyDescent="0.25">
      <c r="A41" t="s">
        <v>60</v>
      </c>
    </row>
    <row r="42" spans="1:5" ht="15.75" thickBot="1" x14ac:dyDescent="0.3"/>
    <row r="43" spans="1:5" ht="15.75" thickBot="1" x14ac:dyDescent="0.3">
      <c r="A43" s="7" t="s">
        <v>1</v>
      </c>
      <c r="B43" s="7" t="s">
        <v>36</v>
      </c>
      <c r="C43" s="9" t="s">
        <v>35</v>
      </c>
      <c r="D43" s="66" t="s">
        <v>63</v>
      </c>
    </row>
    <row r="44" spans="1:5" x14ac:dyDescent="0.25">
      <c r="A44" s="27" t="s">
        <v>66</v>
      </c>
      <c r="B44" s="51">
        <v>25.6</v>
      </c>
      <c r="C44" s="52">
        <v>4</v>
      </c>
      <c r="D44" s="57" t="s">
        <v>71</v>
      </c>
    </row>
    <row r="45" spans="1:5" x14ac:dyDescent="0.25">
      <c r="A45" s="1" t="s">
        <v>64</v>
      </c>
      <c r="B45" s="53">
        <v>24.8</v>
      </c>
      <c r="C45" s="54">
        <v>5</v>
      </c>
      <c r="D45" s="58" t="s">
        <v>71</v>
      </c>
    </row>
    <row r="46" spans="1:5" x14ac:dyDescent="0.25">
      <c r="A46" s="1" t="s">
        <v>65</v>
      </c>
      <c r="B46" s="53">
        <v>19.54</v>
      </c>
      <c r="C46" s="54">
        <v>5</v>
      </c>
      <c r="D46" s="58" t="s">
        <v>73</v>
      </c>
    </row>
    <row r="47" spans="1:5" x14ac:dyDescent="0.25">
      <c r="A47" s="1" t="s">
        <v>67</v>
      </c>
      <c r="B47" s="53">
        <v>13.2</v>
      </c>
      <c r="C47" s="54">
        <v>4</v>
      </c>
      <c r="D47" s="58" t="s">
        <v>77</v>
      </c>
    </row>
    <row r="48" spans="1:5" ht="15.75" thickBot="1" x14ac:dyDescent="0.3">
      <c r="A48" s="2" t="s">
        <v>68</v>
      </c>
      <c r="B48" s="55">
        <v>10.925000000000001</v>
      </c>
      <c r="C48" s="56">
        <v>4</v>
      </c>
      <c r="D48" s="59" t="s">
        <v>77</v>
      </c>
    </row>
    <row r="49" spans="1:4" ht="15.75" thickBot="1" x14ac:dyDescent="0.3">
      <c r="A49" s="47" t="s">
        <v>59</v>
      </c>
    </row>
    <row r="50" spans="1:4" ht="15.75" thickBot="1" x14ac:dyDescent="0.3">
      <c r="B50" s="43" t="s">
        <v>62</v>
      </c>
      <c r="C50" s="61" t="s">
        <v>74</v>
      </c>
      <c r="D50" s="44" t="s">
        <v>80</v>
      </c>
    </row>
    <row r="51" spans="1:4" x14ac:dyDescent="0.25">
      <c r="A51" s="45" t="s">
        <v>57</v>
      </c>
      <c r="B51" s="67">
        <f>SQRT(1/2*(1/4+1/5)*D14)</f>
        <v>1.2118504931084091</v>
      </c>
      <c r="C51" s="67">
        <f>SQRT(D14/5)</f>
        <v>1.14254360194829</v>
      </c>
      <c r="D51" s="46">
        <f>SQRT(D14/4)</f>
        <v>1.2774025806069189</v>
      </c>
    </row>
    <row r="52" spans="1:4" x14ac:dyDescent="0.25">
      <c r="A52" s="47" t="s">
        <v>61</v>
      </c>
      <c r="B52" s="68">
        <v>4.3</v>
      </c>
      <c r="C52" s="68">
        <f>B52</f>
        <v>4.3</v>
      </c>
      <c r="D52" s="35">
        <f>C52</f>
        <v>4.3</v>
      </c>
    </row>
    <row r="53" spans="1:4" ht="15.75" thickBot="1" x14ac:dyDescent="0.3">
      <c r="A53" s="49" t="s">
        <v>58</v>
      </c>
      <c r="B53" s="69">
        <f>B52*B51</f>
        <v>5.2109571203661584</v>
      </c>
      <c r="C53" s="69">
        <f>C52*C51</f>
        <v>4.9129374883776462</v>
      </c>
      <c r="D53" s="36">
        <f>D52*D51</f>
        <v>5.4928310966097511</v>
      </c>
    </row>
    <row r="54" spans="1:4" x14ac:dyDescent="0.25">
      <c r="A54" t="s">
        <v>70</v>
      </c>
    </row>
    <row r="55" spans="1:4" x14ac:dyDescent="0.25">
      <c r="A55" t="s">
        <v>69</v>
      </c>
      <c r="B55">
        <f>B44-B45</f>
        <v>0.80000000000000071</v>
      </c>
    </row>
    <row r="56" spans="1:4" x14ac:dyDescent="0.25">
      <c r="A56" t="s">
        <v>72</v>
      </c>
      <c r="B56">
        <f>B44-B46</f>
        <v>6.0600000000000023</v>
      </c>
    </row>
    <row r="57" spans="1:4" x14ac:dyDescent="0.25">
      <c r="A57" t="s">
        <v>75</v>
      </c>
      <c r="C57">
        <f>B45-B46</f>
        <v>5.2600000000000016</v>
      </c>
    </row>
    <row r="58" spans="1:4" x14ac:dyDescent="0.25">
      <c r="A58" t="s">
        <v>76</v>
      </c>
      <c r="B58">
        <f>B46-B47</f>
        <v>6.34</v>
      </c>
    </row>
    <row r="59" spans="1:4" x14ac:dyDescent="0.25">
      <c r="A59" t="s">
        <v>78</v>
      </c>
      <c r="B59">
        <f>B46-B48</f>
        <v>8.6149999999999984</v>
      </c>
    </row>
    <row r="60" spans="1:4" x14ac:dyDescent="0.25">
      <c r="A60" t="s">
        <v>79</v>
      </c>
      <c r="D60">
        <f>B47-B48</f>
        <v>2.2749999999999986</v>
      </c>
    </row>
    <row r="62" spans="1:4" x14ac:dyDescent="0.25">
      <c r="A62" t="s">
        <v>81</v>
      </c>
    </row>
    <row r="63" spans="1:4" x14ac:dyDescent="0.25">
      <c r="A63">
        <f>100*SQRT(D14)/(F8/22)</f>
        <v>13.363222431456117</v>
      </c>
    </row>
    <row r="65" spans="1:5" x14ac:dyDescent="0.25">
      <c r="A65" t="s">
        <v>82</v>
      </c>
    </row>
    <row r="66" spans="1:5" x14ac:dyDescent="0.25">
      <c r="B66" t="s">
        <v>83</v>
      </c>
      <c r="D66" s="10" t="s">
        <v>86</v>
      </c>
      <c r="E66" t="s">
        <v>85</v>
      </c>
    </row>
    <row r="67" spans="1:5" x14ac:dyDescent="0.25">
      <c r="B67" t="s">
        <v>84</v>
      </c>
      <c r="D67" s="10" t="s">
        <v>86</v>
      </c>
      <c r="E67" t="s">
        <v>87</v>
      </c>
    </row>
  </sheetData>
  <sortState xmlns:xlrd2="http://schemas.microsoft.com/office/spreadsheetml/2017/richdata2" ref="A44:C48">
    <sortCondition descending="1" ref="B44:B48"/>
  </sortState>
  <mergeCells count="6">
    <mergeCell ref="J1:J2"/>
    <mergeCell ref="B1:F1"/>
    <mergeCell ref="A1:A2"/>
    <mergeCell ref="G1:G2"/>
    <mergeCell ref="H1:H2"/>
    <mergeCell ref="I1:I2"/>
  </mergeCells>
  <phoneticPr fontId="4" type="noConversion"/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2"/>
  <sheetViews>
    <sheetView zoomScale="205" zoomScaleNormal="205" workbookViewId="0"/>
  </sheetViews>
  <sheetFormatPr defaultRowHeight="15" x14ac:dyDescent="0.25"/>
  <cols>
    <col min="1" max="1" width="18.5703125" bestFit="1" customWidth="1"/>
    <col min="2" max="2" width="8.28515625" customWidth="1"/>
  </cols>
  <sheetData>
    <row r="1" spans="1:3" x14ac:dyDescent="0.25">
      <c r="A1" s="5" t="s">
        <v>1</v>
      </c>
      <c r="B1" s="5" t="s">
        <v>11</v>
      </c>
      <c r="C1" s="5" t="s">
        <v>14</v>
      </c>
    </row>
    <row r="2" spans="1:3" x14ac:dyDescent="0.25">
      <c r="A2" s="15" t="s">
        <v>18</v>
      </c>
      <c r="B2" s="16">
        <f>AVERAGE(Anova!B3:F3)</f>
        <v>24.8</v>
      </c>
      <c r="C2" s="16"/>
    </row>
    <row r="3" spans="1:3" x14ac:dyDescent="0.25">
      <c r="A3" s="4" t="s">
        <v>19</v>
      </c>
      <c r="B3">
        <f>AVERAGE(Anova!B4:F4)</f>
        <v>19.54</v>
      </c>
    </row>
    <row r="4" spans="1:3" x14ac:dyDescent="0.25">
      <c r="A4" s="4" t="s">
        <v>20</v>
      </c>
      <c r="B4">
        <f>AVERAGE(Anova!B5:F5)</f>
        <v>10.925000000000001</v>
      </c>
    </row>
    <row r="5" spans="1:3" x14ac:dyDescent="0.25">
      <c r="A5" s="4" t="s">
        <v>21</v>
      </c>
      <c r="B5">
        <f>AVERAGE(Anova!B6:F6)</f>
        <v>25.6</v>
      </c>
    </row>
    <row r="6" spans="1:3" x14ac:dyDescent="0.25">
      <c r="A6" s="17" t="s">
        <v>22</v>
      </c>
      <c r="B6" s="18">
        <f>AVERAGE(Anova!B7:F7)</f>
        <v>13.2</v>
      </c>
      <c r="C6" s="18"/>
    </row>
    <row r="8" spans="1:3" x14ac:dyDescent="0.25">
      <c r="A8" s="4" t="s">
        <v>12</v>
      </c>
    </row>
    <row r="9" spans="1:3" x14ac:dyDescent="0.25">
      <c r="A9" s="4" t="s">
        <v>13</v>
      </c>
    </row>
    <row r="10" spans="1:3" x14ac:dyDescent="0.25">
      <c r="A10" s="4" t="s">
        <v>14</v>
      </c>
    </row>
    <row r="11" spans="1:3" x14ac:dyDescent="0.25">
      <c r="A11" s="4" t="s">
        <v>15</v>
      </c>
    </row>
    <row r="13" spans="1:3" x14ac:dyDescent="0.25">
      <c r="A13" s="10" t="s">
        <v>16</v>
      </c>
    </row>
    <row r="14" spans="1:3" x14ac:dyDescent="0.25">
      <c r="A14" s="19" t="s">
        <v>23</v>
      </c>
    </row>
    <row r="15" spans="1:3" x14ac:dyDescent="0.25">
      <c r="A15" s="5" t="s">
        <v>1</v>
      </c>
      <c r="B15" s="5" t="s">
        <v>11</v>
      </c>
    </row>
    <row r="16" spans="1:3" x14ac:dyDescent="0.25">
      <c r="A16" s="15" t="s">
        <v>22</v>
      </c>
      <c r="B16" s="16">
        <v>49.440000000000005</v>
      </c>
    </row>
    <row r="17" spans="1:2" x14ac:dyDescent="0.25">
      <c r="A17" s="4" t="s">
        <v>21</v>
      </c>
      <c r="B17">
        <v>40.580000000000005</v>
      </c>
    </row>
    <row r="18" spans="1:2" x14ac:dyDescent="0.25">
      <c r="A18" s="4" t="s">
        <v>18</v>
      </c>
      <c r="B18">
        <v>27.919999999999998</v>
      </c>
    </row>
    <row r="19" spans="1:2" x14ac:dyDescent="0.25">
      <c r="A19" s="4" t="s">
        <v>19</v>
      </c>
      <c r="B19">
        <v>27.279999999999994</v>
      </c>
    </row>
    <row r="20" spans="1:2" x14ac:dyDescent="0.25">
      <c r="A20" s="17" t="s">
        <v>20</v>
      </c>
      <c r="B20" s="18">
        <v>26.020000000000003</v>
      </c>
    </row>
    <row r="21" spans="1:2" x14ac:dyDescent="0.25">
      <c r="A21" s="4" t="s">
        <v>24</v>
      </c>
    </row>
    <row r="22" spans="1:2" x14ac:dyDescent="0.25">
      <c r="A22" s="4" t="s">
        <v>17</v>
      </c>
    </row>
  </sheetData>
  <sortState xmlns:xlrd2="http://schemas.microsoft.com/office/spreadsheetml/2017/richdata2" ref="A18:B22">
    <sortCondition descending="1" ref="B18:B22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zoomScale="205" zoomScaleNormal="205" workbookViewId="0"/>
  </sheetViews>
  <sheetFormatPr defaultRowHeight="15" x14ac:dyDescent="0.25"/>
  <cols>
    <col min="1" max="1" width="16.28515625" customWidth="1"/>
    <col min="2" max="2" width="8.28515625" customWidth="1"/>
  </cols>
  <sheetData>
    <row r="1" spans="1:5" x14ac:dyDescent="0.25">
      <c r="A1" s="5" t="s">
        <v>1</v>
      </c>
      <c r="B1" s="5" t="s">
        <v>11</v>
      </c>
    </row>
    <row r="2" spans="1:5" x14ac:dyDescent="0.25">
      <c r="A2" s="15" t="s">
        <v>18</v>
      </c>
      <c r="B2" s="16">
        <f>AVERAGE(Anova!B3:F3)</f>
        <v>24.8</v>
      </c>
    </row>
    <row r="3" spans="1:5" x14ac:dyDescent="0.25">
      <c r="A3" s="4" t="s">
        <v>19</v>
      </c>
      <c r="B3">
        <f>AVERAGE(Anova!B4:F4)</f>
        <v>19.54</v>
      </c>
    </row>
    <row r="4" spans="1:5" x14ac:dyDescent="0.25">
      <c r="A4" s="4" t="s">
        <v>20</v>
      </c>
      <c r="B4">
        <f>AVERAGE(Anova!B5:F5)</f>
        <v>10.925000000000001</v>
      </c>
    </row>
    <row r="5" spans="1:5" x14ac:dyDescent="0.25">
      <c r="A5" s="4" t="s">
        <v>21</v>
      </c>
      <c r="B5">
        <f>AVERAGE(Anova!B6:F6)</f>
        <v>25.6</v>
      </c>
    </row>
    <row r="6" spans="1:5" x14ac:dyDescent="0.25">
      <c r="A6" s="17" t="s">
        <v>22</v>
      </c>
      <c r="B6" s="18">
        <f>AVERAGE(Anova!B7:F7)</f>
        <v>13.2</v>
      </c>
    </row>
    <row r="8" spans="1:5" x14ac:dyDescent="0.25">
      <c r="A8" s="4" t="s">
        <v>12</v>
      </c>
    </row>
    <row r="9" spans="1:5" x14ac:dyDescent="0.25">
      <c r="A9" s="4" t="s">
        <v>26</v>
      </c>
      <c r="B9">
        <v>5</v>
      </c>
      <c r="C9">
        <v>4</v>
      </c>
      <c r="D9">
        <v>3</v>
      </c>
      <c r="E9">
        <v>2</v>
      </c>
    </row>
    <row r="10" spans="1:5" x14ac:dyDescent="0.25">
      <c r="A10" s="4" t="s">
        <v>25</v>
      </c>
    </row>
    <row r="11" spans="1:5" x14ac:dyDescent="0.25">
      <c r="A11" s="4" t="s">
        <v>14</v>
      </c>
    </row>
    <row r="12" spans="1:5" x14ac:dyDescent="0.25">
      <c r="A12" s="4" t="s">
        <v>15</v>
      </c>
    </row>
    <row r="14" spans="1:5" x14ac:dyDescent="0.25">
      <c r="A14" s="10" t="s">
        <v>27</v>
      </c>
    </row>
    <row r="15" spans="1:5" x14ac:dyDescent="0.25">
      <c r="A15" s="19" t="s">
        <v>23</v>
      </c>
    </row>
    <row r="16" spans="1:5" x14ac:dyDescent="0.25">
      <c r="A16" s="5" t="s">
        <v>1</v>
      </c>
      <c r="B16" s="5" t="s">
        <v>11</v>
      </c>
    </row>
    <row r="17" spans="1:2" x14ac:dyDescent="0.25">
      <c r="A17" s="15" t="s">
        <v>22</v>
      </c>
      <c r="B17" s="16">
        <v>49.440000000000005</v>
      </c>
    </row>
    <row r="18" spans="1:2" x14ac:dyDescent="0.25">
      <c r="A18" s="4" t="s">
        <v>21</v>
      </c>
      <c r="B18">
        <v>40.580000000000005</v>
      </c>
    </row>
    <row r="19" spans="1:2" x14ac:dyDescent="0.25">
      <c r="A19" s="4" t="s">
        <v>18</v>
      </c>
      <c r="B19">
        <v>27.919999999999998</v>
      </c>
    </row>
    <row r="20" spans="1:2" x14ac:dyDescent="0.25">
      <c r="A20" s="4" t="s">
        <v>19</v>
      </c>
      <c r="B20">
        <v>27.279999999999994</v>
      </c>
    </row>
    <row r="21" spans="1:2" x14ac:dyDescent="0.25">
      <c r="A21" s="17" t="s">
        <v>20</v>
      </c>
      <c r="B21" s="18">
        <v>26.020000000000003</v>
      </c>
    </row>
    <row r="22" spans="1:2" x14ac:dyDescent="0.25">
      <c r="A22" s="4" t="s">
        <v>28</v>
      </c>
    </row>
    <row r="23" spans="1:2" x14ac:dyDescent="0.25">
      <c r="A23" s="4" t="s"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Anova</vt:lpstr>
      <vt:lpstr>Tukey</vt:lpstr>
      <vt:lpstr>Duncan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Not. Unesp</dc:creator>
  <cp:lastModifiedBy>Alan Rodrigo Panosso</cp:lastModifiedBy>
  <dcterms:created xsi:type="dcterms:W3CDTF">2022-01-09T14:15:23Z</dcterms:created>
  <dcterms:modified xsi:type="dcterms:W3CDTF">2023-09-30T14:28:30Z</dcterms:modified>
</cp:coreProperties>
</file>