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perimentacao-agricola-unesp-fcav\Listas\"/>
    </mc:Choice>
  </mc:AlternateContent>
  <xr:revisionPtr revIDLastSave="0" documentId="13_ncr:1_{90EAFE93-A382-4A21-8C79-3D60845A029F}" xr6:coauthVersionLast="47" xr6:coauthVersionMax="47" xr10:uidLastSave="{00000000-0000-0000-0000-000000000000}"/>
  <bookViews>
    <workbookView xWindow="-120" yWindow="-120" windowWidth="29040" windowHeight="15840" xr2:uid="{515D6C85-36C7-40AE-A3B3-0E51A5394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B49" i="1"/>
  <c r="B48" i="1"/>
  <c r="B47" i="1"/>
  <c r="B46" i="1"/>
  <c r="B45" i="1"/>
  <c r="B33" i="1"/>
  <c r="B34" i="1" s="1"/>
  <c r="C25" i="1"/>
  <c r="C26" i="1"/>
  <c r="C27" i="1"/>
  <c r="C28" i="1"/>
  <c r="C29" i="1"/>
  <c r="C24" i="1"/>
  <c r="B25" i="1"/>
  <c r="B26" i="1"/>
  <c r="B27" i="1"/>
  <c r="B28" i="1"/>
  <c r="B29" i="1"/>
  <c r="B24" i="1"/>
  <c r="B19" i="1"/>
  <c r="K16" i="1"/>
  <c r="K15" i="1"/>
  <c r="H16" i="1"/>
  <c r="H15" i="1"/>
  <c r="E16" i="1"/>
  <c r="E15" i="1"/>
  <c r="D17" i="1"/>
  <c r="D16" i="1"/>
  <c r="D15" i="1"/>
  <c r="C17" i="1"/>
  <c r="C16" i="1"/>
  <c r="C15" i="1"/>
  <c r="C18" i="1"/>
  <c r="F12" i="1"/>
  <c r="F11" i="1"/>
  <c r="F10" i="1"/>
  <c r="B16" i="1"/>
  <c r="B15" i="1"/>
  <c r="B18" i="1"/>
  <c r="B17" i="1" l="1"/>
  <c r="C9" i="1" l="1"/>
  <c r="D9" i="1"/>
  <c r="E9" i="1"/>
  <c r="B9" i="1"/>
  <c r="F4" i="1"/>
  <c r="F5" i="1"/>
  <c r="F6" i="1"/>
  <c r="F7" i="1"/>
  <c r="F8" i="1"/>
  <c r="F3" i="1"/>
  <c r="F9" i="1" l="1"/>
</calcChain>
</file>

<file path=xl/sharedStrings.xml><?xml version="1.0" encoding="utf-8"?>
<sst xmlns="http://schemas.openxmlformats.org/spreadsheetml/2006/main" count="78" uniqueCount="60">
  <si>
    <t>Tratamento</t>
  </si>
  <si>
    <t>Bloco</t>
  </si>
  <si>
    <t>DIMECRON+DDT</t>
  </si>
  <si>
    <t>NUVACRON+DDT</t>
  </si>
  <si>
    <t>SEVIN</t>
  </si>
  <si>
    <t>FOLIDOL</t>
  </si>
  <si>
    <t>SUMITHION</t>
  </si>
  <si>
    <t>TESTEMUNHA</t>
  </si>
  <si>
    <t>I</t>
  </si>
  <si>
    <t>II</t>
  </si>
  <si>
    <t>III</t>
  </si>
  <si>
    <t>IV</t>
  </si>
  <si>
    <t>Blocos</t>
  </si>
  <si>
    <t>Tratamentos</t>
  </si>
  <si>
    <t>Total (B)</t>
  </si>
  <si>
    <t>Total (T)</t>
  </si>
  <si>
    <t>FV</t>
  </si>
  <si>
    <t>GL</t>
  </si>
  <si>
    <t>SQ</t>
  </si>
  <si>
    <t>QM</t>
  </si>
  <si>
    <t>F</t>
  </si>
  <si>
    <t>Trat.</t>
  </si>
  <si>
    <t>Res.</t>
  </si>
  <si>
    <t>Total</t>
  </si>
  <si>
    <t>CV</t>
  </si>
  <si>
    <t>G</t>
  </si>
  <si>
    <t>C</t>
  </si>
  <si>
    <t>media_geral</t>
  </si>
  <si>
    <t>Fc(5 x 15)</t>
  </si>
  <si>
    <t>Fc(3 x 15)</t>
  </si>
  <si>
    <t>**</t>
  </si>
  <si>
    <t>*</t>
  </si>
  <si>
    <t>Rejeitamos H0 a 1%</t>
  </si>
  <si>
    <t>Conclusão (Trat):</t>
  </si>
  <si>
    <t>Conclusão (Bloco):</t>
  </si>
  <si>
    <t>Rejeitamos H0 a 5%</t>
  </si>
  <si>
    <t>Média</t>
  </si>
  <si>
    <t>Erro Padrão</t>
  </si>
  <si>
    <t>Tukey</t>
  </si>
  <si>
    <t>q(6 X 15)</t>
  </si>
  <si>
    <t>s(m)</t>
  </si>
  <si>
    <t>DMS</t>
  </si>
  <si>
    <t>a</t>
  </si>
  <si>
    <t>1-DIMECRON+DDT</t>
  </si>
  <si>
    <t>2-NUVACRON+DDT</t>
  </si>
  <si>
    <t>3-SEVIN</t>
  </si>
  <si>
    <t>4-FOLIDOL</t>
  </si>
  <si>
    <t>5-SUMITHION</t>
  </si>
  <si>
    <t>6-TESTEMUNHA</t>
  </si>
  <si>
    <t>contrastes</t>
  </si>
  <si>
    <t>m6 - m1</t>
  </si>
  <si>
    <t>b</t>
  </si>
  <si>
    <t>m1 - m2</t>
  </si>
  <si>
    <t>ns</t>
  </si>
  <si>
    <t>m1 - m4</t>
  </si>
  <si>
    <t>c</t>
  </si>
  <si>
    <t>m2 - m4</t>
  </si>
  <si>
    <t>m4 - m3</t>
  </si>
  <si>
    <t>m4 - m5</t>
  </si>
  <si>
    <t>Melhores inseticidas: Folidol, Sevin e Sumituion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</si>
</sst>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0" applyNumberFormat="1"/>
    <xf numFmtId="0" fontId="0" fillId="0" borderId="5" xfId="0" applyBorder="1"/>
    <xf numFmtId="164" fontId="0" fillId="0" borderId="1" xfId="0" applyNumberFormat="1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5" xfId="0" applyFill="1" applyBorder="1"/>
    <xf numFmtId="1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5050-5291-4B26-9FFA-18A15DF21D7F}">
  <dimension ref="A1:K52"/>
  <sheetViews>
    <sheetView tabSelected="1" zoomScale="175" zoomScaleNormal="175" workbookViewId="0">
      <selection activeCell="E4" sqref="E4"/>
    </sheetView>
  </sheetViews>
  <sheetFormatPr defaultRowHeight="15" x14ac:dyDescent="0.25"/>
  <cols>
    <col min="1" max="1" width="16.140625" bestFit="1" customWidth="1"/>
    <col min="3" max="3" width="9.85546875" customWidth="1"/>
    <col min="5" max="5" width="11.7109375" customWidth="1"/>
  </cols>
  <sheetData>
    <row r="1" spans="1:11" x14ac:dyDescent="0.25">
      <c r="A1" s="1" t="s">
        <v>13</v>
      </c>
      <c r="B1" s="22" t="s">
        <v>12</v>
      </c>
      <c r="C1" s="22"/>
      <c r="D1" s="22"/>
      <c r="E1" s="22"/>
      <c r="F1" s="3"/>
    </row>
    <row r="2" spans="1:11" x14ac:dyDescent="0.25">
      <c r="A2" s="21"/>
      <c r="B2" s="14" t="s">
        <v>8</v>
      </c>
      <c r="C2" s="14" t="s">
        <v>9</v>
      </c>
      <c r="D2" s="14" t="s">
        <v>10</v>
      </c>
      <c r="E2" s="14" t="s">
        <v>11</v>
      </c>
      <c r="F2" s="19" t="s">
        <v>15</v>
      </c>
    </row>
    <row r="3" spans="1:11" x14ac:dyDescent="0.25">
      <c r="A3" s="2" t="s">
        <v>2</v>
      </c>
      <c r="B3" s="2">
        <v>5.9</v>
      </c>
      <c r="C3" s="2">
        <v>7.5</v>
      </c>
      <c r="D3" s="2">
        <v>10.199999999999999</v>
      </c>
      <c r="E3" s="2">
        <v>8.3000000000000007</v>
      </c>
      <c r="F3">
        <f>SUM(B3:E3)</f>
        <v>31.900000000000002</v>
      </c>
    </row>
    <row r="4" spans="1:11" x14ac:dyDescent="0.25">
      <c r="A4" s="2" t="s">
        <v>3</v>
      </c>
      <c r="B4" s="2">
        <v>7.7</v>
      </c>
      <c r="C4" s="2">
        <v>6.6</v>
      </c>
      <c r="D4" s="2">
        <v>7.1</v>
      </c>
      <c r="E4" s="2">
        <v>5.8</v>
      </c>
      <c r="F4">
        <f t="shared" ref="F4:F8" si="0">SUM(B4:E4)</f>
        <v>27.2</v>
      </c>
    </row>
    <row r="5" spans="1:11" x14ac:dyDescent="0.25">
      <c r="A5" s="2" t="s">
        <v>4</v>
      </c>
      <c r="B5" s="2">
        <v>2.1</v>
      </c>
      <c r="C5" s="2">
        <v>2.5</v>
      </c>
      <c r="D5" s="2">
        <v>2.7</v>
      </c>
      <c r="E5" s="2">
        <v>3.8</v>
      </c>
      <c r="F5">
        <f t="shared" si="0"/>
        <v>11.1</v>
      </c>
    </row>
    <row r="6" spans="1:11" x14ac:dyDescent="0.25">
      <c r="A6" s="2" t="s">
        <v>5</v>
      </c>
      <c r="B6" s="2">
        <v>1.8</v>
      </c>
      <c r="C6" s="2">
        <v>3.8</v>
      </c>
      <c r="D6" s="2">
        <v>3.7</v>
      </c>
      <c r="E6" s="2">
        <v>3.1</v>
      </c>
      <c r="F6">
        <f t="shared" si="0"/>
        <v>12.4</v>
      </c>
    </row>
    <row r="7" spans="1:11" x14ac:dyDescent="0.25">
      <c r="A7" s="2" t="s">
        <v>6</v>
      </c>
      <c r="B7" s="2">
        <v>1.7</v>
      </c>
      <c r="C7" s="2">
        <v>1.5</v>
      </c>
      <c r="D7" s="2">
        <v>2.5</v>
      </c>
      <c r="E7" s="2">
        <v>2.1</v>
      </c>
      <c r="F7">
        <f t="shared" si="0"/>
        <v>7.8000000000000007</v>
      </c>
    </row>
    <row r="8" spans="1:11" x14ac:dyDescent="0.25">
      <c r="A8" s="2" t="s">
        <v>7</v>
      </c>
      <c r="B8" s="2">
        <v>9.8000000000000007</v>
      </c>
      <c r="C8" s="2">
        <v>13.7</v>
      </c>
      <c r="D8" s="2">
        <v>14.8</v>
      </c>
      <c r="E8" s="2">
        <v>13.3</v>
      </c>
      <c r="F8">
        <f t="shared" si="0"/>
        <v>51.599999999999994</v>
      </c>
    </row>
    <row r="9" spans="1:11" x14ac:dyDescent="0.25">
      <c r="A9" s="19" t="s">
        <v>14</v>
      </c>
      <c r="B9" s="20">
        <f>SUM(B3:B8)</f>
        <v>29</v>
      </c>
      <c r="C9" s="20">
        <f t="shared" ref="C9:E9" si="1">SUM(C3:C8)</f>
        <v>35.6</v>
      </c>
      <c r="D9" s="20">
        <f t="shared" si="1"/>
        <v>41</v>
      </c>
      <c r="E9" s="20">
        <f t="shared" si="1"/>
        <v>36.400000000000006</v>
      </c>
      <c r="F9" s="20">
        <f>SUM(F3:F8)</f>
        <v>142</v>
      </c>
    </row>
    <row r="10" spans="1:11" x14ac:dyDescent="0.25">
      <c r="E10" t="s">
        <v>25</v>
      </c>
      <c r="F10" s="6">
        <f>F9</f>
        <v>142</v>
      </c>
    </row>
    <row r="11" spans="1:11" x14ac:dyDescent="0.25">
      <c r="E11" t="s">
        <v>26</v>
      </c>
      <c r="F11">
        <f>F10*F10/6/4</f>
        <v>840.16666666666663</v>
      </c>
    </row>
    <row r="12" spans="1:11" x14ac:dyDescent="0.25">
      <c r="E12" t="s">
        <v>27</v>
      </c>
      <c r="F12">
        <f>F10/6/4</f>
        <v>5.916666666666667</v>
      </c>
    </row>
    <row r="13" spans="1:11" ht="15.75" thickBot="1" x14ac:dyDescent="0.3">
      <c r="G13" t="s">
        <v>0</v>
      </c>
      <c r="J13" t="s">
        <v>1</v>
      </c>
    </row>
    <row r="14" spans="1:11" ht="15.75" thickBot="1" x14ac:dyDescent="0.3">
      <c r="A14" s="7" t="s">
        <v>16</v>
      </c>
      <c r="B14" s="8" t="s">
        <v>17</v>
      </c>
      <c r="C14" s="8" t="s">
        <v>18</v>
      </c>
      <c r="D14" s="8" t="s">
        <v>19</v>
      </c>
      <c r="E14" s="9" t="s">
        <v>20</v>
      </c>
      <c r="G14" t="s">
        <v>28</v>
      </c>
      <c r="J14" t="s">
        <v>29</v>
      </c>
    </row>
    <row r="15" spans="1:11" x14ac:dyDescent="0.25">
      <c r="A15" t="s">
        <v>21</v>
      </c>
      <c r="B15">
        <f>6-1</f>
        <v>5</v>
      </c>
      <c r="C15">
        <f>SUMSQ(F3:F8)/4-F11</f>
        <v>349.2883333333333</v>
      </c>
      <c r="D15">
        <f>C15/B15</f>
        <v>69.85766666666666</v>
      </c>
      <c r="E15">
        <f>D15/D17</f>
        <v>58.069548351343251</v>
      </c>
      <c r="F15" t="s">
        <v>30</v>
      </c>
      <c r="G15" s="10">
        <v>0.05</v>
      </c>
      <c r="H15" s="4">
        <f>_xlfn.F.INV(0.95,B15,B17)</f>
        <v>2.9012945362361564</v>
      </c>
      <c r="J15" s="10">
        <v>0.05</v>
      </c>
      <c r="K15" s="4">
        <f>_xlfn.F.INV(0.95,B16,B17)</f>
        <v>3.2873821046365075</v>
      </c>
    </row>
    <row r="16" spans="1:11" x14ac:dyDescent="0.25">
      <c r="A16" t="s">
        <v>1</v>
      </c>
      <c r="B16">
        <f>4-1</f>
        <v>3</v>
      </c>
      <c r="C16">
        <f>SUMSQ(B9:E9)/6-F11</f>
        <v>12.220000000000141</v>
      </c>
      <c r="D16">
        <f>C16/B16</f>
        <v>4.0733333333333803</v>
      </c>
      <c r="E16">
        <f>D16/D17</f>
        <v>3.3859794957051852</v>
      </c>
      <c r="F16" t="s">
        <v>31</v>
      </c>
      <c r="G16" s="10">
        <v>0.01</v>
      </c>
      <c r="H16" s="4">
        <f>_xlfn.F.INV(0.99,B15,B17)</f>
        <v>4.5556139846530037</v>
      </c>
      <c r="J16" s="10">
        <v>0.01</v>
      </c>
      <c r="K16" s="4">
        <f>_xlfn.F.INV(0.99,B16,B17)</f>
        <v>5.4169648578184182</v>
      </c>
    </row>
    <row r="17" spans="1:5" ht="15.75" thickBot="1" x14ac:dyDescent="0.3">
      <c r="A17" t="s">
        <v>22</v>
      </c>
      <c r="B17">
        <f>B16*B15</f>
        <v>15</v>
      </c>
      <c r="C17">
        <f>C18-C15-C16</f>
        <v>18.045000000000186</v>
      </c>
      <c r="D17">
        <f>C17/B17</f>
        <v>1.2030000000000125</v>
      </c>
    </row>
    <row r="18" spans="1:5" ht="15.75" thickBot="1" x14ac:dyDescent="0.3">
      <c r="A18" s="7" t="s">
        <v>23</v>
      </c>
      <c r="B18" s="8">
        <f>6*4-1</f>
        <v>23</v>
      </c>
      <c r="C18" s="8">
        <f>SUMSQ(B3:E8)-F11</f>
        <v>379.55333333333363</v>
      </c>
      <c r="D18" s="8"/>
      <c r="E18" s="9"/>
    </row>
    <row r="19" spans="1:5" x14ac:dyDescent="0.25">
      <c r="A19" t="s">
        <v>24</v>
      </c>
      <c r="B19" s="4">
        <f>100*SQRT(D17)/(F9/COUNT(B3:E8))</f>
        <v>18.537694084321807</v>
      </c>
    </row>
    <row r="20" spans="1:5" x14ac:dyDescent="0.25">
      <c r="A20" t="s">
        <v>33</v>
      </c>
      <c r="B20" t="s">
        <v>32</v>
      </c>
    </row>
    <row r="21" spans="1:5" x14ac:dyDescent="0.25">
      <c r="A21" t="s">
        <v>34</v>
      </c>
      <c r="B21" t="s">
        <v>35</v>
      </c>
    </row>
    <row r="23" spans="1:5" x14ac:dyDescent="0.25">
      <c r="A23" s="11" t="s">
        <v>0</v>
      </c>
      <c r="B23" s="11" t="s">
        <v>36</v>
      </c>
      <c r="C23" s="11" t="s">
        <v>37</v>
      </c>
    </row>
    <row r="24" spans="1:5" x14ac:dyDescent="0.25">
      <c r="A24" s="3" t="s">
        <v>2</v>
      </c>
      <c r="B24" s="16">
        <f>F3/4</f>
        <v>7.9750000000000005</v>
      </c>
      <c r="C24" s="12">
        <f>SQRT($D$17/4)</f>
        <v>0.54840678332785342</v>
      </c>
    </row>
    <row r="25" spans="1:5" x14ac:dyDescent="0.25">
      <c r="A25" s="2" t="s">
        <v>3</v>
      </c>
      <c r="B25" s="17">
        <f t="shared" ref="B25:B29" si="2">F4/4</f>
        <v>6.8</v>
      </c>
      <c r="C25" s="13">
        <f t="shared" ref="C25:C29" si="3">SQRT($D$17/4)</f>
        <v>0.54840678332785342</v>
      </c>
    </row>
    <row r="26" spans="1:5" x14ac:dyDescent="0.25">
      <c r="A26" s="2" t="s">
        <v>4</v>
      </c>
      <c r="B26" s="17">
        <f t="shared" si="2"/>
        <v>2.7749999999999999</v>
      </c>
      <c r="C26" s="13">
        <f t="shared" si="3"/>
        <v>0.54840678332785342</v>
      </c>
    </row>
    <row r="27" spans="1:5" x14ac:dyDescent="0.25">
      <c r="A27" s="2" t="s">
        <v>5</v>
      </c>
      <c r="B27" s="17">
        <f t="shared" si="2"/>
        <v>3.1</v>
      </c>
      <c r="C27" s="13">
        <f t="shared" si="3"/>
        <v>0.54840678332785342</v>
      </c>
    </row>
    <row r="28" spans="1:5" x14ac:dyDescent="0.25">
      <c r="A28" s="2" t="s">
        <v>6</v>
      </c>
      <c r="B28" s="17">
        <f t="shared" si="2"/>
        <v>1.9500000000000002</v>
      </c>
      <c r="C28" s="13">
        <f t="shared" si="3"/>
        <v>0.54840678332785342</v>
      </c>
    </row>
    <row r="29" spans="1:5" x14ac:dyDescent="0.25">
      <c r="A29" s="14" t="s">
        <v>7</v>
      </c>
      <c r="B29" s="18">
        <f t="shared" si="2"/>
        <v>12.899999999999999</v>
      </c>
      <c r="C29" s="15">
        <f t="shared" si="3"/>
        <v>0.54840678332785342</v>
      </c>
    </row>
    <row r="31" spans="1:5" x14ac:dyDescent="0.25">
      <c r="A31" t="s">
        <v>38</v>
      </c>
    </row>
    <row r="32" spans="1:5" x14ac:dyDescent="0.25">
      <c r="A32" t="s">
        <v>39</v>
      </c>
      <c r="B32">
        <v>4.5999999999999996</v>
      </c>
    </row>
    <row r="33" spans="1:3" x14ac:dyDescent="0.25">
      <c r="A33" t="s">
        <v>40</v>
      </c>
      <c r="B33" s="5">
        <f>C24</f>
        <v>0.54840678332785342</v>
      </c>
    </row>
    <row r="34" spans="1:3" x14ac:dyDescent="0.25">
      <c r="A34" t="s">
        <v>41</v>
      </c>
      <c r="B34" s="5">
        <f>B33*B32</f>
        <v>2.5226712033081253</v>
      </c>
    </row>
    <row r="36" spans="1:3" x14ac:dyDescent="0.25">
      <c r="A36" s="11" t="s">
        <v>0</v>
      </c>
      <c r="B36" s="11" t="s">
        <v>36</v>
      </c>
    </row>
    <row r="37" spans="1:3" x14ac:dyDescent="0.25">
      <c r="A37" s="3" t="s">
        <v>48</v>
      </c>
      <c r="B37" s="16">
        <v>12.899999999999999</v>
      </c>
      <c r="C37" t="s">
        <v>42</v>
      </c>
    </row>
    <row r="38" spans="1:3" x14ac:dyDescent="0.25">
      <c r="A38" s="2" t="s">
        <v>43</v>
      </c>
      <c r="B38" s="17">
        <v>7.9750000000000005</v>
      </c>
      <c r="C38" t="s">
        <v>51</v>
      </c>
    </row>
    <row r="39" spans="1:3" x14ac:dyDescent="0.25">
      <c r="A39" s="2" t="s">
        <v>44</v>
      </c>
      <c r="B39" s="17">
        <v>6.8</v>
      </c>
      <c r="C39" t="s">
        <v>51</v>
      </c>
    </row>
    <row r="40" spans="1:3" x14ac:dyDescent="0.25">
      <c r="A40" s="2" t="s">
        <v>46</v>
      </c>
      <c r="B40" s="17">
        <v>3.1</v>
      </c>
      <c r="C40" t="s">
        <v>55</v>
      </c>
    </row>
    <row r="41" spans="1:3" x14ac:dyDescent="0.25">
      <c r="A41" s="2" t="s">
        <v>45</v>
      </c>
      <c r="B41" s="17">
        <v>2.7749999999999999</v>
      </c>
      <c r="C41" t="s">
        <v>55</v>
      </c>
    </row>
    <row r="42" spans="1:3" x14ac:dyDescent="0.25">
      <c r="A42" s="14" t="s">
        <v>47</v>
      </c>
      <c r="B42" s="18">
        <v>1.9500000000000002</v>
      </c>
      <c r="C42" t="s">
        <v>55</v>
      </c>
    </row>
    <row r="44" spans="1:3" x14ac:dyDescent="0.25">
      <c r="A44" t="s">
        <v>49</v>
      </c>
    </row>
    <row r="45" spans="1:3" x14ac:dyDescent="0.25">
      <c r="A45" t="s">
        <v>50</v>
      </c>
      <c r="B45" s="4">
        <f>B37-B38</f>
        <v>4.924999999999998</v>
      </c>
      <c r="C45" t="s">
        <v>31</v>
      </c>
    </row>
    <row r="46" spans="1:3" x14ac:dyDescent="0.25">
      <c r="A46" t="s">
        <v>52</v>
      </c>
      <c r="B46" s="4">
        <f>B38-B39</f>
        <v>1.1750000000000007</v>
      </c>
      <c r="C46" t="s">
        <v>53</v>
      </c>
    </row>
    <row r="47" spans="1:3" x14ac:dyDescent="0.25">
      <c r="A47" t="s">
        <v>54</v>
      </c>
      <c r="B47" s="4">
        <f>B38-B40</f>
        <v>4.875</v>
      </c>
      <c r="C47" t="s">
        <v>30</v>
      </c>
    </row>
    <row r="48" spans="1:3" x14ac:dyDescent="0.25">
      <c r="A48" t="s">
        <v>56</v>
      </c>
      <c r="B48" s="4">
        <f>B39-B40</f>
        <v>3.6999999999999997</v>
      </c>
      <c r="C48" t="s">
        <v>30</v>
      </c>
    </row>
    <row r="49" spans="1:3" x14ac:dyDescent="0.25">
      <c r="A49" t="s">
        <v>57</v>
      </c>
      <c r="B49" s="4">
        <f>B40-B41</f>
        <v>0.32500000000000018</v>
      </c>
      <c r="C49" t="s">
        <v>53</v>
      </c>
    </row>
    <row r="50" spans="1:3" x14ac:dyDescent="0.25">
      <c r="A50" t="s">
        <v>58</v>
      </c>
      <c r="B50" s="4">
        <f>B40-B42</f>
        <v>1.1499999999999999</v>
      </c>
      <c r="C50" t="s">
        <v>53</v>
      </c>
    </row>
    <row r="52" spans="1:3" x14ac:dyDescent="0.25">
      <c r="A52" t="s">
        <v>59</v>
      </c>
    </row>
  </sheetData>
  <sortState xmlns:xlrd2="http://schemas.microsoft.com/office/spreadsheetml/2017/richdata2" ref="A37:B42">
    <sortCondition descending="1" ref="B37:B42"/>
  </sortState>
  <mergeCells count="2">
    <mergeCell ref="B1:E1"/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2023-10-06T19:16:33Z</dcterms:created>
  <dcterms:modified xsi:type="dcterms:W3CDTF">2023-10-06T19:45:37Z</dcterms:modified>
</cp:coreProperties>
</file>