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xr:revisionPtr revIDLastSave="0" documentId="13_ncr:1_{79881E59-EAEA-4E1D-BDB3-EA0193D9B7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D61" i="1"/>
  <c r="E61" i="1"/>
  <c r="F61" i="1"/>
  <c r="G61" i="1"/>
  <c r="C61" i="1"/>
  <c r="H25" i="1"/>
  <c r="H26" i="1"/>
  <c r="H27" i="1"/>
  <c r="H28" i="1"/>
  <c r="H29" i="1"/>
  <c r="H24" i="1"/>
  <c r="H35" i="1"/>
  <c r="H34" i="1"/>
  <c r="E35" i="1"/>
  <c r="E34" i="1"/>
  <c r="E29" i="1"/>
  <c r="E28" i="1"/>
  <c r="E27" i="1"/>
  <c r="E26" i="1"/>
  <c r="E25" i="1"/>
  <c r="E24" i="1"/>
  <c r="E30" i="1" s="1"/>
  <c r="D8" i="1"/>
  <c r="C9" i="1"/>
  <c r="B10" i="1"/>
  <c r="B9" i="1"/>
  <c r="E14" i="1" s="1"/>
  <c r="B8" i="1"/>
  <c r="E13" i="1" s="1"/>
  <c r="B7" i="1"/>
  <c r="D7" i="1" s="1"/>
  <c r="E8" i="1" l="1"/>
  <c r="B14" i="1"/>
  <c r="D9" i="1"/>
  <c r="B13" i="1"/>
  <c r="H30" i="1"/>
  <c r="B44" i="1" l="1"/>
  <c r="B46" i="1" s="1"/>
  <c r="B69" i="1"/>
  <c r="B70" i="1" s="1"/>
  <c r="E31" i="1"/>
  <c r="E32" i="1" s="1"/>
  <c r="E33" i="1" s="1"/>
  <c r="H31" i="1"/>
  <c r="H32" i="1" s="1"/>
  <c r="H33" i="1" s="1"/>
  <c r="E7" i="1"/>
</calcChain>
</file>

<file path=xl/sharedStrings.xml><?xml version="1.0" encoding="utf-8"?>
<sst xmlns="http://schemas.openxmlformats.org/spreadsheetml/2006/main" count="110" uniqueCount="77">
  <si>
    <t>I</t>
  </si>
  <si>
    <t>J</t>
  </si>
  <si>
    <t>Quadro de anélise de variância</t>
  </si>
  <si>
    <t>FV</t>
  </si>
  <si>
    <t>GL</t>
  </si>
  <si>
    <t>QM</t>
  </si>
  <si>
    <t>SQ</t>
  </si>
  <si>
    <t>F</t>
  </si>
  <si>
    <t>Total</t>
  </si>
  <si>
    <t>Resíduo</t>
  </si>
  <si>
    <t>Bloco</t>
  </si>
  <si>
    <t>Tratamento</t>
  </si>
  <si>
    <t>F 5%</t>
  </si>
  <si>
    <t>F 1%</t>
  </si>
  <si>
    <t>F tabelados (Tratamento)</t>
  </si>
  <si>
    <t>F tabelados (Bloco)</t>
  </si>
  <si>
    <t>Conclusão:</t>
  </si>
  <si>
    <t>**</t>
  </si>
  <si>
    <t>NS</t>
  </si>
  <si>
    <t>Rejeitamos H0 ao nível de 1% de probabilidade e concluímos que os tratamentos causa variação na variável resposta.</t>
  </si>
  <si>
    <t>Bloco:</t>
  </si>
  <si>
    <t>Tratamento:</t>
  </si>
  <si>
    <t>Não rejeitamos H0 ao nível de 5% de probabilidade e concluímos que os blocos não foram eficientes no controle da heterogeneidade da área experimental.</t>
  </si>
  <si>
    <t>m1</t>
  </si>
  <si>
    <t>m2</t>
  </si>
  <si>
    <t>m3</t>
  </si>
  <si>
    <t>m4</t>
  </si>
  <si>
    <t>m5</t>
  </si>
  <si>
    <t>m6</t>
  </si>
  <si>
    <t xml:space="preserve">Bourbon </t>
  </si>
  <si>
    <t xml:space="preserve">Brasil </t>
  </si>
  <si>
    <t>Extrema</t>
  </si>
  <si>
    <t>Maçã</t>
  </si>
  <si>
    <t>Non Plus Ultra</t>
  </si>
  <si>
    <t xml:space="preserve">Oliveira </t>
  </si>
  <si>
    <t>Nome</t>
  </si>
  <si>
    <t>Média</t>
  </si>
  <si>
    <t>Coef</t>
  </si>
  <si>
    <t>Coef * m</t>
  </si>
  <si>
    <t>Y</t>
  </si>
  <si>
    <t>V(Y)</t>
  </si>
  <si>
    <t>s(Y)</t>
  </si>
  <si>
    <t>tobs</t>
  </si>
  <si>
    <t>t tabelado 5%</t>
  </si>
  <si>
    <t>t tabelado 1%</t>
  </si>
  <si>
    <t>Conclusão</t>
  </si>
  <si>
    <t>Média Extema é igual</t>
  </si>
  <si>
    <t>a média da Brasil</t>
  </si>
  <si>
    <t>Bourbon vs. (Brasil + Extrema)</t>
  </si>
  <si>
    <t xml:space="preserve">Média de Bourbon é inferior </t>
  </si>
  <si>
    <t>a média do grupo  Brasil + Extrema</t>
  </si>
  <si>
    <r>
      <t>Não Rejeitamos H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a 5% de prob.</t>
    </r>
  </si>
  <si>
    <r>
      <t>Rejeitamos H</t>
    </r>
    <r>
      <rPr>
        <vertAlign val="subscript"/>
        <sz val="11"/>
        <color theme="1"/>
        <rFont val="Calibri"/>
        <family val="2"/>
        <scheme val="minor"/>
      </rPr>
      <t xml:space="preserve">0 a </t>
    </r>
    <r>
      <rPr>
        <sz val="11"/>
        <color theme="1"/>
        <rFont val="Calibri"/>
        <family val="2"/>
        <scheme val="minor"/>
      </rPr>
      <t>1% de prob.</t>
    </r>
  </si>
  <si>
    <t>Extrema vs. Brasil</t>
  </si>
  <si>
    <t>2) Contrastes pelo teste t</t>
  </si>
  <si>
    <t>1) Análise de variância preliminar</t>
  </si>
  <si>
    <t>3) Comparações múltiplas pelo teste de Tukey ao nível de 5% de probabilidade</t>
  </si>
  <si>
    <t>Erro Padrão da média</t>
  </si>
  <si>
    <t>q (tabelado 6 x 20)</t>
  </si>
  <si>
    <t>dms</t>
  </si>
  <si>
    <t>Matriz de comparação</t>
  </si>
  <si>
    <t>Tukey</t>
  </si>
  <si>
    <t>A</t>
  </si>
  <si>
    <t>B</t>
  </si>
  <si>
    <t>C</t>
  </si>
  <si>
    <t>BC</t>
  </si>
  <si>
    <t>D</t>
  </si>
  <si>
    <r>
      <rPr>
        <b/>
        <sz val="11"/>
        <color theme="1"/>
        <rFont val="Calibri"/>
        <family val="2"/>
        <scheme val="minor"/>
      </rPr>
      <t xml:space="preserve">Conclusão: </t>
    </r>
    <r>
      <rPr>
        <sz val="11"/>
        <color theme="1"/>
        <rFont val="Calibri"/>
        <family val="2"/>
        <scheme val="minor"/>
      </rPr>
      <t>Médias seguidas pela mesma letra não diferem entre sim pelo teste de Tukey ao nível de 5% de probabilidade.</t>
    </r>
  </si>
  <si>
    <t>4) Cálculo do Coeficiente de Variação do experimento (CV)</t>
  </si>
  <si>
    <t>média geral</t>
  </si>
  <si>
    <t>desvio padrão</t>
  </si>
  <si>
    <t>CV</t>
  </si>
  <si>
    <t>5) Interpretação</t>
  </si>
  <si>
    <t xml:space="preserve">Pelo teste t a variedade Brasil e Extrema apresentam a mesma qualidade. </t>
  </si>
  <si>
    <t>Na comparação de Bourbon vs. (Brasil + Extrema) a melhor variedade fou a Bourbon pois apresentou menor acidez.</t>
  </si>
  <si>
    <t>às demais variedades testadas</t>
  </si>
  <si>
    <t>Pelo teste de Tukey a melhor variedade foi a Bourbon, por apresentou melhor qualidade uma vez que teve menor acidez, em comparação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</si>
</sst>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1" fillId="0" borderId="0" xfId="0" applyFont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164" fontId="0" fillId="0" borderId="10" xfId="0" applyNumberFormat="1" applyBorder="1"/>
    <xf numFmtId="164" fontId="0" fillId="0" borderId="7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zoomScale="180" zoomScaleNormal="180" workbookViewId="0"/>
  </sheetViews>
  <sheetFormatPr defaultRowHeight="15" x14ac:dyDescent="0.25"/>
  <cols>
    <col min="1" max="1" width="19.7109375" customWidth="1"/>
    <col min="2" max="2" width="12" customWidth="1"/>
    <col min="4" max="4" width="12.85546875" customWidth="1"/>
    <col min="5" max="5" width="16.5703125" customWidth="1"/>
    <col min="6" max="6" width="9.140625" customWidth="1"/>
    <col min="7" max="7" width="12.7109375" customWidth="1"/>
    <col min="8" max="8" width="20.140625" customWidth="1"/>
  </cols>
  <sheetData>
    <row r="1" spans="1:6" x14ac:dyDescent="0.25">
      <c r="A1" s="9" t="s">
        <v>55</v>
      </c>
    </row>
    <row r="2" spans="1:6" x14ac:dyDescent="0.25">
      <c r="A2" t="s">
        <v>0</v>
      </c>
      <c r="B2">
        <v>6</v>
      </c>
    </row>
    <row r="3" spans="1:6" x14ac:dyDescent="0.25">
      <c r="A3" t="s">
        <v>1</v>
      </c>
      <c r="B3">
        <v>5</v>
      </c>
    </row>
    <row r="5" spans="1:6" ht="15.75" thickBot="1" x14ac:dyDescent="0.3">
      <c r="A5" t="s">
        <v>2</v>
      </c>
    </row>
    <row r="6" spans="1:6" ht="15.75" thickBot="1" x14ac:dyDescent="0.3">
      <c r="A6" s="1" t="s">
        <v>3</v>
      </c>
      <c r="B6" s="2" t="s">
        <v>4</v>
      </c>
      <c r="C6" s="2" t="s">
        <v>6</v>
      </c>
      <c r="D6" s="2" t="s">
        <v>5</v>
      </c>
      <c r="E6" s="3" t="s">
        <v>7</v>
      </c>
    </row>
    <row r="7" spans="1:6" x14ac:dyDescent="0.25">
      <c r="A7" t="s">
        <v>11</v>
      </c>
      <c r="B7">
        <f>B2-1</f>
        <v>5</v>
      </c>
      <c r="C7">
        <v>1577.68</v>
      </c>
      <c r="D7">
        <f>C7/B7</f>
        <v>315.536</v>
      </c>
      <c r="E7">
        <f>D7/D9</f>
        <v>33.700309729787463</v>
      </c>
      <c r="F7" t="s">
        <v>17</v>
      </c>
    </row>
    <row r="8" spans="1:6" ht="17.25" x14ac:dyDescent="0.25">
      <c r="A8" t="s">
        <v>10</v>
      </c>
      <c r="B8">
        <f>B3-1</f>
        <v>4</v>
      </c>
      <c r="C8">
        <v>36.03</v>
      </c>
      <c r="D8">
        <f t="shared" ref="D8:D9" si="0">C8/B8</f>
        <v>9.0075000000000003</v>
      </c>
      <c r="E8">
        <f>D8/D9</f>
        <v>0.9620314001922462</v>
      </c>
      <c r="F8" s="10" t="s">
        <v>18</v>
      </c>
    </row>
    <row r="9" spans="1:6" ht="15.75" thickBot="1" x14ac:dyDescent="0.3">
      <c r="A9" t="s">
        <v>9</v>
      </c>
      <c r="B9">
        <f>B8*B7</f>
        <v>20</v>
      </c>
      <c r="C9">
        <f>C10-C8-C7</f>
        <v>187.26</v>
      </c>
      <c r="D9">
        <f t="shared" si="0"/>
        <v>9.3629999999999995</v>
      </c>
    </row>
    <row r="10" spans="1:6" ht="15.75" thickBot="1" x14ac:dyDescent="0.3">
      <c r="A10" s="1" t="s">
        <v>8</v>
      </c>
      <c r="B10" s="2">
        <f>B2*B3-1</f>
        <v>29</v>
      </c>
      <c r="C10" s="2">
        <v>1800.97</v>
      </c>
      <c r="D10" s="2"/>
      <c r="E10" s="3"/>
    </row>
    <row r="11" spans="1:6" ht="15.75" thickBot="1" x14ac:dyDescent="0.3"/>
    <row r="12" spans="1:6" ht="15.75" thickBot="1" x14ac:dyDescent="0.3">
      <c r="A12" s="20" t="s">
        <v>14</v>
      </c>
      <c r="B12" s="21"/>
      <c r="D12" s="20" t="s">
        <v>15</v>
      </c>
      <c r="E12" s="21"/>
    </row>
    <row r="13" spans="1:6" x14ac:dyDescent="0.25">
      <c r="A13" s="5" t="s">
        <v>12</v>
      </c>
      <c r="B13" s="6">
        <f>_xlfn.F.INV.RT(0.05,B7,B9)</f>
        <v>2.7108898372096917</v>
      </c>
      <c r="D13" s="5" t="s">
        <v>12</v>
      </c>
      <c r="E13" s="6">
        <f>_xlfn.F.INV.RT(0.05,B8,B9)</f>
        <v>2.8660814020156589</v>
      </c>
    </row>
    <row r="14" spans="1:6" ht="15.75" thickBot="1" x14ac:dyDescent="0.3">
      <c r="A14" s="7" t="s">
        <v>13</v>
      </c>
      <c r="B14" s="8">
        <f>_xlfn.F.INV.RT(0.01,B7,B9)</f>
        <v>4.1026846305847338</v>
      </c>
      <c r="D14" s="7" t="s">
        <v>13</v>
      </c>
      <c r="E14" s="8">
        <f>_xlfn.F.INV.RT(0.01,B8,B9)</f>
        <v>4.4306901614377745</v>
      </c>
    </row>
    <row r="16" spans="1:6" x14ac:dyDescent="0.25">
      <c r="A16" s="9" t="s">
        <v>16</v>
      </c>
    </row>
    <row r="17" spans="1:8" x14ac:dyDescent="0.25">
      <c r="A17" s="9" t="s">
        <v>21</v>
      </c>
      <c r="B17" t="s">
        <v>19</v>
      </c>
    </row>
    <row r="18" spans="1:8" x14ac:dyDescent="0.25">
      <c r="A18" s="9" t="s">
        <v>20</v>
      </c>
      <c r="B18" t="s">
        <v>22</v>
      </c>
    </row>
    <row r="21" spans="1:8" ht="15.75" thickBot="1" x14ac:dyDescent="0.3">
      <c r="A21" s="9" t="s">
        <v>54</v>
      </c>
    </row>
    <row r="22" spans="1:8" x14ac:dyDescent="0.25">
      <c r="D22" s="22" t="s">
        <v>53</v>
      </c>
      <c r="E22" s="23"/>
      <c r="G22" s="22" t="s">
        <v>48</v>
      </c>
      <c r="H22" s="23"/>
    </row>
    <row r="23" spans="1:8" x14ac:dyDescent="0.25">
      <c r="A23" t="s">
        <v>11</v>
      </c>
      <c r="B23" t="s">
        <v>35</v>
      </c>
      <c r="C23" t="s">
        <v>36</v>
      </c>
      <c r="D23" s="5" t="s">
        <v>37</v>
      </c>
      <c r="E23" s="14" t="s">
        <v>38</v>
      </c>
      <c r="G23" s="5" t="s">
        <v>37</v>
      </c>
      <c r="H23" s="14" t="s">
        <v>38</v>
      </c>
    </row>
    <row r="24" spans="1:8" x14ac:dyDescent="0.25">
      <c r="A24" t="s">
        <v>29</v>
      </c>
      <c r="B24" t="s">
        <v>23</v>
      </c>
      <c r="C24">
        <v>23.42</v>
      </c>
      <c r="D24" s="5">
        <v>0</v>
      </c>
      <c r="E24" s="14">
        <f t="shared" ref="E24:E29" si="1">D24*C24</f>
        <v>0</v>
      </c>
      <c r="G24" s="5">
        <v>2</v>
      </c>
      <c r="H24" s="14">
        <f>G24*C24</f>
        <v>46.84</v>
      </c>
    </row>
    <row r="25" spans="1:8" x14ac:dyDescent="0.25">
      <c r="A25" t="s">
        <v>30</v>
      </c>
      <c r="B25" t="s">
        <v>24</v>
      </c>
      <c r="C25">
        <v>36.46</v>
      </c>
      <c r="D25" s="5">
        <v>1</v>
      </c>
      <c r="E25" s="14">
        <f t="shared" si="1"/>
        <v>36.46</v>
      </c>
      <c r="G25" s="5">
        <v>-1</v>
      </c>
      <c r="H25" s="14">
        <f t="shared" ref="H25:H29" si="2">G25*C25</f>
        <v>-36.46</v>
      </c>
    </row>
    <row r="26" spans="1:8" x14ac:dyDescent="0.25">
      <c r="A26" t="s">
        <v>31</v>
      </c>
      <c r="B26" t="s">
        <v>25</v>
      </c>
      <c r="C26">
        <v>40.159999999999997</v>
      </c>
      <c r="D26" s="5">
        <v>-1</v>
      </c>
      <c r="E26" s="14">
        <f t="shared" si="1"/>
        <v>-40.159999999999997</v>
      </c>
      <c r="G26" s="5">
        <v>-1</v>
      </c>
      <c r="H26" s="14">
        <f t="shared" si="2"/>
        <v>-40.159999999999997</v>
      </c>
    </row>
    <row r="27" spans="1:8" x14ac:dyDescent="0.25">
      <c r="A27" t="s">
        <v>32</v>
      </c>
      <c r="B27" t="s">
        <v>26</v>
      </c>
      <c r="C27">
        <v>47.58</v>
      </c>
      <c r="D27" s="5">
        <v>0</v>
      </c>
      <c r="E27" s="14">
        <f t="shared" si="1"/>
        <v>0</v>
      </c>
      <c r="G27" s="5">
        <v>0</v>
      </c>
      <c r="H27" s="14">
        <f t="shared" si="2"/>
        <v>0</v>
      </c>
    </row>
    <row r="28" spans="1:8" x14ac:dyDescent="0.25">
      <c r="A28" t="s">
        <v>33</v>
      </c>
      <c r="B28" t="s">
        <v>27</v>
      </c>
      <c r="C28">
        <v>37.74</v>
      </c>
      <c r="D28" s="5">
        <v>0</v>
      </c>
      <c r="E28" s="14">
        <f t="shared" si="1"/>
        <v>0</v>
      </c>
      <c r="G28" s="5">
        <v>0</v>
      </c>
      <c r="H28" s="14">
        <f t="shared" si="2"/>
        <v>0</v>
      </c>
    </row>
    <row r="29" spans="1:8" ht="15.75" thickBot="1" x14ac:dyDescent="0.3">
      <c r="A29" t="s">
        <v>34</v>
      </c>
      <c r="B29" t="s">
        <v>28</v>
      </c>
      <c r="C29" s="4">
        <v>33.9</v>
      </c>
      <c r="D29" s="5">
        <v>0</v>
      </c>
      <c r="E29" s="14">
        <f t="shared" si="1"/>
        <v>0</v>
      </c>
      <c r="G29" s="5">
        <v>0</v>
      </c>
      <c r="H29" s="14">
        <f t="shared" si="2"/>
        <v>0</v>
      </c>
    </row>
    <row r="30" spans="1:8" x14ac:dyDescent="0.25">
      <c r="D30" s="11" t="s">
        <v>39</v>
      </c>
      <c r="E30" s="13">
        <f>SUM(E24:E29)</f>
        <v>-3.6999999999999957</v>
      </c>
      <c r="G30" s="11" t="s">
        <v>39</v>
      </c>
      <c r="H30" s="13">
        <f>SUM(H24:H29)</f>
        <v>-29.779999999999994</v>
      </c>
    </row>
    <row r="31" spans="1:8" x14ac:dyDescent="0.25">
      <c r="D31" s="5" t="s">
        <v>40</v>
      </c>
      <c r="E31" s="14">
        <f>SUMPRODUCT(D24:D29,D24:D29)*D9/B3</f>
        <v>3.7451999999999996</v>
      </c>
      <c r="G31" s="5" t="s">
        <v>40</v>
      </c>
      <c r="H31" s="14">
        <f>SUMPRODUCT(G24:G29,G24:G29)*D9/B3</f>
        <v>11.2356</v>
      </c>
    </row>
    <row r="32" spans="1:8" ht="15.75" thickBot="1" x14ac:dyDescent="0.3">
      <c r="D32" s="7" t="s">
        <v>41</v>
      </c>
      <c r="E32" s="16">
        <f>SQRT(E31)</f>
        <v>1.9352519215854043</v>
      </c>
      <c r="G32" s="7" t="s">
        <v>41</v>
      </c>
      <c r="H32" s="16">
        <f>SQRT(H31)</f>
        <v>3.3519546536312212</v>
      </c>
    </row>
    <row r="33" spans="1:8" ht="15.75" thickBot="1" x14ac:dyDescent="0.3">
      <c r="D33" s="1" t="s">
        <v>42</v>
      </c>
      <c r="E33" s="3">
        <f>E30/E32</f>
        <v>-1.9118957892411588</v>
      </c>
      <c r="G33" s="1" t="s">
        <v>42</v>
      </c>
      <c r="H33" s="3">
        <f>H30/H32</f>
        <v>-8.8843683991186708</v>
      </c>
    </row>
    <row r="34" spans="1:8" x14ac:dyDescent="0.25">
      <c r="D34" s="11" t="s">
        <v>43</v>
      </c>
      <c r="E34" s="17">
        <f>_xlfn.T.INV(0.025,20)</f>
        <v>-2.0859634472658648</v>
      </c>
      <c r="G34" s="11" t="s">
        <v>43</v>
      </c>
      <c r="H34" s="17">
        <f>_xlfn.T.INV(0.025,20)</f>
        <v>-2.0859634472658648</v>
      </c>
    </row>
    <row r="35" spans="1:8" ht="15.75" thickBot="1" x14ac:dyDescent="0.3">
      <c r="D35" s="7" t="s">
        <v>44</v>
      </c>
      <c r="E35" s="18">
        <f>_xlfn.T.INV(0.005,20)</f>
        <v>-2.8453397097861091</v>
      </c>
      <c r="G35" s="7" t="s">
        <v>44</v>
      </c>
      <c r="H35" s="18">
        <f>_xlfn.T.INV(0.005,20)</f>
        <v>-2.8453397097861091</v>
      </c>
    </row>
    <row r="36" spans="1:8" x14ac:dyDescent="0.25">
      <c r="D36" s="24" t="s">
        <v>45</v>
      </c>
      <c r="E36" s="25"/>
      <c r="G36" s="24" t="s">
        <v>45</v>
      </c>
      <c r="H36" s="25"/>
    </row>
    <row r="37" spans="1:8" ht="18" x14ac:dyDescent="0.35">
      <c r="D37" s="5" t="s">
        <v>51</v>
      </c>
      <c r="E37" s="14"/>
      <c r="G37" s="5" t="s">
        <v>52</v>
      </c>
      <c r="H37" s="14"/>
    </row>
    <row r="38" spans="1:8" x14ac:dyDescent="0.25">
      <c r="D38" s="5" t="s">
        <v>46</v>
      </c>
      <c r="E38" s="14"/>
      <c r="G38" s="5" t="s">
        <v>49</v>
      </c>
      <c r="H38" s="14"/>
    </row>
    <row r="39" spans="1:8" ht="15.75" thickBot="1" x14ac:dyDescent="0.3">
      <c r="D39" s="7" t="s">
        <v>47</v>
      </c>
      <c r="E39" s="16"/>
      <c r="G39" s="7" t="s">
        <v>50</v>
      </c>
      <c r="H39" s="16"/>
    </row>
    <row r="42" spans="1:8" x14ac:dyDescent="0.25">
      <c r="A42" s="9" t="s">
        <v>56</v>
      </c>
    </row>
    <row r="44" spans="1:8" x14ac:dyDescent="0.25">
      <c r="A44" t="s">
        <v>57</v>
      </c>
      <c r="B44">
        <f>SQRT(D9/B3)</f>
        <v>1.368429757057336</v>
      </c>
    </row>
    <row r="45" spans="1:8" x14ac:dyDescent="0.25">
      <c r="A45" t="s">
        <v>58</v>
      </c>
      <c r="B45">
        <v>4.45</v>
      </c>
    </row>
    <row r="46" spans="1:8" x14ac:dyDescent="0.25">
      <c r="A46" t="s">
        <v>59</v>
      </c>
      <c r="B46">
        <f>B45*B44</f>
        <v>6.0895124189051453</v>
      </c>
    </row>
    <row r="48" spans="1:8" ht="15.75" thickBot="1" x14ac:dyDescent="0.3"/>
    <row r="49" spans="1:7" ht="15.75" thickBot="1" x14ac:dyDescent="0.3">
      <c r="A49" s="1" t="s">
        <v>11</v>
      </c>
      <c r="B49" s="2" t="s">
        <v>36</v>
      </c>
      <c r="C49" s="3" t="s">
        <v>61</v>
      </c>
    </row>
    <row r="50" spans="1:7" x14ac:dyDescent="0.25">
      <c r="A50" s="11" t="s">
        <v>32</v>
      </c>
      <c r="B50" s="12">
        <v>47.58</v>
      </c>
      <c r="C50" s="13" t="s">
        <v>62</v>
      </c>
    </row>
    <row r="51" spans="1:7" x14ac:dyDescent="0.25">
      <c r="A51" s="5" t="s">
        <v>31</v>
      </c>
      <c r="B51">
        <v>40.159999999999997</v>
      </c>
      <c r="C51" s="14" t="s">
        <v>63</v>
      </c>
    </row>
    <row r="52" spans="1:7" x14ac:dyDescent="0.25">
      <c r="A52" s="5" t="s">
        <v>33</v>
      </c>
      <c r="B52">
        <v>37.74</v>
      </c>
      <c r="C52" s="14" t="s">
        <v>65</v>
      </c>
    </row>
    <row r="53" spans="1:7" x14ac:dyDescent="0.25">
      <c r="A53" s="5" t="s">
        <v>30</v>
      </c>
      <c r="B53">
        <v>36.46</v>
      </c>
      <c r="C53" s="14" t="s">
        <v>65</v>
      </c>
    </row>
    <row r="54" spans="1:7" x14ac:dyDescent="0.25">
      <c r="A54" s="5" t="s">
        <v>34</v>
      </c>
      <c r="B54" s="4">
        <v>33.9</v>
      </c>
      <c r="C54" s="14" t="s">
        <v>64</v>
      </c>
    </row>
    <row r="55" spans="1:7" ht="15.75" thickBot="1" x14ac:dyDescent="0.3">
      <c r="A55" s="7" t="s">
        <v>29</v>
      </c>
      <c r="B55" s="15">
        <v>23.42</v>
      </c>
      <c r="C55" s="16" t="s">
        <v>66</v>
      </c>
    </row>
    <row r="56" spans="1:7" x14ac:dyDescent="0.25">
      <c r="A56" s="5" t="s">
        <v>67</v>
      </c>
    </row>
    <row r="58" spans="1:7" ht="15.75" thickBot="1" x14ac:dyDescent="0.3">
      <c r="A58" s="9" t="s">
        <v>60</v>
      </c>
    </row>
    <row r="59" spans="1:7" ht="15.75" thickBot="1" x14ac:dyDescent="0.3">
      <c r="C59" s="1" t="s">
        <v>25</v>
      </c>
      <c r="D59" s="2" t="s">
        <v>27</v>
      </c>
      <c r="E59" s="2" t="s">
        <v>24</v>
      </c>
      <c r="F59" s="2" t="s">
        <v>28</v>
      </c>
      <c r="G59" s="3" t="s">
        <v>23</v>
      </c>
    </row>
    <row r="60" spans="1:7" x14ac:dyDescent="0.25">
      <c r="A60" s="11" t="s">
        <v>35</v>
      </c>
      <c r="B60" s="13" t="s">
        <v>36</v>
      </c>
      <c r="C60" s="11">
        <v>40.159999999999997</v>
      </c>
      <c r="D60" s="12">
        <v>37.74</v>
      </c>
      <c r="E60" s="12">
        <v>36.46</v>
      </c>
      <c r="F60" s="19">
        <v>33.9</v>
      </c>
      <c r="G60" s="13">
        <v>23.42</v>
      </c>
    </row>
    <row r="61" spans="1:7" x14ac:dyDescent="0.25">
      <c r="A61" s="5" t="s">
        <v>26</v>
      </c>
      <c r="B61" s="14">
        <v>47.58</v>
      </c>
      <c r="C61" s="5">
        <f t="shared" ref="C61:G65" si="3">IF($B61&lt;=C$60,"",$B61-C$60)</f>
        <v>7.4200000000000017</v>
      </c>
      <c r="D61">
        <f t="shared" si="3"/>
        <v>9.8399999999999963</v>
      </c>
      <c r="E61">
        <f t="shared" si="3"/>
        <v>11.119999999999997</v>
      </c>
      <c r="F61">
        <f t="shared" si="3"/>
        <v>13.68</v>
      </c>
      <c r="G61" s="14">
        <f t="shared" si="3"/>
        <v>24.159999999999997</v>
      </c>
    </row>
    <row r="62" spans="1:7" x14ac:dyDescent="0.25">
      <c r="A62" s="5" t="s">
        <v>25</v>
      </c>
      <c r="B62" s="14">
        <v>40.159999999999997</v>
      </c>
      <c r="C62" s="5" t="str">
        <f t="shared" si="3"/>
        <v/>
      </c>
      <c r="D62">
        <f t="shared" si="3"/>
        <v>2.4199999999999946</v>
      </c>
      <c r="E62">
        <f t="shared" si="3"/>
        <v>3.6999999999999957</v>
      </c>
      <c r="F62">
        <f t="shared" si="3"/>
        <v>6.259999999999998</v>
      </c>
      <c r="G62" s="14">
        <f t="shared" si="3"/>
        <v>16.739999999999995</v>
      </c>
    </row>
    <row r="63" spans="1:7" x14ac:dyDescent="0.25">
      <c r="A63" s="5" t="s">
        <v>27</v>
      </c>
      <c r="B63" s="14">
        <v>37.74</v>
      </c>
      <c r="C63" s="5" t="str">
        <f t="shared" si="3"/>
        <v/>
      </c>
      <c r="D63" t="str">
        <f t="shared" si="3"/>
        <v/>
      </c>
      <c r="E63">
        <f t="shared" si="3"/>
        <v>1.2800000000000011</v>
      </c>
      <c r="F63">
        <f t="shared" si="3"/>
        <v>3.8400000000000034</v>
      </c>
      <c r="G63" s="14">
        <f t="shared" si="3"/>
        <v>14.32</v>
      </c>
    </row>
    <row r="64" spans="1:7" x14ac:dyDescent="0.25">
      <c r="A64" s="5" t="s">
        <v>24</v>
      </c>
      <c r="B64" s="14">
        <v>36.46</v>
      </c>
      <c r="C64" s="5" t="str">
        <f t="shared" si="3"/>
        <v/>
      </c>
      <c r="D64" t="str">
        <f t="shared" si="3"/>
        <v/>
      </c>
      <c r="E64" t="str">
        <f t="shared" si="3"/>
        <v/>
      </c>
      <c r="F64">
        <f t="shared" si="3"/>
        <v>2.5600000000000023</v>
      </c>
      <c r="G64" s="14">
        <f t="shared" si="3"/>
        <v>13.04</v>
      </c>
    </row>
    <row r="65" spans="1:7" ht="15.75" thickBot="1" x14ac:dyDescent="0.3">
      <c r="A65" s="7" t="s">
        <v>28</v>
      </c>
      <c r="B65" s="8">
        <v>33.9</v>
      </c>
      <c r="C65" s="7" t="str">
        <f t="shared" si="3"/>
        <v/>
      </c>
      <c r="D65" s="15" t="str">
        <f t="shared" si="3"/>
        <v/>
      </c>
      <c r="E65" s="15" t="str">
        <f t="shared" si="3"/>
        <v/>
      </c>
      <c r="F65" s="15" t="str">
        <f t="shared" si="3"/>
        <v/>
      </c>
      <c r="G65" s="16">
        <f t="shared" si="3"/>
        <v>10.479999999999997</v>
      </c>
    </row>
    <row r="67" spans="1:7" x14ac:dyDescent="0.25">
      <c r="A67" s="9" t="s">
        <v>68</v>
      </c>
    </row>
    <row r="68" spans="1:7" x14ac:dyDescent="0.25">
      <c r="A68" t="s">
        <v>69</v>
      </c>
      <c r="B68">
        <f>AVERAGE(C24:C29)</f>
        <v>36.543333333333337</v>
      </c>
    </row>
    <row r="69" spans="1:7" x14ac:dyDescent="0.25">
      <c r="A69" t="s">
        <v>70</v>
      </c>
      <c r="B69">
        <f>SQRT(D9)</f>
        <v>3.0599019592137262</v>
      </c>
    </row>
    <row r="70" spans="1:7" x14ac:dyDescent="0.25">
      <c r="A70" t="s">
        <v>71</v>
      </c>
      <c r="B70">
        <f>100*B69/B68</f>
        <v>8.3733520730102864</v>
      </c>
    </row>
    <row r="72" spans="1:7" x14ac:dyDescent="0.25">
      <c r="A72" s="9" t="s">
        <v>72</v>
      </c>
    </row>
    <row r="73" spans="1:7" x14ac:dyDescent="0.25">
      <c r="A73" t="s">
        <v>73</v>
      </c>
    </row>
    <row r="74" spans="1:7" x14ac:dyDescent="0.25">
      <c r="A74" t="s">
        <v>74</v>
      </c>
    </row>
    <row r="76" spans="1:7" x14ac:dyDescent="0.25">
      <c r="A76" t="s">
        <v>76</v>
      </c>
    </row>
    <row r="77" spans="1:7" x14ac:dyDescent="0.25">
      <c r="A77" t="s">
        <v>75</v>
      </c>
    </row>
  </sheetData>
  <sortState xmlns:xlrd2="http://schemas.microsoft.com/office/spreadsheetml/2017/richdata2" ref="A50:B55">
    <sortCondition descending="1" ref="B50:B55"/>
  </sortState>
  <mergeCells count="6">
    <mergeCell ref="A12:B12"/>
    <mergeCell ref="D12:E12"/>
    <mergeCell ref="D22:E22"/>
    <mergeCell ref="D36:E36"/>
    <mergeCell ref="G22:H22"/>
    <mergeCell ref="G36:H36"/>
  </mergeCells>
  <conditionalFormatting sqref="C61:G65">
    <cfRule type="cellIs" dxfId="0" priority="1" operator="greaterThan">
      <formula>$B$46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80" zoomScaleNormal="18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Alan Rodrigo Panosso</cp:lastModifiedBy>
  <dcterms:created xsi:type="dcterms:W3CDTF">2022-01-11T19:41:20Z</dcterms:created>
  <dcterms:modified xsi:type="dcterms:W3CDTF">2023-09-29T17:21:23Z</dcterms:modified>
</cp:coreProperties>
</file>