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8800" windowHeight="12435"/>
  </bookViews>
  <sheets>
    <sheet name="Plan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" l="1"/>
  <c r="H37" i="2"/>
  <c r="F32" i="2"/>
  <c r="F31" i="2"/>
  <c r="F30" i="2"/>
  <c r="F33" i="2" s="1"/>
  <c r="C39" i="2" s="1"/>
  <c r="D39" i="2" s="1"/>
  <c r="E39" i="2" s="1"/>
  <c r="E32" i="2"/>
  <c r="E31" i="2"/>
  <c r="D32" i="2"/>
  <c r="D31" i="2"/>
  <c r="C32" i="2"/>
  <c r="C31" i="2"/>
  <c r="F29" i="2"/>
  <c r="E29" i="2"/>
  <c r="E30" i="2" s="1"/>
  <c r="D29" i="2"/>
  <c r="D30" i="2" s="1"/>
  <c r="D33" i="2" s="1"/>
  <c r="C37" i="2" s="1"/>
  <c r="D37" i="2" s="1"/>
  <c r="E37" i="2" s="1"/>
  <c r="C29" i="2"/>
  <c r="C30" i="2" s="1"/>
  <c r="B13" i="2"/>
  <c r="B12" i="2" s="1"/>
  <c r="H12" i="2" s="1"/>
  <c r="F6" i="2"/>
  <c r="G6" i="2" s="1"/>
  <c r="F5" i="2"/>
  <c r="G5" i="2" s="1"/>
  <c r="F4" i="2"/>
  <c r="G4" i="2" s="1"/>
  <c r="F3" i="2"/>
  <c r="G3" i="2" s="1"/>
  <c r="F2" i="2"/>
  <c r="G2" i="2" s="1"/>
  <c r="G7" i="2" l="1"/>
  <c r="C33" i="2"/>
  <c r="C36" i="2" s="1"/>
  <c r="D36" i="2" s="1"/>
  <c r="E36" i="2" s="1"/>
  <c r="E33" i="2"/>
  <c r="C38" i="2" s="1"/>
  <c r="D38" i="2" s="1"/>
  <c r="E38" i="2" s="1"/>
  <c r="F7" i="2"/>
  <c r="F8" i="2" s="1"/>
  <c r="C13" i="2" s="1"/>
  <c r="H11" i="2"/>
  <c r="C11" i="2" l="1"/>
  <c r="C12" i="2" s="1"/>
  <c r="D12" i="2" s="1"/>
  <c r="B14" i="2" s="1"/>
  <c r="D11" i="2" l="1"/>
  <c r="E11" i="2"/>
</calcChain>
</file>

<file path=xl/sharedStrings.xml><?xml version="1.0" encoding="utf-8"?>
<sst xmlns="http://schemas.openxmlformats.org/spreadsheetml/2006/main" count="73" uniqueCount="44">
  <si>
    <t>FV</t>
  </si>
  <si>
    <t>GL</t>
  </si>
  <si>
    <t>QM</t>
  </si>
  <si>
    <t>SQ</t>
  </si>
  <si>
    <t>F</t>
  </si>
  <si>
    <t>Total</t>
  </si>
  <si>
    <t>Tratamento</t>
  </si>
  <si>
    <t>Conclusão:</t>
  </si>
  <si>
    <t>CV</t>
  </si>
  <si>
    <t>G</t>
  </si>
  <si>
    <t>C</t>
  </si>
  <si>
    <t>ns</t>
  </si>
  <si>
    <t>5-Testemunha</t>
  </si>
  <si>
    <t>Rep.1</t>
  </si>
  <si>
    <t>Rep.2</t>
  </si>
  <si>
    <t>Rep.3</t>
  </si>
  <si>
    <t>Rep.4</t>
  </si>
  <si>
    <t>1-AC-64 (dose1</t>
  </si>
  <si>
    <t>2-AC-64 (dose 2)</t>
  </si>
  <si>
    <t>3-AC-92 (dose 1)</t>
  </si>
  <si>
    <t>4-AC-92 (dose2)</t>
  </si>
  <si>
    <t>Trat.</t>
  </si>
  <si>
    <t>Res.</t>
  </si>
  <si>
    <t>Fc(4 x 15)</t>
  </si>
  <si>
    <t>Rejeitamos H0</t>
  </si>
  <si>
    <t xml:space="preserve">Contrastes </t>
  </si>
  <si>
    <t>a) Testemunha vs. Nematicidas</t>
  </si>
  <si>
    <t>b) AC-64 vs. AC-92</t>
  </si>
  <si>
    <t>c) AC-64 (dose 1) vs. AC-64 (dose 2)</t>
  </si>
  <si>
    <t>d) AC-92 (dose 1) vs. AC-92 (dose 2)</t>
  </si>
  <si>
    <t>Coef_a</t>
  </si>
  <si>
    <t>Coef_b</t>
  </si>
  <si>
    <t>Coef_c</t>
  </si>
  <si>
    <t>Coef_d</t>
  </si>
  <si>
    <t>Y</t>
  </si>
  <si>
    <t>Y²</t>
  </si>
  <si>
    <t>r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</si>
  <si>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c²</t>
    </r>
  </si>
  <si>
    <t>SQY</t>
  </si>
  <si>
    <t>**</t>
  </si>
  <si>
    <t xml:space="preserve">Conclusão </t>
  </si>
  <si>
    <t>Rejeita H0 a 1%</t>
  </si>
  <si>
    <t>Não rejeita H0 a 5%</t>
  </si>
  <si>
    <t>Fc(1 x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</si>
</sst>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1" xfId="0" applyFont="1" applyBorder="1"/>
    <xf numFmtId="0" fontId="0" fillId="0" borderId="7" xfId="0" applyFont="1" applyBorder="1"/>
    <xf numFmtId="0" fontId="0" fillId="0" borderId="12" xfId="0" applyFont="1" applyFill="1" applyBorder="1"/>
    <xf numFmtId="0" fontId="0" fillId="0" borderId="12" xfId="0" applyBorder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34" zoomScale="200" zoomScaleNormal="200" workbookViewId="0">
      <selection activeCell="D41" sqref="D41"/>
    </sheetView>
  </sheetViews>
  <sheetFormatPr defaultRowHeight="15" x14ac:dyDescent="0.25"/>
  <cols>
    <col min="1" max="1" width="22.5703125" customWidth="1"/>
  </cols>
  <sheetData>
    <row r="1" spans="1:8" ht="15.75" thickBot="1" x14ac:dyDescent="0.3">
      <c r="A1" s="18" t="s">
        <v>6</v>
      </c>
      <c r="B1" s="19" t="s">
        <v>13</v>
      </c>
      <c r="C1" s="19" t="s">
        <v>14</v>
      </c>
      <c r="D1" s="19" t="s">
        <v>15</v>
      </c>
      <c r="E1" s="20" t="s">
        <v>16</v>
      </c>
      <c r="F1" s="30" t="s">
        <v>5</v>
      </c>
    </row>
    <row r="2" spans="1:8" x14ac:dyDescent="0.25">
      <c r="A2" s="21" t="s">
        <v>17</v>
      </c>
      <c r="B2" s="22">
        <v>17.03</v>
      </c>
      <c r="C2" s="22">
        <v>13.04</v>
      </c>
      <c r="D2" s="22">
        <v>14.83</v>
      </c>
      <c r="E2" s="23">
        <v>17.89</v>
      </c>
      <c r="F2" s="17">
        <f>SUM(B2:E2)</f>
        <v>62.79</v>
      </c>
      <c r="G2">
        <f>F2*F2</f>
        <v>3942.5841</v>
      </c>
    </row>
    <row r="3" spans="1:8" x14ac:dyDescent="0.25">
      <c r="A3" s="24" t="s">
        <v>18</v>
      </c>
      <c r="B3" s="25">
        <v>13.78</v>
      </c>
      <c r="C3" s="25">
        <v>14.49</v>
      </c>
      <c r="D3" s="25">
        <v>11.83</v>
      </c>
      <c r="E3" s="26">
        <v>12.65</v>
      </c>
      <c r="F3" s="15">
        <f>SUM(B3:E3)</f>
        <v>52.75</v>
      </c>
      <c r="G3">
        <f>F3*F3</f>
        <v>2782.5625</v>
      </c>
    </row>
    <row r="4" spans="1:8" x14ac:dyDescent="0.25">
      <c r="A4" s="24" t="s">
        <v>19</v>
      </c>
      <c r="B4" s="25">
        <v>6.32</v>
      </c>
      <c r="C4" s="25">
        <v>4.47</v>
      </c>
      <c r="D4" s="25">
        <v>3.16</v>
      </c>
      <c r="E4" s="26">
        <v>6.32</v>
      </c>
      <c r="F4" s="15">
        <f>SUM(B4:E4)</f>
        <v>20.27</v>
      </c>
      <c r="G4">
        <f>F4*F4</f>
        <v>410.87289999999996</v>
      </c>
    </row>
    <row r="5" spans="1:8" x14ac:dyDescent="0.25">
      <c r="A5" s="24" t="s">
        <v>20</v>
      </c>
      <c r="B5" s="25">
        <v>3.16</v>
      </c>
      <c r="C5" s="25">
        <v>7.75</v>
      </c>
      <c r="D5" s="25">
        <v>4.47</v>
      </c>
      <c r="E5" s="26">
        <v>3.16</v>
      </c>
      <c r="F5" s="15">
        <f>SUM(B5:E5)</f>
        <v>18.54</v>
      </c>
      <c r="G5">
        <f>F5*F5</f>
        <v>343.73159999999996</v>
      </c>
    </row>
    <row r="6" spans="1:8" ht="15.75" thickBot="1" x14ac:dyDescent="0.3">
      <c r="A6" s="27" t="s">
        <v>12</v>
      </c>
      <c r="B6" s="28">
        <v>16.12</v>
      </c>
      <c r="C6" s="28">
        <v>16.12</v>
      </c>
      <c r="D6" s="28">
        <v>15.49</v>
      </c>
      <c r="E6" s="29">
        <v>18.71</v>
      </c>
      <c r="F6" s="16">
        <f>SUM(B6:E6)</f>
        <v>66.44</v>
      </c>
      <c r="G6">
        <f>F6*F6</f>
        <v>4414.2735999999995</v>
      </c>
    </row>
    <row r="7" spans="1:8" ht="15.75" thickBot="1" x14ac:dyDescent="0.3">
      <c r="E7" t="s">
        <v>9</v>
      </c>
      <c r="F7" s="31">
        <f>SUM(F2:F6)</f>
        <v>220.79</v>
      </c>
      <c r="G7">
        <f>SUM(G2:G6)/4</f>
        <v>2973.506175</v>
      </c>
    </row>
    <row r="8" spans="1:8" ht="15.75" thickBot="1" x14ac:dyDescent="0.3">
      <c r="E8" t="s">
        <v>10</v>
      </c>
      <c r="F8" s="31">
        <f>F7*F7/COUNT(B2:E6)</f>
        <v>2437.4112049999999</v>
      </c>
    </row>
    <row r="9" spans="1:8" ht="15.75" thickBot="1" x14ac:dyDescent="0.3"/>
    <row r="10" spans="1:8" ht="15.75" thickBot="1" x14ac:dyDescent="0.3">
      <c r="A10" s="1" t="s">
        <v>0</v>
      </c>
      <c r="B10" s="2" t="s">
        <v>1</v>
      </c>
      <c r="C10" s="2" t="s">
        <v>3</v>
      </c>
      <c r="D10" s="2" t="s">
        <v>2</v>
      </c>
      <c r="E10" s="3" t="s">
        <v>4</v>
      </c>
      <c r="G10" t="s">
        <v>23</v>
      </c>
    </row>
    <row r="11" spans="1:8" x14ac:dyDescent="0.25">
      <c r="A11" t="s">
        <v>21</v>
      </c>
      <c r="B11">
        <v>4</v>
      </c>
      <c r="C11">
        <f>SUMSQ(F2:F6)/4-F8</f>
        <v>536.0949700000001</v>
      </c>
      <c r="D11">
        <f>C11/B11</f>
        <v>134.02374250000003</v>
      </c>
      <c r="E11">
        <f>D11/D12</f>
        <v>43.764164641662589</v>
      </c>
      <c r="G11" s="32">
        <v>0.05</v>
      </c>
      <c r="H11">
        <f>_xlfn.F.INV.RT(G11,$B$11,$B$12)</f>
        <v>3.055568275906595</v>
      </c>
    </row>
    <row r="12" spans="1:8" ht="15.75" thickBot="1" x14ac:dyDescent="0.3">
      <c r="A12" t="s">
        <v>22</v>
      </c>
      <c r="B12">
        <f>B13-B11</f>
        <v>15</v>
      </c>
      <c r="C12">
        <f>C13-C11</f>
        <v>45.936125000000175</v>
      </c>
      <c r="D12">
        <f>C12/B12</f>
        <v>3.0624083333333449</v>
      </c>
      <c r="G12" s="32">
        <v>0.01</v>
      </c>
      <c r="H12">
        <f>_xlfn.F.INV.RT(G12,$B$11,$B$12)</f>
        <v>4.8932095893215815</v>
      </c>
    </row>
    <row r="13" spans="1:8" ht="15.75" thickBot="1" x14ac:dyDescent="0.3">
      <c r="A13" s="1" t="s">
        <v>5</v>
      </c>
      <c r="B13" s="2">
        <f>5*4-1</f>
        <v>19</v>
      </c>
      <c r="C13" s="2">
        <f>SUMSQ(B2:E6)-F8</f>
        <v>582.03109500000028</v>
      </c>
      <c r="D13" s="2"/>
      <c r="E13" s="3"/>
    </row>
    <row r="14" spans="1:8" x14ac:dyDescent="0.25">
      <c r="A14" s="4" t="s">
        <v>8</v>
      </c>
      <c r="B14">
        <f>100*SQRT(D12)/(F7/COUNT(B2:E6))</f>
        <v>15.851929972624003</v>
      </c>
    </row>
    <row r="15" spans="1:8" x14ac:dyDescent="0.25">
      <c r="A15" t="s">
        <v>7</v>
      </c>
      <c r="B15" t="s">
        <v>24</v>
      </c>
    </row>
    <row r="17" spans="1:6" x14ac:dyDescent="0.25">
      <c r="A17" t="s">
        <v>25</v>
      </c>
    </row>
    <row r="18" spans="1:6" x14ac:dyDescent="0.25">
      <c r="A18" t="s">
        <v>26</v>
      </c>
    </row>
    <row r="19" spans="1:6" x14ac:dyDescent="0.25">
      <c r="A19" t="s">
        <v>27</v>
      </c>
    </row>
    <row r="20" spans="1:6" x14ac:dyDescent="0.25">
      <c r="A20" t="s">
        <v>28</v>
      </c>
    </row>
    <row r="21" spans="1:6" x14ac:dyDescent="0.25">
      <c r="A21" t="s">
        <v>29</v>
      </c>
    </row>
    <row r="22" spans="1:6" ht="15.75" thickBot="1" x14ac:dyDescent="0.3"/>
    <row r="23" spans="1:6" ht="15.75" thickBot="1" x14ac:dyDescent="0.3">
      <c r="A23" s="18" t="s">
        <v>6</v>
      </c>
      <c r="B23" s="30" t="s">
        <v>5</v>
      </c>
      <c r="C23" s="1" t="s">
        <v>30</v>
      </c>
      <c r="D23" s="2" t="s">
        <v>31</v>
      </c>
      <c r="E23" s="2" t="s">
        <v>32</v>
      </c>
      <c r="F23" s="3" t="s">
        <v>33</v>
      </c>
    </row>
    <row r="24" spans="1:6" x14ac:dyDescent="0.25">
      <c r="A24" s="21" t="s">
        <v>17</v>
      </c>
      <c r="B24" s="17">
        <v>62.79</v>
      </c>
      <c r="C24" s="8">
        <v>1</v>
      </c>
      <c r="D24" s="9">
        <v>1</v>
      </c>
      <c r="E24" s="9">
        <v>1</v>
      </c>
      <c r="F24" s="10">
        <v>0</v>
      </c>
    </row>
    <row r="25" spans="1:6" x14ac:dyDescent="0.25">
      <c r="A25" s="24" t="s">
        <v>18</v>
      </c>
      <c r="B25" s="15">
        <v>52.75</v>
      </c>
      <c r="C25" s="5">
        <v>1</v>
      </c>
      <c r="D25" s="11">
        <v>1</v>
      </c>
      <c r="E25" s="11">
        <v>-1</v>
      </c>
      <c r="F25" s="12">
        <v>0</v>
      </c>
    </row>
    <row r="26" spans="1:6" x14ac:dyDescent="0.25">
      <c r="A26" s="24" t="s">
        <v>19</v>
      </c>
      <c r="B26" s="15">
        <v>20.27</v>
      </c>
      <c r="C26" s="5">
        <v>1</v>
      </c>
      <c r="D26" s="11">
        <v>-1</v>
      </c>
      <c r="E26" s="11">
        <v>0</v>
      </c>
      <c r="F26" s="12">
        <v>1</v>
      </c>
    </row>
    <row r="27" spans="1:6" x14ac:dyDescent="0.25">
      <c r="A27" s="24" t="s">
        <v>20</v>
      </c>
      <c r="B27" s="15">
        <v>18.54</v>
      </c>
      <c r="C27" s="5">
        <v>1</v>
      </c>
      <c r="D27" s="11">
        <v>-1</v>
      </c>
      <c r="E27" s="11">
        <v>0</v>
      </c>
      <c r="F27" s="12">
        <v>-1</v>
      </c>
    </row>
    <row r="28" spans="1:6" ht="15.75" thickBot="1" x14ac:dyDescent="0.3">
      <c r="A28" s="27" t="s">
        <v>12</v>
      </c>
      <c r="B28" s="16">
        <v>66.44</v>
      </c>
      <c r="C28" s="6">
        <v>-4</v>
      </c>
      <c r="D28" s="13">
        <v>0</v>
      </c>
      <c r="E28" s="13">
        <v>0</v>
      </c>
      <c r="F28" s="14">
        <v>0</v>
      </c>
    </row>
    <row r="29" spans="1:6" x14ac:dyDescent="0.25">
      <c r="B29" s="17" t="s">
        <v>34</v>
      </c>
      <c r="C29" s="17">
        <f>SUMPRODUCT($B$24:$B$28,C24:C28)</f>
        <v>-111.41</v>
      </c>
      <c r="D29" s="17">
        <f>SUMPRODUCT($B$24:$B$28,D24:D28)</f>
        <v>76.72999999999999</v>
      </c>
      <c r="E29" s="17">
        <f>SUMPRODUCT($B$24:$B$28,E24:E28)</f>
        <v>10.039999999999999</v>
      </c>
      <c r="F29" s="17">
        <f>SUMPRODUCT($B$24:$B$28,F24:F28)</f>
        <v>1.7300000000000004</v>
      </c>
    </row>
    <row r="30" spans="1:6" x14ac:dyDescent="0.25">
      <c r="B30" s="15" t="s">
        <v>35</v>
      </c>
      <c r="C30" s="15">
        <f>C29*C29</f>
        <v>12412.188099999999</v>
      </c>
      <c r="D30" s="15">
        <f>D29*D29</f>
        <v>5887.4928999999984</v>
      </c>
      <c r="E30" s="15">
        <f>E29*E29</f>
        <v>100.80159999999998</v>
      </c>
      <c r="F30" s="15">
        <f>F29*F29</f>
        <v>2.9929000000000014</v>
      </c>
    </row>
    <row r="31" spans="1:6" x14ac:dyDescent="0.25">
      <c r="B31" s="15" t="s">
        <v>36</v>
      </c>
      <c r="C31" s="15">
        <f>4</f>
        <v>4</v>
      </c>
      <c r="D31" s="15">
        <f>4</f>
        <v>4</v>
      </c>
      <c r="E31" s="15">
        <f>4</f>
        <v>4</v>
      </c>
      <c r="F31" s="15">
        <f>4</f>
        <v>4</v>
      </c>
    </row>
    <row r="32" spans="1:6" ht="15.75" thickBot="1" x14ac:dyDescent="0.3">
      <c r="B32" s="15" t="s">
        <v>37</v>
      </c>
      <c r="C32" s="15">
        <f>SUMSQ(C24:C28)</f>
        <v>20</v>
      </c>
      <c r="D32" s="15">
        <f>SUMSQ(D24:D28)</f>
        <v>4</v>
      </c>
      <c r="E32" s="15">
        <f>SUMSQ(E24:E28)</f>
        <v>2</v>
      </c>
      <c r="F32" s="15">
        <f>SUMSQ(F24:F28)</f>
        <v>2</v>
      </c>
    </row>
    <row r="33" spans="1:8" ht="15.75" thickBot="1" x14ac:dyDescent="0.3">
      <c r="B33" s="31" t="s">
        <v>38</v>
      </c>
      <c r="C33" s="31">
        <f>C30/C31/C32</f>
        <v>155.15235124999998</v>
      </c>
      <c r="D33" s="31">
        <f>D30/D31/D32</f>
        <v>367.9683062499999</v>
      </c>
      <c r="E33" s="31">
        <f>E30/E31/E32</f>
        <v>12.600199999999997</v>
      </c>
      <c r="F33" s="31">
        <f>F30/F31/F32</f>
        <v>0.37411250000000018</v>
      </c>
    </row>
    <row r="34" spans="1:8" ht="15.75" thickBot="1" x14ac:dyDescent="0.3"/>
    <row r="35" spans="1:8" ht="15.75" thickBot="1" x14ac:dyDescent="0.3">
      <c r="A35" s="1" t="s">
        <v>0</v>
      </c>
      <c r="B35" s="2" t="s">
        <v>1</v>
      </c>
      <c r="C35" s="2" t="s">
        <v>3</v>
      </c>
      <c r="D35" s="2" t="s">
        <v>2</v>
      </c>
      <c r="E35" s="3" t="s">
        <v>4</v>
      </c>
    </row>
    <row r="36" spans="1:8" x14ac:dyDescent="0.25">
      <c r="A36" s="33" t="s">
        <v>26</v>
      </c>
      <c r="B36">
        <v>1</v>
      </c>
      <c r="C36">
        <f>C33</f>
        <v>155.15235124999998</v>
      </c>
      <c r="D36">
        <f>C36/B36</f>
        <v>155.15235124999998</v>
      </c>
      <c r="E36">
        <f>D36/D41</f>
        <v>50.663508703661677</v>
      </c>
      <c r="F36" t="s">
        <v>39</v>
      </c>
      <c r="G36" t="s">
        <v>43</v>
      </c>
    </row>
    <row r="37" spans="1:8" x14ac:dyDescent="0.25">
      <c r="A37" s="33" t="s">
        <v>27</v>
      </c>
      <c r="B37">
        <v>1</v>
      </c>
      <c r="C37">
        <f>D33</f>
        <v>367.9683062499999</v>
      </c>
      <c r="D37">
        <f>C37/B37</f>
        <v>367.9683062499999</v>
      </c>
      <c r="E37">
        <f>D37/D41</f>
        <v>120.15651284800313</v>
      </c>
      <c r="F37" t="s">
        <v>39</v>
      </c>
      <c r="G37" s="32">
        <v>0.05</v>
      </c>
      <c r="H37">
        <f>_xlfn.F.INV.RT(G37,B36,B41)</f>
        <v>4.5430771652669701</v>
      </c>
    </row>
    <row r="38" spans="1:8" ht="17.25" x14ac:dyDescent="0.25">
      <c r="A38" s="33" t="s">
        <v>28</v>
      </c>
      <c r="B38">
        <v>1</v>
      </c>
      <c r="C38">
        <f>E33</f>
        <v>12.600199999999997</v>
      </c>
      <c r="D38">
        <f>C38/B38</f>
        <v>12.600199999999997</v>
      </c>
      <c r="E38">
        <f>D38/D41</f>
        <v>4.1144741747371869</v>
      </c>
      <c r="F38" s="34" t="s">
        <v>11</v>
      </c>
      <c r="G38" s="32">
        <v>0.01</v>
      </c>
      <c r="H38">
        <f>_xlfn.F.INV.RT(G38,B36,B41)</f>
        <v>8.6831168176389504</v>
      </c>
    </row>
    <row r="39" spans="1:8" ht="17.25" x14ac:dyDescent="0.25">
      <c r="A39" s="33" t="s">
        <v>29</v>
      </c>
      <c r="B39">
        <v>1</v>
      </c>
      <c r="C39">
        <f>F33</f>
        <v>0.37411250000000018</v>
      </c>
      <c r="D39">
        <f>C39/B39</f>
        <v>0.37411250000000018</v>
      </c>
      <c r="E39">
        <f>D39/D41</f>
        <v>0.12216284024827914</v>
      </c>
      <c r="F39" s="34" t="s">
        <v>11</v>
      </c>
    </row>
    <row r="40" spans="1:8" x14ac:dyDescent="0.25">
      <c r="A40" s="35" t="s">
        <v>21</v>
      </c>
      <c r="B40" s="35">
        <v>4</v>
      </c>
      <c r="C40" s="35">
        <v>536.0949700000001</v>
      </c>
      <c r="D40" s="35">
        <v>134.02374250000003</v>
      </c>
      <c r="E40" s="35">
        <v>43.764164641662589</v>
      </c>
    </row>
    <row r="41" spans="1:8" ht="15.75" thickBot="1" x14ac:dyDescent="0.3">
      <c r="A41" t="s">
        <v>22</v>
      </c>
      <c r="B41">
        <v>15</v>
      </c>
      <c r="C41">
        <v>45.936125000000175</v>
      </c>
      <c r="D41">
        <v>3.0624083333333449</v>
      </c>
    </row>
    <row r="42" spans="1:8" ht="15.75" thickBot="1" x14ac:dyDescent="0.3">
      <c r="A42" s="1" t="s">
        <v>5</v>
      </c>
      <c r="B42" s="2">
        <v>19</v>
      </c>
      <c r="C42" s="2">
        <v>582.03109500000028</v>
      </c>
      <c r="D42" s="2"/>
      <c r="E42" s="3"/>
    </row>
    <row r="43" spans="1:8" x14ac:dyDescent="0.25">
      <c r="A43" s="4" t="s">
        <v>8</v>
      </c>
      <c r="B43">
        <v>15.851929972624003</v>
      </c>
    </row>
    <row r="45" spans="1:8" x14ac:dyDescent="0.25">
      <c r="A45" s="7" t="s">
        <v>40</v>
      </c>
    </row>
    <row r="46" spans="1:8" x14ac:dyDescent="0.25">
      <c r="A46" s="33" t="s">
        <v>26</v>
      </c>
      <c r="B46" t="s">
        <v>41</v>
      </c>
    </row>
    <row r="47" spans="1:8" x14ac:dyDescent="0.25">
      <c r="A47" s="33" t="s">
        <v>27</v>
      </c>
      <c r="B47" t="s">
        <v>41</v>
      </c>
    </row>
    <row r="48" spans="1:8" x14ac:dyDescent="0.25">
      <c r="A48" s="33" t="s">
        <v>28</v>
      </c>
      <c r="B48" t="s">
        <v>42</v>
      </c>
    </row>
    <row r="49" spans="1:2" x14ac:dyDescent="0.25">
      <c r="A49" s="33" t="s">
        <v>29</v>
      </c>
      <c r="B49" t="s">
        <v>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Not. Unesp</cp:lastModifiedBy>
  <dcterms:created xsi:type="dcterms:W3CDTF">2022-01-11T19:41:20Z</dcterms:created>
  <dcterms:modified xsi:type="dcterms:W3CDTF">2022-10-24T18:58:36Z</dcterms:modified>
</cp:coreProperties>
</file>