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435"/>
  </bookViews>
  <sheets>
    <sheet name="ANOVA" sheetId="1" r:id="rId1"/>
    <sheet name="teste de Tuke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9" i="2"/>
  <c r="J8" i="2"/>
  <c r="I8" i="2"/>
  <c r="I7" i="2"/>
  <c r="J7" i="2"/>
  <c r="H7" i="2"/>
  <c r="B16" i="2"/>
  <c r="C11" i="2"/>
  <c r="C12" i="2"/>
  <c r="C13" i="2"/>
  <c r="C10" i="2"/>
  <c r="C5" i="2"/>
  <c r="C4" i="2"/>
  <c r="C3" i="2"/>
  <c r="C2" i="2"/>
  <c r="G12" i="1"/>
  <c r="G11" i="1"/>
  <c r="F13" i="1"/>
  <c r="F12" i="1"/>
  <c r="F11" i="1"/>
  <c r="E13" i="1"/>
  <c r="E12" i="1"/>
  <c r="E11" i="1"/>
  <c r="E14" i="1"/>
  <c r="D13" i="1"/>
  <c r="D12" i="1"/>
  <c r="D11" i="1"/>
  <c r="D14" i="1"/>
  <c r="G8" i="1"/>
  <c r="G7" i="1"/>
  <c r="C7" i="1"/>
  <c r="D7" i="1"/>
  <c r="E7" i="1"/>
  <c r="F7" i="1"/>
  <c r="B7" i="1"/>
  <c r="G6" i="1"/>
  <c r="G5" i="1"/>
  <c r="G4" i="1"/>
  <c r="G3" i="1"/>
</calcChain>
</file>

<file path=xl/sharedStrings.xml><?xml version="1.0" encoding="utf-8"?>
<sst xmlns="http://schemas.openxmlformats.org/spreadsheetml/2006/main" count="67" uniqueCount="39">
  <si>
    <t>Tratamento</t>
  </si>
  <si>
    <t>Total</t>
  </si>
  <si>
    <t>I</t>
  </si>
  <si>
    <t>II</t>
  </si>
  <si>
    <t>III</t>
  </si>
  <si>
    <t>IV</t>
  </si>
  <si>
    <t>V</t>
  </si>
  <si>
    <t>1-OPACO2</t>
  </si>
  <si>
    <t>2-PIRANAO</t>
  </si>
  <si>
    <t>3-COMP.FLINT</t>
  </si>
  <si>
    <t>4-AG152</t>
  </si>
  <si>
    <t>Bloco</t>
  </si>
  <si>
    <t>TOTAL</t>
  </si>
  <si>
    <t>G</t>
  </si>
  <si>
    <t>C</t>
  </si>
  <si>
    <t>FV</t>
  </si>
  <si>
    <t>GL</t>
  </si>
  <si>
    <t>SQ</t>
  </si>
  <si>
    <t>QM</t>
  </si>
  <si>
    <t>F</t>
  </si>
  <si>
    <t>Trat</t>
  </si>
  <si>
    <t>Res</t>
  </si>
  <si>
    <t>F (Trat: 3 x12)</t>
  </si>
  <si>
    <t>F (Bloco: 4 x12)</t>
  </si>
  <si>
    <t>**</t>
  </si>
  <si>
    <t>Média</t>
  </si>
  <si>
    <t>Ordernar as médias de forma decrescente</t>
  </si>
  <si>
    <t>s(m)</t>
  </si>
  <si>
    <t>Tabela (Tukey 4 x 12)</t>
  </si>
  <si>
    <t>q</t>
  </si>
  <si>
    <t>dms</t>
  </si>
  <si>
    <t>Matriz de comparação do Teste de Tukey</t>
  </si>
  <si>
    <t>TUKEY</t>
  </si>
  <si>
    <t>a</t>
  </si>
  <si>
    <t>b</t>
  </si>
  <si>
    <t>c</t>
  </si>
  <si>
    <t xml:space="preserve">Médias seguidas pela mesma letra não diferem entre si pelo teste de </t>
  </si>
  <si>
    <t>Tukey ao nível de 5% de probabilidade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</si>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</sst>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3" xfId="0" applyBorder="1"/>
    <xf numFmtId="0" fontId="1" fillId="0" borderId="1" xfId="0" applyFont="1" applyBorder="1"/>
    <xf numFmtId="0" fontId="0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Border="1"/>
    <xf numFmtId="0" fontId="0" fillId="0" borderId="9" xfId="0" applyFill="1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235" zoomScaleNormal="235" workbookViewId="0">
      <selection activeCell="I11" sqref="I11"/>
    </sheetView>
  </sheetViews>
  <sheetFormatPr defaultRowHeight="15" x14ac:dyDescent="0.25"/>
  <cols>
    <col min="1" max="1" width="13.42578125" customWidth="1"/>
    <col min="7" max="7" width="12.28515625" bestFit="1" customWidth="1"/>
  </cols>
  <sheetData>
    <row r="1" spans="1:9" x14ac:dyDescent="0.25">
      <c r="A1" s="12" t="s">
        <v>0</v>
      </c>
      <c r="B1" s="14" t="s">
        <v>11</v>
      </c>
      <c r="C1" s="14"/>
      <c r="D1" s="14"/>
      <c r="E1" s="14"/>
      <c r="F1" s="14"/>
      <c r="G1" s="12" t="s">
        <v>1</v>
      </c>
    </row>
    <row r="2" spans="1:9" x14ac:dyDescent="0.25">
      <c r="A2" s="13"/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3"/>
    </row>
    <row r="3" spans="1:9" x14ac:dyDescent="0.25">
      <c r="A3" s="7" t="s">
        <v>7</v>
      </c>
      <c r="B3" s="8">
        <v>2812</v>
      </c>
      <c r="C3" s="8">
        <v>2296</v>
      </c>
      <c r="D3" s="8">
        <v>3501</v>
      </c>
      <c r="E3" s="8">
        <v>3301</v>
      </c>
      <c r="F3" s="11">
        <v>3691</v>
      </c>
      <c r="G3" s="18">
        <f>SUM(B3:F3)</f>
        <v>15601</v>
      </c>
    </row>
    <row r="4" spans="1:9" x14ac:dyDescent="0.25">
      <c r="A4" s="2" t="s">
        <v>8</v>
      </c>
      <c r="B4" s="3">
        <v>3728</v>
      </c>
      <c r="C4" s="3">
        <v>3588</v>
      </c>
      <c r="D4" s="3">
        <v>4418</v>
      </c>
      <c r="E4" s="3">
        <v>4544</v>
      </c>
      <c r="F4" s="3">
        <v>5084</v>
      </c>
      <c r="G4" s="19">
        <f>SUM(B4:F4)</f>
        <v>21362</v>
      </c>
    </row>
    <row r="5" spans="1:9" x14ac:dyDescent="0.25">
      <c r="A5" s="2" t="s">
        <v>9</v>
      </c>
      <c r="B5" s="3">
        <v>5359</v>
      </c>
      <c r="C5" s="3">
        <v>5106</v>
      </c>
      <c r="D5" s="3">
        <v>7477</v>
      </c>
      <c r="E5" s="3">
        <v>8007</v>
      </c>
      <c r="F5" s="3">
        <v>7956</v>
      </c>
      <c r="G5" s="19">
        <f>SUM(B5:F5)</f>
        <v>33905</v>
      </c>
    </row>
    <row r="6" spans="1:9" x14ac:dyDescent="0.25">
      <c r="A6" s="4" t="s">
        <v>10</v>
      </c>
      <c r="B6" s="5">
        <v>4482</v>
      </c>
      <c r="C6" s="5">
        <v>4510</v>
      </c>
      <c r="D6" s="5">
        <v>5236</v>
      </c>
      <c r="E6" s="5">
        <v>5930</v>
      </c>
      <c r="F6" s="5">
        <v>5025</v>
      </c>
      <c r="G6" s="20">
        <f>SUM(B6:F6)</f>
        <v>25183</v>
      </c>
    </row>
    <row r="7" spans="1:9" x14ac:dyDescent="0.25">
      <c r="A7" s="16" t="s">
        <v>12</v>
      </c>
      <c r="B7" s="21">
        <f>SUM(B3:B6)</f>
        <v>16381</v>
      </c>
      <c r="C7" s="21">
        <f t="shared" ref="C7:F7" si="0">SUM(C3:C6)</f>
        <v>15500</v>
      </c>
      <c r="D7" s="21">
        <f t="shared" si="0"/>
        <v>20632</v>
      </c>
      <c r="E7" s="21">
        <f t="shared" si="0"/>
        <v>21782</v>
      </c>
      <c r="F7" s="21">
        <f t="shared" si="0"/>
        <v>21756</v>
      </c>
      <c r="G7" s="17">
        <f>SUM(G3:G6)</f>
        <v>96051</v>
      </c>
      <c r="H7" t="s">
        <v>13</v>
      </c>
    </row>
    <row r="8" spans="1:9" x14ac:dyDescent="0.25">
      <c r="G8" s="17">
        <f>G7^2/(4*5)</f>
        <v>461289730.05000001</v>
      </c>
      <c r="H8" t="s">
        <v>14</v>
      </c>
    </row>
    <row r="9" spans="1:9" ht="15.75" thickBot="1" x14ac:dyDescent="0.3"/>
    <row r="10" spans="1:9" ht="15.75" thickBot="1" x14ac:dyDescent="0.3">
      <c r="C10" s="22" t="s">
        <v>15</v>
      </c>
      <c r="D10" s="23" t="s">
        <v>16</v>
      </c>
      <c r="E10" s="23" t="s">
        <v>17</v>
      </c>
      <c r="F10" s="23" t="s">
        <v>18</v>
      </c>
      <c r="G10" s="24" t="s">
        <v>19</v>
      </c>
      <c r="I10" t="s">
        <v>38</v>
      </c>
    </row>
    <row r="11" spans="1:9" x14ac:dyDescent="0.25">
      <c r="C11" t="s">
        <v>20</v>
      </c>
      <c r="D11">
        <f>4-1</f>
        <v>3</v>
      </c>
      <c r="E11">
        <f>SUMSQ(G3:G6)/5-G8</f>
        <v>35402021.75</v>
      </c>
      <c r="F11">
        <f>E11/D11</f>
        <v>11800673.916666666</v>
      </c>
      <c r="G11">
        <f>F11/F13</f>
        <v>44.344958710812854</v>
      </c>
      <c r="H11" t="s">
        <v>24</v>
      </c>
      <c r="I11">
        <f>100*SQRT(F13)/(G7/(4*5))</f>
        <v>10.741362722863673</v>
      </c>
    </row>
    <row r="12" spans="1:9" x14ac:dyDescent="0.25">
      <c r="C12" t="s">
        <v>11</v>
      </c>
      <c r="D12">
        <f>5-1</f>
        <v>4</v>
      </c>
      <c r="E12">
        <f>SUMSQ(B7:F7)/4-G8</f>
        <v>9221681.1999999881</v>
      </c>
      <c r="F12">
        <f>E12/D12</f>
        <v>2305420.299999997</v>
      </c>
      <c r="G12">
        <f>F12/F13</f>
        <v>8.6633838657451516</v>
      </c>
      <c r="H12" t="s">
        <v>24</v>
      </c>
    </row>
    <row r="13" spans="1:9" ht="15.75" thickBot="1" x14ac:dyDescent="0.3">
      <c r="C13" t="s">
        <v>21</v>
      </c>
      <c r="D13">
        <f>D14-D12-D11</f>
        <v>12</v>
      </c>
      <c r="E13">
        <f>E14-E12-E11</f>
        <v>3193330</v>
      </c>
      <c r="F13">
        <f>E13/D13</f>
        <v>266110.83333333331</v>
      </c>
    </row>
    <row r="14" spans="1:9" ht="15.75" thickBot="1" x14ac:dyDescent="0.3">
      <c r="C14" s="22" t="s">
        <v>1</v>
      </c>
      <c r="D14" s="23">
        <f>4*5-1</f>
        <v>19</v>
      </c>
      <c r="E14" s="23">
        <f>SUMSQ(B3:F6)-G8</f>
        <v>47817032.949999988</v>
      </c>
      <c r="F14" s="23"/>
      <c r="G14" s="24"/>
    </row>
    <row r="15" spans="1:9" ht="15.75" thickBot="1" x14ac:dyDescent="0.3"/>
    <row r="16" spans="1:9" ht="15.75" thickBot="1" x14ac:dyDescent="0.3">
      <c r="C16" s="25" t="s">
        <v>22</v>
      </c>
      <c r="D16" s="26"/>
      <c r="F16" s="25" t="s">
        <v>23</v>
      </c>
      <c r="G16" s="26"/>
    </row>
    <row r="17" spans="3:7" x14ac:dyDescent="0.25">
      <c r="C17" s="27">
        <v>0.05</v>
      </c>
      <c r="D17" s="28">
        <v>0.01</v>
      </c>
      <c r="F17" s="27">
        <v>0.05</v>
      </c>
      <c r="G17" s="28">
        <v>0.01</v>
      </c>
    </row>
    <row r="18" spans="3:7" ht="15.75" thickBot="1" x14ac:dyDescent="0.3">
      <c r="C18" s="29">
        <v>3.49</v>
      </c>
      <c r="D18" s="30">
        <v>5.95</v>
      </c>
      <c r="F18" s="29">
        <v>3.26</v>
      </c>
      <c r="G18" s="30">
        <v>5.41</v>
      </c>
    </row>
  </sheetData>
  <sortState ref="A3:F6">
    <sortCondition ref="A3:A6"/>
  </sortState>
  <mergeCells count="5">
    <mergeCell ref="A1:A2"/>
    <mergeCell ref="G1:G2"/>
    <mergeCell ref="B1:F1"/>
    <mergeCell ref="C16:D16"/>
    <mergeCell ref="F16:G1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2" zoomScale="220" zoomScaleNormal="220" workbookViewId="0">
      <selection activeCell="G15" sqref="G15:I15"/>
    </sheetView>
  </sheetViews>
  <sheetFormatPr defaultRowHeight="15" x14ac:dyDescent="0.25"/>
  <cols>
    <col min="1" max="1" width="13.7109375" bestFit="1" customWidth="1"/>
    <col min="2" max="2" width="6" bestFit="1" customWidth="1"/>
    <col min="6" max="6" width="9.7109375" customWidth="1"/>
  </cols>
  <sheetData>
    <row r="1" spans="1:10" x14ac:dyDescent="0.25">
      <c r="A1" t="s">
        <v>0</v>
      </c>
      <c r="B1" t="s">
        <v>1</v>
      </c>
      <c r="C1" t="s">
        <v>25</v>
      </c>
    </row>
    <row r="2" spans="1:10" ht="15.75" thickBot="1" x14ac:dyDescent="0.3">
      <c r="A2" s="7" t="s">
        <v>7</v>
      </c>
      <c r="B2" s="18">
        <v>15601</v>
      </c>
      <c r="C2">
        <f>B2/5</f>
        <v>3120.2</v>
      </c>
    </row>
    <row r="3" spans="1:10" ht="15.75" thickBot="1" x14ac:dyDescent="0.3">
      <c r="A3" s="2" t="s">
        <v>8</v>
      </c>
      <c r="B3" s="19">
        <v>21362</v>
      </c>
      <c r="C3">
        <f>B3/5</f>
        <v>4272.3999999999996</v>
      </c>
      <c r="F3" s="25" t="s">
        <v>31</v>
      </c>
      <c r="G3" s="42"/>
      <c r="H3" s="42"/>
      <c r="I3" s="26"/>
    </row>
    <row r="4" spans="1:10" x14ac:dyDescent="0.25">
      <c r="A4" s="2" t="s">
        <v>9</v>
      </c>
      <c r="B4" s="19">
        <v>33905</v>
      </c>
      <c r="C4">
        <f>B4/5</f>
        <v>6781</v>
      </c>
    </row>
    <row r="5" spans="1:10" x14ac:dyDescent="0.25">
      <c r="A5" s="4" t="s">
        <v>10</v>
      </c>
      <c r="B5" s="20">
        <v>25183</v>
      </c>
      <c r="C5">
        <f>B5/5</f>
        <v>5036.6000000000004</v>
      </c>
      <c r="G5" s="7"/>
      <c r="H5" s="2" t="s">
        <v>10</v>
      </c>
      <c r="I5" s="2" t="s">
        <v>8</v>
      </c>
      <c r="J5" s="2" t="s">
        <v>7</v>
      </c>
    </row>
    <row r="6" spans="1:10" ht="15.75" thickBot="1" x14ac:dyDescent="0.3">
      <c r="G6" s="9"/>
      <c r="H6" s="1">
        <v>5036.6000000000004</v>
      </c>
      <c r="I6" s="1">
        <v>4272.3999999999996</v>
      </c>
      <c r="J6" s="1">
        <v>3120.2</v>
      </c>
    </row>
    <row r="7" spans="1:10" x14ac:dyDescent="0.25">
      <c r="A7" s="15" t="s">
        <v>26</v>
      </c>
      <c r="F7" s="7" t="s">
        <v>9</v>
      </c>
      <c r="G7" s="9">
        <v>6781</v>
      </c>
      <c r="H7" s="37">
        <f>$G7-H$6</f>
        <v>1744.3999999999996</v>
      </c>
      <c r="I7" s="38">
        <f t="shared" ref="I7:J9" si="0">$G7-I$6</f>
        <v>2508.6000000000004</v>
      </c>
      <c r="J7" s="35">
        <f t="shared" si="0"/>
        <v>3660.8</v>
      </c>
    </row>
    <row r="8" spans="1:10" x14ac:dyDescent="0.25">
      <c r="F8" s="2" t="s">
        <v>10</v>
      </c>
      <c r="G8" s="1">
        <v>5036.6000000000004</v>
      </c>
      <c r="H8" s="39"/>
      <c r="I8" s="1">
        <f t="shared" si="0"/>
        <v>764.20000000000073</v>
      </c>
      <c r="J8" s="40">
        <f t="shared" si="0"/>
        <v>1916.4000000000005</v>
      </c>
    </row>
    <row r="9" spans="1:10" ht="15.75" thickBot="1" x14ac:dyDescent="0.3">
      <c r="A9" s="31" t="s">
        <v>0</v>
      </c>
      <c r="B9" s="31" t="s">
        <v>25</v>
      </c>
      <c r="C9" s="31" t="s">
        <v>27</v>
      </c>
      <c r="F9" s="2" t="s">
        <v>8</v>
      </c>
      <c r="G9" s="1">
        <v>4272.3999999999996</v>
      </c>
      <c r="H9" s="29"/>
      <c r="I9" s="41"/>
      <c r="J9" s="30">
        <f t="shared" si="0"/>
        <v>1152.1999999999998</v>
      </c>
    </row>
    <row r="10" spans="1:10" x14ac:dyDescent="0.25">
      <c r="A10" s="7" t="s">
        <v>9</v>
      </c>
      <c r="B10" s="9">
        <v>6781</v>
      </c>
      <c r="C10" s="9">
        <f>SQRT(ANOVA!$F$13/5)</f>
        <v>230.69929923315038</v>
      </c>
      <c r="F10" s="2"/>
      <c r="G10" s="1"/>
    </row>
    <row r="11" spans="1:10" x14ac:dyDescent="0.25">
      <c r="A11" s="2" t="s">
        <v>10</v>
      </c>
      <c r="B11" s="1">
        <v>5036.6000000000004</v>
      </c>
      <c r="C11" s="1">
        <f>SQRT(ANOVA!$F$13/5)</f>
        <v>230.69929923315038</v>
      </c>
      <c r="G11" s="31" t="s">
        <v>0</v>
      </c>
      <c r="H11" s="31" t="s">
        <v>25</v>
      </c>
      <c r="I11" s="31" t="s">
        <v>32</v>
      </c>
    </row>
    <row r="12" spans="1:10" x14ac:dyDescent="0.25">
      <c r="A12" s="2" t="s">
        <v>8</v>
      </c>
      <c r="B12" s="1">
        <v>4272.3999999999996</v>
      </c>
      <c r="C12" s="1">
        <f>SQRT(ANOVA!$F$13/5)</f>
        <v>230.69929923315038</v>
      </c>
      <c r="G12" s="7" t="s">
        <v>9</v>
      </c>
      <c r="H12" s="9">
        <v>6781</v>
      </c>
      <c r="I12" t="s">
        <v>33</v>
      </c>
    </row>
    <row r="13" spans="1:10" ht="15.75" thickBot="1" x14ac:dyDescent="0.3">
      <c r="A13" s="2" t="s">
        <v>7</v>
      </c>
      <c r="B13" s="1">
        <v>3120.2</v>
      </c>
      <c r="C13" s="6">
        <f>SQRT(ANOVA!$F$13/5)</f>
        <v>230.69929923315038</v>
      </c>
      <c r="G13" s="2" t="s">
        <v>10</v>
      </c>
      <c r="H13" s="1">
        <v>5036.6000000000004</v>
      </c>
      <c r="I13" t="s">
        <v>34</v>
      </c>
    </row>
    <row r="14" spans="1:10" ht="15.75" thickBot="1" x14ac:dyDescent="0.3">
      <c r="A14" s="32" t="s">
        <v>28</v>
      </c>
      <c r="B14" s="33"/>
      <c r="G14" s="2" t="s">
        <v>8</v>
      </c>
      <c r="H14" s="1">
        <v>4272.3999999999996</v>
      </c>
      <c r="I14" t="s">
        <v>34</v>
      </c>
    </row>
    <row r="15" spans="1:10" x14ac:dyDescent="0.25">
      <c r="A15" s="34" t="s">
        <v>29</v>
      </c>
      <c r="B15" s="35">
        <v>4.2</v>
      </c>
      <c r="G15" s="2" t="s">
        <v>7</v>
      </c>
      <c r="H15" s="1">
        <v>3120.2</v>
      </c>
      <c r="I15" t="s">
        <v>35</v>
      </c>
    </row>
    <row r="16" spans="1:10" ht="15.75" thickBot="1" x14ac:dyDescent="0.3">
      <c r="A16" s="36" t="s">
        <v>30</v>
      </c>
      <c r="B16" s="30">
        <f>B15*C10</f>
        <v>968.93705677923163</v>
      </c>
      <c r="G16" s="15" t="s">
        <v>36</v>
      </c>
    </row>
    <row r="17" spans="7:7" x14ac:dyDescent="0.25">
      <c r="G17" s="15" t="s">
        <v>37</v>
      </c>
    </row>
  </sheetData>
  <sortState ref="A10:B13">
    <sortCondition descending="1" ref="B10:B13"/>
  </sortState>
  <mergeCells count="2">
    <mergeCell ref="A14:B14"/>
    <mergeCell ref="F3:I3"/>
  </mergeCells>
  <conditionalFormatting sqref="H7:J9">
    <cfRule type="cellIs" dxfId="1" priority="1" operator="greaterThan">
      <formula>$B$16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ANOVA</vt:lpstr>
      <vt:lpstr>teste de Tukey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2022-01-09T15:03:09Z</dcterms:created>
  <dcterms:modified xsi:type="dcterms:W3CDTF">2022-01-24T11:59:26Z</dcterms:modified>
</cp:coreProperties>
</file>