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B79F3C4B-2136-48A4-8F48-764C658D7E3C}" xr6:coauthVersionLast="47" xr6:coauthVersionMax="47" xr10:uidLastSave="{00000000-0000-0000-0000-000000000000}"/>
  <bookViews>
    <workbookView xWindow="-120" yWindow="-120" windowWidth="29040" windowHeight="15840" xr2:uid="{515D6C85-36C7-40AE-A3B3-0E51A53945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8" i="1"/>
  <c r="F63" i="1"/>
  <c r="F62" i="1"/>
  <c r="F61" i="1"/>
  <c r="G61" i="1"/>
  <c r="B63" i="1"/>
  <c r="B62" i="1"/>
  <c r="B61" i="1"/>
  <c r="B53" i="1"/>
  <c r="E34" i="1"/>
  <c r="B74" i="1" s="1"/>
  <c r="B78" i="1" s="1"/>
  <c r="G3" i="1"/>
  <c r="C61" i="1"/>
  <c r="F74" i="1"/>
  <c r="F73" i="1"/>
  <c r="F72" i="1"/>
  <c r="B73" i="1"/>
  <c r="B72" i="1"/>
  <c r="D36" i="1"/>
  <c r="E36" i="1" s="1"/>
  <c r="C36" i="1"/>
  <c r="B36" i="1"/>
  <c r="D35" i="1"/>
  <c r="C35" i="1"/>
  <c r="B35" i="1"/>
  <c r="E35" i="1" s="1"/>
  <c r="D34" i="1"/>
  <c r="C34" i="1"/>
  <c r="C37" i="1" s="1"/>
  <c r="G63" i="1"/>
  <c r="G62" i="1"/>
  <c r="C63" i="1"/>
  <c r="C62" i="1"/>
  <c r="H53" i="1"/>
  <c r="H52" i="1"/>
  <c r="E53" i="1"/>
  <c r="E52" i="1"/>
  <c r="B52" i="1"/>
  <c r="B37" i="1"/>
  <c r="B19" i="1"/>
  <c r="F26" i="1" s="1"/>
  <c r="D12" i="1"/>
  <c r="E12" i="1"/>
  <c r="F12" i="1"/>
  <c r="C12" i="1"/>
  <c r="G4" i="1"/>
  <c r="G5" i="1"/>
  <c r="G6" i="1"/>
  <c r="G7" i="1"/>
  <c r="G8" i="1"/>
  <c r="G9" i="1"/>
  <c r="G10" i="1"/>
  <c r="G11" i="1"/>
  <c r="F77" i="1" l="1"/>
  <c r="F78" i="1"/>
  <c r="F76" i="1"/>
  <c r="B76" i="1"/>
  <c r="B77" i="1"/>
  <c r="D37" i="1"/>
  <c r="E37" i="1"/>
  <c r="E38" i="1" s="1"/>
  <c r="C25" i="1"/>
  <c r="G12" i="1"/>
  <c r="G14" i="1" s="1"/>
  <c r="C26" i="1"/>
  <c r="F25" i="1"/>
  <c r="C42" i="1" l="1"/>
  <c r="D42" i="1" s="1"/>
  <c r="E42" i="1" s="1"/>
  <c r="C43" i="1"/>
  <c r="C44" i="1" s="1"/>
  <c r="G13" i="1"/>
  <c r="C20" i="1" s="1"/>
  <c r="D43" i="1" l="1"/>
  <c r="E43" i="1" s="1"/>
  <c r="D44" i="1"/>
  <c r="E44" i="1" s="1"/>
  <c r="C18" i="1"/>
  <c r="D18" i="1" s="1"/>
  <c r="C17" i="1"/>
  <c r="D17" i="1" s="1"/>
  <c r="C19" i="1" l="1"/>
  <c r="D19" i="1" s="1"/>
  <c r="B21" i="1" s="1"/>
  <c r="E18" i="1"/>
  <c r="E17" i="1"/>
</calcChain>
</file>

<file path=xl/sharedStrings.xml><?xml version="1.0" encoding="utf-8"?>
<sst xmlns="http://schemas.openxmlformats.org/spreadsheetml/2006/main" count="106" uniqueCount="59">
  <si>
    <t>Tratamento</t>
  </si>
  <si>
    <t>Bloco</t>
  </si>
  <si>
    <t>I</t>
  </si>
  <si>
    <t>II</t>
  </si>
  <si>
    <t>III</t>
  </si>
  <si>
    <t>IV</t>
  </si>
  <si>
    <t>Blocos</t>
  </si>
  <si>
    <t>Tratamentos</t>
  </si>
  <si>
    <t>Total (T)</t>
  </si>
  <si>
    <t>FV</t>
  </si>
  <si>
    <t>GL</t>
  </si>
  <si>
    <t>SQ</t>
  </si>
  <si>
    <t>QM</t>
  </si>
  <si>
    <t>F</t>
  </si>
  <si>
    <t>Res.</t>
  </si>
  <si>
    <t>Total</t>
  </si>
  <si>
    <t>CV</t>
  </si>
  <si>
    <t>C</t>
  </si>
  <si>
    <t>**</t>
  </si>
  <si>
    <t>*</t>
  </si>
  <si>
    <t>Rejeitamos H0 a 1%</t>
  </si>
  <si>
    <t>Conclusão (Trat):</t>
  </si>
  <si>
    <t>Conclusão (Bloco):</t>
  </si>
  <si>
    <t>Média</t>
  </si>
  <si>
    <t>Erro Padrão</t>
  </si>
  <si>
    <t>Tukey</t>
  </si>
  <si>
    <t>DMS</t>
  </si>
  <si>
    <t>a</t>
  </si>
  <si>
    <t>b</t>
  </si>
  <si>
    <t>ns</t>
  </si>
  <si>
    <t>m2 - m1</t>
  </si>
  <si>
    <t>D</t>
  </si>
  <si>
    <t>Densidades</t>
  </si>
  <si>
    <t>Fórmulas</t>
  </si>
  <si>
    <t>Trat</t>
  </si>
  <si>
    <t>media</t>
  </si>
  <si>
    <t>Fc(8 x 24)</t>
  </si>
  <si>
    <t>Fc(3 x 24)</t>
  </si>
  <si>
    <t>Não rejeitamos H0 a 5%</t>
  </si>
  <si>
    <t>Quadro auxiliar</t>
  </si>
  <si>
    <t>Total (F)</t>
  </si>
  <si>
    <t>Total (D)</t>
  </si>
  <si>
    <t>(Trat)</t>
  </si>
  <si>
    <t>(8)</t>
  </si>
  <si>
    <t>D x F</t>
  </si>
  <si>
    <t>Densidade (D)</t>
  </si>
  <si>
    <t>Fórmulas (F)</t>
  </si>
  <si>
    <t>Fc(2 x 24)</t>
  </si>
  <si>
    <t>Interação (DxF)</t>
  </si>
  <si>
    <t>Fc(4 x 24)</t>
  </si>
  <si>
    <t>Conclusão (D):</t>
  </si>
  <si>
    <t>Conclusão (F):</t>
  </si>
  <si>
    <t>Conclusão (DxF):</t>
  </si>
  <si>
    <t>Fórmula (F)</t>
  </si>
  <si>
    <t>Médias de Densidade</t>
  </si>
  <si>
    <t>Médias de Fórmulas</t>
  </si>
  <si>
    <t>q(3 X 24)</t>
  </si>
  <si>
    <t>s(m)</t>
  </si>
  <si>
    <t>m3 -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</si>
</sst>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7" xfId="0" applyBorder="1"/>
    <xf numFmtId="164" fontId="0" fillId="0" borderId="8" xfId="0" applyNumberFormat="1" applyBorder="1"/>
    <xf numFmtId="0" fontId="0" fillId="0" borderId="6" xfId="0" applyBorder="1" applyAlignment="1">
      <alignment vertical="center"/>
    </xf>
    <xf numFmtId="165" fontId="0" fillId="0" borderId="3" xfId="0" applyNumberFormat="1" applyBorder="1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quotePrefix="1" applyFont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1" xfId="0" applyNumberFormat="1" applyBorder="1"/>
    <xf numFmtId="2" fontId="0" fillId="0" borderId="12" xfId="0" applyNumberFormat="1" applyBorder="1"/>
    <xf numFmtId="9" fontId="0" fillId="0" borderId="7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2" fontId="0" fillId="0" borderId="14" xfId="0" applyNumberFormat="1" applyBorder="1"/>
    <xf numFmtId="0" fontId="0" fillId="0" borderId="13" xfId="0" applyBorder="1"/>
    <xf numFmtId="0" fontId="1" fillId="0" borderId="2" xfId="0" applyFont="1" applyBorder="1"/>
    <xf numFmtId="0" fontId="3" fillId="0" borderId="0" xfId="0" applyFont="1" applyAlignment="1">
      <alignment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050-5291-4B26-9FFA-18A15DF21D7F}">
  <dimension ref="A1:H78"/>
  <sheetViews>
    <sheetView tabSelected="1" zoomScale="175" zoomScaleNormal="175" workbookViewId="0">
      <selection activeCell="F78" sqref="F78"/>
    </sheetView>
  </sheetViews>
  <sheetFormatPr defaultRowHeight="15" x14ac:dyDescent="0.25"/>
  <cols>
    <col min="1" max="1" width="17" customWidth="1"/>
    <col min="2" max="2" width="12.85546875" customWidth="1"/>
    <col min="3" max="3" width="10.7109375" customWidth="1"/>
    <col min="4" max="4" width="9.85546875" customWidth="1"/>
    <col min="5" max="5" width="15.28515625" customWidth="1"/>
    <col min="6" max="6" width="11.7109375" customWidth="1"/>
    <col min="7" max="7" width="11.5703125" customWidth="1"/>
    <col min="9" max="9" width="10.140625" bestFit="1" customWidth="1"/>
  </cols>
  <sheetData>
    <row r="1" spans="1:7" x14ac:dyDescent="0.25">
      <c r="A1" s="35" t="s">
        <v>7</v>
      </c>
      <c r="B1" s="35"/>
      <c r="C1" s="34" t="s">
        <v>6</v>
      </c>
      <c r="D1" s="34"/>
      <c r="E1" s="34"/>
      <c r="F1" s="34"/>
    </row>
    <row r="2" spans="1:7" x14ac:dyDescent="0.25">
      <c r="A2" s="13" t="s">
        <v>32</v>
      </c>
      <c r="B2" s="13" t="s">
        <v>33</v>
      </c>
      <c r="C2" s="7" t="s">
        <v>2</v>
      </c>
      <c r="D2" s="7" t="s">
        <v>3</v>
      </c>
      <c r="E2" s="7" t="s">
        <v>4</v>
      </c>
      <c r="F2" s="7" t="s">
        <v>5</v>
      </c>
      <c r="G2" s="6" t="s">
        <v>8</v>
      </c>
    </row>
    <row r="3" spans="1:7" x14ac:dyDescent="0.25">
      <c r="A3">
        <v>1</v>
      </c>
      <c r="B3">
        <v>1</v>
      </c>
      <c r="C3" s="33">
        <v>8.1</v>
      </c>
      <c r="D3" s="33">
        <v>10.3</v>
      </c>
      <c r="E3" s="33">
        <v>6</v>
      </c>
      <c r="F3" s="33">
        <v>7.2</v>
      </c>
      <c r="G3" s="8">
        <f>SUM(C3:F3)</f>
        <v>31.599999999999998</v>
      </c>
    </row>
    <row r="4" spans="1:7" x14ac:dyDescent="0.25">
      <c r="A4">
        <v>1</v>
      </c>
      <c r="B4">
        <v>2</v>
      </c>
      <c r="C4" s="33">
        <v>8.6</v>
      </c>
      <c r="D4" s="33">
        <v>10.8</v>
      </c>
      <c r="E4" s="33">
        <v>10.4</v>
      </c>
      <c r="F4" s="33">
        <v>11.6</v>
      </c>
      <c r="G4" s="8">
        <f t="shared" ref="G4:G11" si="0">SUM(C4:F4)</f>
        <v>41.4</v>
      </c>
    </row>
    <row r="5" spans="1:7" x14ac:dyDescent="0.25">
      <c r="A5">
        <v>1</v>
      </c>
      <c r="B5">
        <v>3</v>
      </c>
      <c r="C5" s="33">
        <v>10.199999999999999</v>
      </c>
      <c r="D5" s="33">
        <v>10.4</v>
      </c>
      <c r="E5" s="33">
        <v>11.5</v>
      </c>
      <c r="F5" s="33">
        <v>11.6</v>
      </c>
      <c r="G5" s="8">
        <f t="shared" si="0"/>
        <v>43.7</v>
      </c>
    </row>
    <row r="6" spans="1:7" x14ac:dyDescent="0.25">
      <c r="A6">
        <v>2</v>
      </c>
      <c r="B6">
        <v>1</v>
      </c>
      <c r="C6" s="33">
        <v>12.2</v>
      </c>
      <c r="D6" s="33">
        <v>9.8000000000000007</v>
      </c>
      <c r="E6" s="33">
        <v>9.1</v>
      </c>
      <c r="F6" s="33">
        <v>11</v>
      </c>
      <c r="G6" s="8">
        <f t="shared" si="0"/>
        <v>42.1</v>
      </c>
    </row>
    <row r="7" spans="1:7" x14ac:dyDescent="0.25">
      <c r="A7">
        <v>2</v>
      </c>
      <c r="B7">
        <v>2</v>
      </c>
      <c r="C7" s="33">
        <v>11</v>
      </c>
      <c r="D7" s="33">
        <v>9.5</v>
      </c>
      <c r="E7" s="33">
        <v>11.7</v>
      </c>
      <c r="F7" s="33">
        <v>13.2</v>
      </c>
      <c r="G7" s="8">
        <f t="shared" si="0"/>
        <v>45.400000000000006</v>
      </c>
    </row>
    <row r="8" spans="1:7" x14ac:dyDescent="0.25">
      <c r="A8">
        <v>2</v>
      </c>
      <c r="B8">
        <v>3</v>
      </c>
      <c r="C8" s="33">
        <v>12</v>
      </c>
      <c r="D8" s="33">
        <v>12.4</v>
      </c>
      <c r="E8" s="33">
        <v>11.6</v>
      </c>
      <c r="F8" s="33">
        <v>13</v>
      </c>
      <c r="G8" s="8">
        <f t="shared" si="0"/>
        <v>49</v>
      </c>
    </row>
    <row r="9" spans="1:7" x14ac:dyDescent="0.25">
      <c r="A9">
        <v>3</v>
      </c>
      <c r="B9">
        <v>1</v>
      </c>
      <c r="C9" s="33">
        <v>7.9</v>
      </c>
      <c r="D9" s="33">
        <v>13.4</v>
      </c>
      <c r="E9" s="33">
        <v>12</v>
      </c>
      <c r="F9" s="33">
        <v>11.7</v>
      </c>
      <c r="G9" s="8">
        <f t="shared" si="0"/>
        <v>45</v>
      </c>
    </row>
    <row r="10" spans="1:7" x14ac:dyDescent="0.25">
      <c r="A10">
        <v>3</v>
      </c>
      <c r="B10">
        <v>2</v>
      </c>
      <c r="C10" s="33">
        <v>10</v>
      </c>
      <c r="D10" s="33">
        <v>14.2</v>
      </c>
      <c r="E10" s="33">
        <v>12.2</v>
      </c>
      <c r="F10" s="33">
        <v>13.8</v>
      </c>
      <c r="G10" s="8">
        <f t="shared" si="0"/>
        <v>50.2</v>
      </c>
    </row>
    <row r="11" spans="1:7" x14ac:dyDescent="0.25">
      <c r="A11">
        <v>3</v>
      </c>
      <c r="B11">
        <v>3</v>
      </c>
      <c r="C11" s="33">
        <v>12.5</v>
      </c>
      <c r="D11" s="33">
        <v>14</v>
      </c>
      <c r="E11" s="33">
        <v>13.8</v>
      </c>
      <c r="F11" s="33">
        <v>13.4</v>
      </c>
      <c r="G11" s="8">
        <f t="shared" si="0"/>
        <v>53.699999999999996</v>
      </c>
    </row>
    <row r="12" spans="1:7" x14ac:dyDescent="0.25">
      <c r="A12" s="6"/>
      <c r="B12" s="6"/>
      <c r="C12" s="6">
        <f>SUM(C3:C11)</f>
        <v>92.5</v>
      </c>
      <c r="D12" s="6">
        <f t="shared" ref="D12:G12" si="1">SUM(D3:D11)</f>
        <v>104.8</v>
      </c>
      <c r="E12" s="6">
        <f t="shared" si="1"/>
        <v>98.300000000000011</v>
      </c>
      <c r="F12" s="6">
        <f t="shared" si="1"/>
        <v>106.5</v>
      </c>
      <c r="G12" s="6">
        <f t="shared" si="1"/>
        <v>402.1</v>
      </c>
    </row>
    <row r="13" spans="1:7" hidden="1" x14ac:dyDescent="0.25">
      <c r="C13" s="2"/>
      <c r="F13" t="s">
        <v>17</v>
      </c>
      <c r="G13" s="1">
        <f>G12*G12/4/9</f>
        <v>4491.2336111111117</v>
      </c>
    </row>
    <row r="14" spans="1:7" hidden="1" x14ac:dyDescent="0.25">
      <c r="F14" t="s">
        <v>35</v>
      </c>
      <c r="G14" s="1">
        <f>G12/4/9</f>
        <v>11.169444444444444</v>
      </c>
    </row>
    <row r="15" spans="1:7" hidden="1" x14ac:dyDescent="0.25"/>
    <row r="16" spans="1:7" ht="15.75" hidden="1" thickBot="1" x14ac:dyDescent="0.3">
      <c r="A16" s="3" t="s">
        <v>9</v>
      </c>
      <c r="B16" s="4" t="s">
        <v>10</v>
      </c>
      <c r="C16" s="4" t="s">
        <v>11</v>
      </c>
      <c r="D16" s="4" t="s">
        <v>12</v>
      </c>
      <c r="E16" s="5" t="s">
        <v>13</v>
      </c>
    </row>
    <row r="17" spans="1:7" hidden="1" x14ac:dyDescent="0.25">
      <c r="A17" t="s">
        <v>34</v>
      </c>
      <c r="B17">
        <v>8</v>
      </c>
      <c r="C17" s="8">
        <f>SUMSQ(G3:G11)/4-G13</f>
        <v>80.143888888888796</v>
      </c>
      <c r="D17">
        <f>C17/B17</f>
        <v>10.017986111111099</v>
      </c>
      <c r="E17" s="9">
        <f>D17/D19</f>
        <v>5.3181734396698666</v>
      </c>
      <c r="F17" t="s">
        <v>18</v>
      </c>
    </row>
    <row r="18" spans="1:7" ht="17.25" hidden="1" x14ac:dyDescent="0.25">
      <c r="A18" t="s">
        <v>1</v>
      </c>
      <c r="B18">
        <v>3</v>
      </c>
      <c r="C18">
        <f>SUMSQ(C12:F12)/9-G13</f>
        <v>13.703055555555693</v>
      </c>
      <c r="D18">
        <f>C18/B18</f>
        <v>4.5676851851852307</v>
      </c>
      <c r="E18" s="9">
        <f>D18/D19</f>
        <v>2.4248129078241876</v>
      </c>
      <c r="F18" s="15" t="s">
        <v>29</v>
      </c>
    </row>
    <row r="19" spans="1:7" ht="15.75" hidden="1" thickBot="1" x14ac:dyDescent="0.3">
      <c r="A19" t="s">
        <v>14</v>
      </c>
      <c r="B19">
        <f>B20-B18-B17</f>
        <v>24</v>
      </c>
      <c r="C19" s="8">
        <f>C20-C18-C17</f>
        <v>45.209444444442852</v>
      </c>
      <c r="D19">
        <f>C19/B19</f>
        <v>1.8837268518517856</v>
      </c>
    </row>
    <row r="20" spans="1:7" ht="15.75" hidden="1" thickBot="1" x14ac:dyDescent="0.3">
      <c r="A20" s="3" t="s">
        <v>15</v>
      </c>
      <c r="B20" s="4">
        <v>35</v>
      </c>
      <c r="C20" s="14">
        <f>SUMSQ(C3:F11)-G13</f>
        <v>139.05638888888734</v>
      </c>
      <c r="D20" s="4"/>
      <c r="E20" s="5"/>
    </row>
    <row r="21" spans="1:7" hidden="1" x14ac:dyDescent="0.25">
      <c r="A21" t="s">
        <v>16</v>
      </c>
      <c r="B21" s="1">
        <f>100*SQRT(D19)/G14</f>
        <v>12.28789217831658</v>
      </c>
    </row>
    <row r="22" spans="1:7" ht="15.75" hidden="1" thickBot="1" x14ac:dyDescent="0.3"/>
    <row r="23" spans="1:7" ht="15.75" hidden="1" thickBot="1" x14ac:dyDescent="0.3">
      <c r="B23" s="3" t="s">
        <v>0</v>
      </c>
      <c r="C23" s="5"/>
      <c r="E23" s="3" t="s">
        <v>1</v>
      </c>
      <c r="F23" s="5"/>
    </row>
    <row r="24" spans="1:7" ht="15.75" hidden="1" thickBot="1" x14ac:dyDescent="0.3">
      <c r="B24" s="3" t="s">
        <v>36</v>
      </c>
      <c r="C24" s="5"/>
      <c r="E24" s="3" t="s">
        <v>37</v>
      </c>
      <c r="F24" s="5"/>
    </row>
    <row r="25" spans="1:7" hidden="1" x14ac:dyDescent="0.25">
      <c r="B25" s="23">
        <v>0.05</v>
      </c>
      <c r="C25" s="24">
        <f>_xlfn.F.INV(0.95,B17,B19)</f>
        <v>2.3550814948462078</v>
      </c>
      <c r="E25" s="23">
        <v>0.05</v>
      </c>
      <c r="F25" s="24">
        <f>_xlfn.F.INV(0.95,B18,B19)</f>
        <v>3.0087865704473615</v>
      </c>
      <c r="G25" s="1"/>
    </row>
    <row r="26" spans="1:7" ht="15.75" hidden="1" thickBot="1" x14ac:dyDescent="0.3">
      <c r="B26" s="25">
        <v>0.01</v>
      </c>
      <c r="C26" s="26">
        <f>_xlfn.F.INV(0.99,B17,B19)</f>
        <v>3.3628671199494815</v>
      </c>
      <c r="E26" s="25">
        <v>0.01</v>
      </c>
      <c r="F26" s="26">
        <f>_xlfn.F.INV(0.99,B18,B19)</f>
        <v>4.7180508074957999</v>
      </c>
      <c r="G26" s="1"/>
    </row>
    <row r="27" spans="1:7" hidden="1" x14ac:dyDescent="0.25">
      <c r="G27" s="1"/>
    </row>
    <row r="28" spans="1:7" hidden="1" x14ac:dyDescent="0.25">
      <c r="A28" t="s">
        <v>21</v>
      </c>
      <c r="B28" t="s">
        <v>20</v>
      </c>
      <c r="G28" s="1"/>
    </row>
    <row r="29" spans="1:7" hidden="1" x14ac:dyDescent="0.25">
      <c r="A29" t="s">
        <v>22</v>
      </c>
      <c r="B29" t="s">
        <v>38</v>
      </c>
      <c r="G29" s="1"/>
    </row>
    <row r="30" spans="1:7" x14ac:dyDescent="0.25">
      <c r="G30" s="1"/>
    </row>
    <row r="31" spans="1:7" x14ac:dyDescent="0.25">
      <c r="A31" t="s">
        <v>39</v>
      </c>
      <c r="G31" s="1"/>
    </row>
    <row r="32" spans="1:7" x14ac:dyDescent="0.25">
      <c r="A32" s="39" t="s">
        <v>45</v>
      </c>
      <c r="B32" s="36" t="s">
        <v>46</v>
      </c>
      <c r="C32" s="36"/>
      <c r="D32" s="36"/>
      <c r="E32" s="37" t="s">
        <v>41</v>
      </c>
      <c r="G32" s="1"/>
    </row>
    <row r="33" spans="1:7" x14ac:dyDescent="0.25">
      <c r="A33" s="40"/>
      <c r="B33" s="6">
        <v>1</v>
      </c>
      <c r="C33" s="6">
        <v>2</v>
      </c>
      <c r="D33" s="6">
        <v>3</v>
      </c>
      <c r="E33" s="38"/>
      <c r="G33" s="1"/>
    </row>
    <row r="34" spans="1:7" x14ac:dyDescent="0.25">
      <c r="A34">
        <v>1</v>
      </c>
      <c r="B34">
        <v>31.599999999999998</v>
      </c>
      <c r="C34" s="8">
        <f>G4</f>
        <v>41.4</v>
      </c>
      <c r="D34" s="8">
        <f>G5</f>
        <v>43.7</v>
      </c>
      <c r="E34">
        <f>SUM(B34:D34)</f>
        <v>116.7</v>
      </c>
      <c r="G34" s="1"/>
    </row>
    <row r="35" spans="1:7" x14ac:dyDescent="0.25">
      <c r="A35">
        <v>2</v>
      </c>
      <c r="B35" s="8">
        <f>G6</f>
        <v>42.1</v>
      </c>
      <c r="C35" s="8">
        <f>G7</f>
        <v>45.400000000000006</v>
      </c>
      <c r="D35" s="8">
        <f>G8</f>
        <v>49</v>
      </c>
      <c r="E35">
        <f t="shared" ref="E35:E36" si="2">SUM(B35:D35)</f>
        <v>136.5</v>
      </c>
      <c r="G35" s="1"/>
    </row>
    <row r="36" spans="1:7" x14ac:dyDescent="0.25">
      <c r="A36">
        <v>3</v>
      </c>
      <c r="B36" s="8">
        <f>G9</f>
        <v>45</v>
      </c>
      <c r="C36" s="8">
        <f>G10</f>
        <v>50.2</v>
      </c>
      <c r="D36" s="8">
        <f>G11</f>
        <v>53.699999999999996</v>
      </c>
      <c r="E36">
        <f t="shared" si="2"/>
        <v>148.9</v>
      </c>
      <c r="G36" s="1"/>
    </row>
    <row r="37" spans="1:7" x14ac:dyDescent="0.25">
      <c r="A37" s="6" t="s">
        <v>40</v>
      </c>
      <c r="B37" s="6">
        <f>SUM(B34:B36)</f>
        <v>118.7</v>
      </c>
      <c r="C37" s="6">
        <f t="shared" ref="C37:E37" si="3">SUM(C34:C36)</f>
        <v>137</v>
      </c>
      <c r="D37" s="6">
        <f t="shared" si="3"/>
        <v>146.4</v>
      </c>
      <c r="E37" s="6">
        <f t="shared" si="3"/>
        <v>402.1</v>
      </c>
      <c r="G37" s="1"/>
    </row>
    <row r="38" spans="1:7" x14ac:dyDescent="0.25">
      <c r="D38" t="s">
        <v>17</v>
      </c>
      <c r="E38">
        <f>E37*E37/36</f>
        <v>4491.2336111111117</v>
      </c>
      <c r="G38" s="1"/>
    </row>
    <row r="39" spans="1:7" ht="15.75" thickBot="1" x14ac:dyDescent="0.3">
      <c r="G39" s="1"/>
    </row>
    <row r="40" spans="1:7" ht="15.75" thickBot="1" x14ac:dyDescent="0.3">
      <c r="A40" s="3" t="s">
        <v>9</v>
      </c>
      <c r="B40" s="4" t="s">
        <v>10</v>
      </c>
      <c r="C40" s="4" t="s">
        <v>11</v>
      </c>
      <c r="D40" s="4" t="s">
        <v>12</v>
      </c>
      <c r="E40" s="5" t="s">
        <v>13</v>
      </c>
      <c r="G40" s="1"/>
    </row>
    <row r="41" spans="1:7" ht="17.25" x14ac:dyDescent="0.25">
      <c r="A41" t="s">
        <v>1</v>
      </c>
      <c r="B41">
        <v>3</v>
      </c>
      <c r="C41">
        <v>13.7030555555557</v>
      </c>
      <c r="D41">
        <v>4.5676851851852307</v>
      </c>
      <c r="E41" s="9">
        <v>2.4248129078241876</v>
      </c>
      <c r="F41" s="15" t="s">
        <v>29</v>
      </c>
      <c r="G41" s="1"/>
    </row>
    <row r="42" spans="1:7" x14ac:dyDescent="0.25">
      <c r="A42" t="s">
        <v>31</v>
      </c>
      <c r="B42">
        <v>2</v>
      </c>
      <c r="C42">
        <f>SUMSQ(E34:E36)/3/4-E38</f>
        <v>43.962222222222408</v>
      </c>
      <c r="D42">
        <f>C42/B42</f>
        <v>21.981111111111204</v>
      </c>
      <c r="E42">
        <f>D42/D46</f>
        <v>11.668948228615426</v>
      </c>
      <c r="F42" t="s">
        <v>18</v>
      </c>
      <c r="G42" s="1"/>
    </row>
    <row r="43" spans="1:7" x14ac:dyDescent="0.25">
      <c r="A43" t="s">
        <v>13</v>
      </c>
      <c r="B43">
        <v>2</v>
      </c>
      <c r="C43">
        <f>SUMSQ(B37:D37)/3/4-E38</f>
        <v>33.070555555555984</v>
      </c>
      <c r="D43">
        <f>C43/B43</f>
        <v>16.535277777777992</v>
      </c>
      <c r="E43">
        <f>D43/D46</f>
        <v>8.7779593742707931</v>
      </c>
      <c r="F43" t="s">
        <v>18</v>
      </c>
      <c r="G43" s="1"/>
    </row>
    <row r="44" spans="1:7" ht="17.25" x14ac:dyDescent="0.25">
      <c r="A44" t="s">
        <v>44</v>
      </c>
      <c r="B44">
        <v>4</v>
      </c>
      <c r="C44" s="8">
        <f>C45-C43-C42</f>
        <v>3.1111111111104037</v>
      </c>
      <c r="D44">
        <f>C44/B44</f>
        <v>0.77777777777760093</v>
      </c>
      <c r="E44">
        <f>D44/D46</f>
        <v>0.41289307789662366</v>
      </c>
      <c r="F44" s="15" t="s">
        <v>29</v>
      </c>
      <c r="G44" s="1"/>
    </row>
    <row r="45" spans="1:7" x14ac:dyDescent="0.25">
      <c r="A45" s="10" t="s">
        <v>42</v>
      </c>
      <c r="B45" s="18" t="s">
        <v>43</v>
      </c>
      <c r="C45" s="16">
        <v>80.143888888888796</v>
      </c>
      <c r="D45" s="10">
        <v>10.017986111111099</v>
      </c>
      <c r="E45" s="17">
        <v>5.3181734396698666</v>
      </c>
      <c r="F45" t="s">
        <v>18</v>
      </c>
      <c r="G45" s="1"/>
    </row>
    <row r="46" spans="1:7" ht="15.75" thickBot="1" x14ac:dyDescent="0.3">
      <c r="A46" t="s">
        <v>14</v>
      </c>
      <c r="B46">
        <v>24</v>
      </c>
      <c r="C46" s="8">
        <v>45.209444444442902</v>
      </c>
      <c r="D46">
        <v>1.8837268518517856</v>
      </c>
      <c r="G46" s="1"/>
    </row>
    <row r="47" spans="1:7" ht="15.75" thickBot="1" x14ac:dyDescent="0.3">
      <c r="A47" s="3" t="s">
        <v>15</v>
      </c>
      <c r="B47" s="4">
        <v>35</v>
      </c>
      <c r="C47" s="14">
        <v>139.056388888887</v>
      </c>
      <c r="D47" s="4"/>
      <c r="E47" s="5"/>
      <c r="G47" s="1"/>
    </row>
    <row r="48" spans="1:7" x14ac:dyDescent="0.25">
      <c r="A48" t="s">
        <v>16</v>
      </c>
      <c r="B48" s="1">
        <v>12.28789217831658</v>
      </c>
      <c r="G48" s="1"/>
    </row>
    <row r="49" spans="1:8" ht="15.75" thickBot="1" x14ac:dyDescent="0.3">
      <c r="G49" s="1"/>
    </row>
    <row r="50" spans="1:8" ht="15.75" thickBot="1" x14ac:dyDescent="0.3">
      <c r="A50" s="3" t="s">
        <v>45</v>
      </c>
      <c r="B50" s="5"/>
      <c r="D50" s="3" t="s">
        <v>53</v>
      </c>
      <c r="E50" s="5"/>
      <c r="G50" s="3" t="s">
        <v>48</v>
      </c>
      <c r="H50" s="5"/>
    </row>
    <row r="51" spans="1:8" ht="15.75" thickBot="1" x14ac:dyDescent="0.3">
      <c r="A51" s="3" t="s">
        <v>47</v>
      </c>
      <c r="B51" s="5"/>
      <c r="D51" s="3" t="s">
        <v>47</v>
      </c>
      <c r="E51" s="5"/>
      <c r="G51" s="3" t="s">
        <v>49</v>
      </c>
      <c r="H51" s="5"/>
    </row>
    <row r="52" spans="1:8" x14ac:dyDescent="0.25">
      <c r="A52" s="23">
        <v>0.05</v>
      </c>
      <c r="B52" s="24">
        <f>_xlfn.F.INV(0.95,B42,B46)</f>
        <v>3.4028261053501945</v>
      </c>
      <c r="D52" s="23">
        <v>0.05</v>
      </c>
      <c r="E52" s="24">
        <f>_xlfn.F.INV(0.95,B43,B46)</f>
        <v>3.4028261053501945</v>
      </c>
      <c r="G52" s="23">
        <v>0.05</v>
      </c>
      <c r="H52" s="24">
        <f>_xlfn.F.INV(0.95,B44,B46)</f>
        <v>2.7762892892514772</v>
      </c>
    </row>
    <row r="53" spans="1:8" ht="15.75" thickBot="1" x14ac:dyDescent="0.3">
      <c r="A53" s="25">
        <v>0.01</v>
      </c>
      <c r="B53" s="26">
        <f>_xlfn.F.INV(0.99,B42,B46)</f>
        <v>5.6135912114648336</v>
      </c>
      <c r="D53" s="25">
        <v>0.01</v>
      </c>
      <c r="E53" s="26">
        <f>_xlfn.F.INV(0.99,B43,B46)</f>
        <v>5.6135912114648336</v>
      </c>
      <c r="G53" s="25">
        <v>0.01</v>
      </c>
      <c r="H53" s="26">
        <f>_xlfn.F.INV(0.99,B44,B46)</f>
        <v>4.2184452673562669</v>
      </c>
    </row>
    <row r="54" spans="1:8" x14ac:dyDescent="0.25">
      <c r="G54" s="1"/>
    </row>
    <row r="55" spans="1:8" x14ac:dyDescent="0.25">
      <c r="A55" t="s">
        <v>50</v>
      </c>
      <c r="B55" t="s">
        <v>20</v>
      </c>
      <c r="G55" s="1"/>
    </row>
    <row r="56" spans="1:8" x14ac:dyDescent="0.25">
      <c r="A56" t="s">
        <v>51</v>
      </c>
      <c r="B56" t="s">
        <v>20</v>
      </c>
      <c r="G56" s="1"/>
    </row>
    <row r="57" spans="1:8" x14ac:dyDescent="0.25">
      <c r="A57" t="s">
        <v>52</v>
      </c>
      <c r="B57" t="s">
        <v>38</v>
      </c>
      <c r="G57" s="1"/>
    </row>
    <row r="58" spans="1:8" ht="15.75" thickBot="1" x14ac:dyDescent="0.3">
      <c r="G58" s="1"/>
    </row>
    <row r="59" spans="1:8" ht="15.75" thickBot="1" x14ac:dyDescent="0.3">
      <c r="A59" s="41" t="s">
        <v>54</v>
      </c>
      <c r="B59" s="42"/>
      <c r="C59" s="43"/>
      <c r="E59" s="41" t="s">
        <v>55</v>
      </c>
      <c r="F59" s="42"/>
      <c r="G59" s="43"/>
    </row>
    <row r="60" spans="1:8" ht="15.75" thickBot="1" x14ac:dyDescent="0.3">
      <c r="A60" s="19" t="s">
        <v>0</v>
      </c>
      <c r="B60" s="31" t="s">
        <v>23</v>
      </c>
      <c r="C60" s="20" t="s">
        <v>24</v>
      </c>
      <c r="E60" s="19" t="s">
        <v>0</v>
      </c>
      <c r="F60" s="31" t="s">
        <v>23</v>
      </c>
      <c r="G60" s="20" t="s">
        <v>24</v>
      </c>
    </row>
    <row r="61" spans="1:8" x14ac:dyDescent="0.25">
      <c r="A61" s="19">
        <v>1</v>
      </c>
      <c r="B61" s="27">
        <f>E34/12</f>
        <v>9.7249999999999996</v>
      </c>
      <c r="C61" s="28">
        <f>SQRT($D$46/12)</f>
        <v>0.39620353059294594</v>
      </c>
      <c r="E61" s="19">
        <v>1</v>
      </c>
      <c r="F61" s="27">
        <f>B37/12</f>
        <v>9.8916666666666675</v>
      </c>
      <c r="G61" s="28">
        <f>SQRT($D$46/12)</f>
        <v>0.39620353059294594</v>
      </c>
    </row>
    <row r="62" spans="1:8" x14ac:dyDescent="0.25">
      <c r="A62" s="21">
        <v>2</v>
      </c>
      <c r="B62" s="1">
        <f>E35/12</f>
        <v>11.375</v>
      </c>
      <c r="C62" s="29">
        <f>SQRT($D$46/12)</f>
        <v>0.39620353059294594</v>
      </c>
      <c r="E62" s="21">
        <v>2</v>
      </c>
      <c r="F62" s="1">
        <f>C37/12</f>
        <v>11.416666666666666</v>
      </c>
      <c r="G62" s="29">
        <f>SQRT($D$46/12)</f>
        <v>0.39620353059294594</v>
      </c>
    </row>
    <row r="63" spans="1:8" ht="15.75" thickBot="1" x14ac:dyDescent="0.3">
      <c r="A63" s="11">
        <v>3</v>
      </c>
      <c r="B63" s="30">
        <f>E36/12</f>
        <v>12.408333333333333</v>
      </c>
      <c r="C63" s="12">
        <f>SQRT($D$46/12)</f>
        <v>0.39620353059294594</v>
      </c>
      <c r="E63" s="11">
        <v>3</v>
      </c>
      <c r="F63" s="30">
        <f>D37/12</f>
        <v>12.200000000000001</v>
      </c>
      <c r="G63" s="12">
        <f>SQRT($D$46/12)</f>
        <v>0.39620353059294594</v>
      </c>
    </row>
    <row r="64" spans="1:8" ht="15.75" thickBot="1" x14ac:dyDescent="0.3"/>
    <row r="65" spans="1:7" ht="15.75" thickBot="1" x14ac:dyDescent="0.3">
      <c r="C65" s="32" t="s">
        <v>25</v>
      </c>
      <c r="D65" s="5"/>
    </row>
    <row r="66" spans="1:7" x14ac:dyDescent="0.25">
      <c r="C66" s="21" t="s">
        <v>56</v>
      </c>
      <c r="D66" s="22">
        <v>3.53</v>
      </c>
    </row>
    <row r="67" spans="1:7" ht="15.75" thickBot="1" x14ac:dyDescent="0.3">
      <c r="C67" s="21" t="s">
        <v>57</v>
      </c>
      <c r="D67" s="29">
        <f>C61</f>
        <v>0.39620353059294594</v>
      </c>
    </row>
    <row r="68" spans="1:7" ht="15.75" thickBot="1" x14ac:dyDescent="0.3">
      <c r="C68" s="3" t="s">
        <v>26</v>
      </c>
      <c r="D68" s="5">
        <f>D66*D67</f>
        <v>1.3985984629930992</v>
      </c>
    </row>
    <row r="69" spans="1:7" ht="15.75" thickBot="1" x14ac:dyDescent="0.3"/>
    <row r="70" spans="1:7" ht="15.75" thickBot="1" x14ac:dyDescent="0.3">
      <c r="A70" s="41" t="s">
        <v>54</v>
      </c>
      <c r="B70" s="42"/>
      <c r="C70" s="43"/>
      <c r="E70" s="41" t="s">
        <v>55</v>
      </c>
      <c r="F70" s="42"/>
      <c r="G70" s="43"/>
    </row>
    <row r="71" spans="1:7" ht="15.75" thickBot="1" x14ac:dyDescent="0.3">
      <c r="A71" s="19" t="s">
        <v>0</v>
      </c>
      <c r="B71" s="31" t="s">
        <v>23</v>
      </c>
      <c r="C71" s="20" t="s">
        <v>25</v>
      </c>
      <c r="E71" s="19" t="s">
        <v>0</v>
      </c>
      <c r="F71" s="31" t="s">
        <v>23</v>
      </c>
      <c r="G71" s="20" t="s">
        <v>25</v>
      </c>
    </row>
    <row r="72" spans="1:7" x14ac:dyDescent="0.25">
      <c r="A72" s="19">
        <v>3</v>
      </c>
      <c r="B72" s="27">
        <f>B63</f>
        <v>12.408333333333333</v>
      </c>
      <c r="C72" s="28" t="s">
        <v>27</v>
      </c>
      <c r="E72" s="19">
        <v>3</v>
      </c>
      <c r="F72" s="27">
        <f>F63</f>
        <v>12.200000000000001</v>
      </c>
      <c r="G72" s="28" t="s">
        <v>27</v>
      </c>
    </row>
    <row r="73" spans="1:7" x14ac:dyDescent="0.25">
      <c r="A73" s="21">
        <v>2</v>
      </c>
      <c r="B73" s="1">
        <f>B62</f>
        <v>11.375</v>
      </c>
      <c r="C73" s="29" t="s">
        <v>27</v>
      </c>
      <c r="E73" s="21">
        <v>2</v>
      </c>
      <c r="F73" s="1">
        <f>F62</f>
        <v>11.416666666666666</v>
      </c>
      <c r="G73" s="29" t="s">
        <v>27</v>
      </c>
    </row>
    <row r="74" spans="1:7" ht="15.75" thickBot="1" x14ac:dyDescent="0.3">
      <c r="A74" s="11">
        <v>1</v>
      </c>
      <c r="B74" s="30">
        <f>B61</f>
        <v>9.7249999999999996</v>
      </c>
      <c r="C74" s="12" t="s">
        <v>28</v>
      </c>
      <c r="E74" s="11">
        <v>1</v>
      </c>
      <c r="F74" s="30">
        <f>F61</f>
        <v>9.8916666666666675</v>
      </c>
      <c r="G74" s="12" t="s">
        <v>28</v>
      </c>
    </row>
    <row r="76" spans="1:7" x14ac:dyDescent="0.25">
      <c r="A76" t="s">
        <v>58</v>
      </c>
      <c r="B76" s="1">
        <f>B72-B73</f>
        <v>1.0333333333333332</v>
      </c>
      <c r="C76" s="9" t="s">
        <v>29</v>
      </c>
      <c r="E76" t="s">
        <v>58</v>
      </c>
      <c r="F76" s="1">
        <f>F72-F73</f>
        <v>0.78333333333333499</v>
      </c>
      <c r="G76" s="9" t="s">
        <v>29</v>
      </c>
    </row>
    <row r="77" spans="1:7" x14ac:dyDescent="0.25">
      <c r="A77" t="s">
        <v>58</v>
      </c>
      <c r="B77" s="1">
        <f>B72-B74</f>
        <v>2.6833333333333336</v>
      </c>
      <c r="C77" s="9" t="s">
        <v>19</v>
      </c>
      <c r="E77" t="s">
        <v>58</v>
      </c>
      <c r="F77" s="1">
        <f>F72-F74</f>
        <v>2.3083333333333336</v>
      </c>
      <c r="G77" s="9" t="s">
        <v>19</v>
      </c>
    </row>
    <row r="78" spans="1:7" x14ac:dyDescent="0.25">
      <c r="A78" t="s">
        <v>30</v>
      </c>
      <c r="B78" s="1">
        <f>B73-B74</f>
        <v>1.6500000000000004</v>
      </c>
      <c r="C78" s="9" t="s">
        <v>19</v>
      </c>
      <c r="E78" t="s">
        <v>30</v>
      </c>
      <c r="F78" s="1">
        <f>F73-F74</f>
        <v>1.5249999999999986</v>
      </c>
      <c r="G78" s="9" t="s">
        <v>19</v>
      </c>
    </row>
  </sheetData>
  <sortState xmlns:xlrd2="http://schemas.microsoft.com/office/spreadsheetml/2017/richdata2" ref="E72:G74">
    <sortCondition descending="1" ref="F72:F74"/>
  </sortState>
  <mergeCells count="9">
    <mergeCell ref="A59:C59"/>
    <mergeCell ref="E59:G59"/>
    <mergeCell ref="A70:C70"/>
    <mergeCell ref="E70:G70"/>
    <mergeCell ref="C1:F1"/>
    <mergeCell ref="A1:B1"/>
    <mergeCell ref="B32:D32"/>
    <mergeCell ref="E32:E33"/>
    <mergeCell ref="A32:A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2023-10-29T17:30:12Z</dcterms:modified>
</cp:coreProperties>
</file>