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experimentacao-agricola-unesp-fcav\Listas\"/>
    </mc:Choice>
  </mc:AlternateContent>
  <bookViews>
    <workbookView xWindow="0" yWindow="0" windowWidth="28800" windowHeight="124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G31" i="1"/>
  <c r="G30" i="1"/>
  <c r="G29" i="1"/>
  <c r="G28" i="1"/>
  <c r="F30" i="1"/>
  <c r="F29" i="1"/>
  <c r="F28" i="1"/>
  <c r="E29" i="1"/>
  <c r="E28" i="1"/>
  <c r="D28" i="1"/>
  <c r="K9" i="1"/>
  <c r="E25" i="1"/>
  <c r="F25" i="1"/>
  <c r="G25" i="1"/>
  <c r="H25" i="1"/>
  <c r="D25" i="1"/>
  <c r="N19" i="1"/>
  <c r="N18" i="1"/>
  <c r="N17" i="1"/>
  <c r="N16" i="1"/>
  <c r="N15" i="1"/>
  <c r="N14" i="1"/>
  <c r="N13" i="1"/>
  <c r="N12" i="1"/>
  <c r="B15" i="1"/>
  <c r="I3" i="1"/>
  <c r="I4" i="1"/>
  <c r="I5" i="1"/>
  <c r="I6" i="1"/>
  <c r="I7" i="1"/>
  <c r="I2" i="1"/>
  <c r="H7" i="1"/>
  <c r="H6" i="1"/>
  <c r="H5" i="1"/>
  <c r="H4" i="1"/>
  <c r="H3" i="1"/>
  <c r="H2" i="1"/>
  <c r="G12" i="1"/>
  <c r="F12" i="1"/>
  <c r="E12" i="1"/>
  <c r="D13" i="1"/>
  <c r="D12" i="1"/>
  <c r="C13" i="1"/>
  <c r="C12" i="1"/>
  <c r="C14" i="1"/>
  <c r="B13" i="1"/>
  <c r="B12" i="1"/>
  <c r="B14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<sst xmlns="http://schemas.openxmlformats.org/spreadsheetml/2006/main" count="86" uniqueCount="55">
  <si>
    <t>FV</t>
  </si>
  <si>
    <t>GL</t>
  </si>
  <si>
    <t>QM</t>
  </si>
  <si>
    <t>SQ</t>
  </si>
  <si>
    <t>F</t>
  </si>
  <si>
    <t>Total</t>
  </si>
  <si>
    <t>Resíduo</t>
  </si>
  <si>
    <t>Tratamento</t>
  </si>
  <si>
    <t>Conclusão:</t>
  </si>
  <si>
    <t>D</t>
  </si>
  <si>
    <t>CV</t>
  </si>
  <si>
    <t>a</t>
  </si>
  <si>
    <t>b</t>
  </si>
  <si>
    <t>c</t>
  </si>
  <si>
    <t>1-Cytrolane dose 1</t>
  </si>
  <si>
    <t>2-Cytrolane dose 2</t>
  </si>
  <si>
    <t>3-Cytrolane dose 3</t>
  </si>
  <si>
    <t>4-Fenthion</t>
  </si>
  <si>
    <t>5-Dimetoato</t>
  </si>
  <si>
    <t>6-Testemunha</t>
  </si>
  <si>
    <t>Tratamentos</t>
  </si>
  <si>
    <t>Rep. 1</t>
  </si>
  <si>
    <t>Rep. 2</t>
  </si>
  <si>
    <t>Rep. 3</t>
  </si>
  <si>
    <t>Rep. 4</t>
  </si>
  <si>
    <t>G</t>
  </si>
  <si>
    <t>C</t>
  </si>
  <si>
    <t>F5%</t>
  </si>
  <si>
    <t>F1%</t>
  </si>
  <si>
    <t>Rejeitamos H0 ao nível de 1% de significância e concluímos que</t>
  </si>
  <si>
    <t>tratamentos influenciaram no número de ninfas de mosca branca</t>
  </si>
  <si>
    <t>por parcela.</t>
  </si>
  <si>
    <t>Médias</t>
  </si>
  <si>
    <t>Erro Padrão [ s(m) ]</t>
  </si>
  <si>
    <t>Teste de Tukey a 5%</t>
  </si>
  <si>
    <t>DMS</t>
  </si>
  <si>
    <t>m6-m5</t>
  </si>
  <si>
    <t>m6-m4</t>
  </si>
  <si>
    <t>m6-m2</t>
  </si>
  <si>
    <t>m4-m2</t>
  </si>
  <si>
    <t>ab</t>
  </si>
  <si>
    <t>m5-m2</t>
  </si>
  <si>
    <t>ns</t>
  </si>
  <si>
    <t>*</t>
  </si>
  <si>
    <t>m2-m3</t>
  </si>
  <si>
    <t>m2-m1</t>
  </si>
  <si>
    <t>m3-m1</t>
  </si>
  <si>
    <t>Teste de Duncan a 5%</t>
  </si>
  <si>
    <t>Médias abrangidas</t>
  </si>
  <si>
    <t>q</t>
  </si>
  <si>
    <t>6 med</t>
  </si>
  <si>
    <t>5 med</t>
  </si>
  <si>
    <t>4 med</t>
  </si>
  <si>
    <t>3 med</t>
  </si>
  <si>
    <t>2 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</si>
</sst>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4" xfId="0" applyBorder="1"/>
    <xf numFmtId="0" fontId="0" fillId="0" borderId="6" xfId="0" applyBorder="1"/>
    <xf numFmtId="0" fontId="1" fillId="0" borderId="0" xfId="0" applyFo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5" xfId="0" applyBorder="1"/>
    <xf numFmtId="0" fontId="0" fillId="0" borderId="11" xfId="0" applyBorder="1"/>
    <xf numFmtId="0" fontId="0" fillId="0" borderId="7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3" xfId="0" applyFill="1" applyBorder="1"/>
    <xf numFmtId="0" fontId="0" fillId="0" borderId="12" xfId="0" applyFill="1" applyBorder="1"/>
    <xf numFmtId="2" fontId="0" fillId="0" borderId="9" xfId="0" applyNumberForma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2" fontId="0" fillId="0" borderId="10" xfId="0" applyNumberFormat="1" applyBorder="1"/>
    <xf numFmtId="0" fontId="0" fillId="0" borderId="3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="175" zoomScaleNormal="175" workbookViewId="0">
      <selection activeCell="H33" sqref="H33"/>
    </sheetView>
  </sheetViews>
  <sheetFormatPr defaultRowHeight="15" x14ac:dyDescent="0.25"/>
  <cols>
    <col min="1" max="1" width="17.7109375" bestFit="1" customWidth="1"/>
    <col min="2" max="5" width="8" customWidth="1"/>
    <col min="6" max="6" width="8.28515625" customWidth="1"/>
    <col min="7" max="7" width="7.28515625" customWidth="1"/>
    <col min="9" max="9" width="7" customWidth="1"/>
    <col min="10" max="10" width="19" bestFit="1" customWidth="1"/>
  </cols>
  <sheetData>
    <row r="1" spans="1:15" ht="33" customHeight="1" thickBot="1" x14ac:dyDescent="0.3">
      <c r="A1" s="26" t="s">
        <v>20</v>
      </c>
      <c r="B1" s="22" t="s">
        <v>21</v>
      </c>
      <c r="C1" s="22" t="s">
        <v>22</v>
      </c>
      <c r="D1" s="22" t="s">
        <v>23</v>
      </c>
      <c r="E1" s="23" t="s">
        <v>24</v>
      </c>
      <c r="F1" s="24" t="s">
        <v>5</v>
      </c>
      <c r="G1" s="25"/>
      <c r="H1" s="21" t="s">
        <v>32</v>
      </c>
      <c r="I1" s="28" t="s">
        <v>33</v>
      </c>
    </row>
    <row r="2" spans="1:15" x14ac:dyDescent="0.25">
      <c r="A2" s="5" t="s">
        <v>14</v>
      </c>
      <c r="B2" s="11">
        <v>1.22</v>
      </c>
      <c r="C2" s="11">
        <v>1.58</v>
      </c>
      <c r="D2" s="11">
        <v>1.58</v>
      </c>
      <c r="E2" s="12">
        <v>1.87</v>
      </c>
      <c r="F2" s="17">
        <f>SUM(B2:E2)</f>
        <v>6.25</v>
      </c>
      <c r="H2" s="8">
        <f>F2/4</f>
        <v>1.5625</v>
      </c>
      <c r="I2" s="10">
        <f>SQRT($D$13/4)</f>
        <v>0.36499096259740205</v>
      </c>
    </row>
    <row r="3" spans="1:15" x14ac:dyDescent="0.25">
      <c r="A3" s="5" t="s">
        <v>15</v>
      </c>
      <c r="B3" s="11">
        <v>2.12</v>
      </c>
      <c r="C3" s="11">
        <v>0.71</v>
      </c>
      <c r="D3" s="11">
        <v>2.35</v>
      </c>
      <c r="E3" s="12">
        <v>2.12</v>
      </c>
      <c r="F3" s="15">
        <f>SUM(B3:E3)</f>
        <v>7.3</v>
      </c>
      <c r="H3" s="5">
        <f>F3/4</f>
        <v>1.825</v>
      </c>
      <c r="I3" s="12">
        <f t="shared" ref="I3:I7" si="0">SQRT($D$13/4)</f>
        <v>0.36499096259740205</v>
      </c>
    </row>
    <row r="4" spans="1:15" x14ac:dyDescent="0.25">
      <c r="A4" s="5" t="s">
        <v>16</v>
      </c>
      <c r="B4" s="11">
        <v>1.87</v>
      </c>
      <c r="C4" s="11">
        <v>2.12</v>
      </c>
      <c r="D4" s="11">
        <v>1.58</v>
      </c>
      <c r="E4" s="12">
        <v>1.58</v>
      </c>
      <c r="F4" s="15">
        <f>SUM(B4:E4)</f>
        <v>7.15</v>
      </c>
      <c r="H4" s="5">
        <f>F4/4</f>
        <v>1.7875000000000001</v>
      </c>
      <c r="I4" s="12">
        <f t="shared" si="0"/>
        <v>0.36499096259740205</v>
      </c>
    </row>
    <row r="5" spans="1:15" x14ac:dyDescent="0.25">
      <c r="A5" s="5" t="s">
        <v>17</v>
      </c>
      <c r="B5" s="11">
        <v>2.12</v>
      </c>
      <c r="C5" s="11">
        <v>4.3</v>
      </c>
      <c r="D5" s="11">
        <v>2.92</v>
      </c>
      <c r="E5" s="12">
        <v>3.08</v>
      </c>
      <c r="F5" s="15">
        <f>SUM(B5:E5)</f>
        <v>12.42</v>
      </c>
      <c r="H5" s="5">
        <f>F5/4</f>
        <v>3.105</v>
      </c>
      <c r="I5" s="12">
        <f t="shared" si="0"/>
        <v>0.36499096259740205</v>
      </c>
    </row>
    <row r="6" spans="1:15" x14ac:dyDescent="0.25">
      <c r="A6" s="5" t="s">
        <v>18</v>
      </c>
      <c r="B6" s="11">
        <v>3.81</v>
      </c>
      <c r="C6" s="11">
        <v>3.54</v>
      </c>
      <c r="D6" s="11">
        <v>4.42</v>
      </c>
      <c r="E6" s="12">
        <v>2.74</v>
      </c>
      <c r="F6" s="15">
        <f>SUM(B6:E6)</f>
        <v>14.51</v>
      </c>
      <c r="H6" s="5">
        <f>F6/4</f>
        <v>3.6274999999999999</v>
      </c>
      <c r="I6" s="12">
        <f t="shared" si="0"/>
        <v>0.36499096259740205</v>
      </c>
    </row>
    <row r="7" spans="1:15" ht="15.75" thickBot="1" x14ac:dyDescent="0.3">
      <c r="A7" s="6" t="s">
        <v>19</v>
      </c>
      <c r="B7" s="13">
        <v>4.0599999999999996</v>
      </c>
      <c r="C7" s="13">
        <v>4.3</v>
      </c>
      <c r="D7" s="13">
        <v>6.36</v>
      </c>
      <c r="E7" s="14">
        <v>4.18</v>
      </c>
      <c r="F7" s="16">
        <f>SUM(B7:E7)</f>
        <v>18.899999999999999</v>
      </c>
      <c r="H7" s="6">
        <f>F7/4</f>
        <v>4.7249999999999996</v>
      </c>
      <c r="I7" s="14">
        <f t="shared" si="0"/>
        <v>0.36499096259740205</v>
      </c>
    </row>
    <row r="8" spans="1:15" ht="15.75" thickBot="1" x14ac:dyDescent="0.3">
      <c r="E8" t="s">
        <v>25</v>
      </c>
      <c r="F8" s="18">
        <f>SUM(F2:F7)</f>
        <v>66.53</v>
      </c>
    </row>
    <row r="9" spans="1:15" ht="15.75" thickBot="1" x14ac:dyDescent="0.3">
      <c r="E9" t="s">
        <v>26</v>
      </c>
      <c r="F9" s="19">
        <f>F8*F8/4/6</f>
        <v>184.42670416666667</v>
      </c>
      <c r="J9" t="s">
        <v>35</v>
      </c>
      <c r="K9">
        <f>4.49442*SQRT(D13/4)</f>
        <v>1.6404226821170156</v>
      </c>
    </row>
    <row r="10" spans="1:15" ht="15.75" thickBot="1" x14ac:dyDescent="0.3">
      <c r="J10" s="7" t="s">
        <v>34</v>
      </c>
    </row>
    <row r="11" spans="1:15" ht="15.75" thickBot="1" x14ac:dyDescent="0.3">
      <c r="A11" s="1" t="s">
        <v>0</v>
      </c>
      <c r="B11" s="2" t="s">
        <v>1</v>
      </c>
      <c r="C11" s="2" t="s">
        <v>3</v>
      </c>
      <c r="D11" s="2" t="s">
        <v>2</v>
      </c>
      <c r="E11" s="2" t="s">
        <v>4</v>
      </c>
      <c r="F11" s="2" t="s">
        <v>27</v>
      </c>
      <c r="G11" s="3" t="s">
        <v>28</v>
      </c>
      <c r="J11" s="1" t="s">
        <v>20</v>
      </c>
      <c r="K11" s="3" t="s">
        <v>32</v>
      </c>
    </row>
    <row r="12" spans="1:15" x14ac:dyDescent="0.25">
      <c r="A12" s="8" t="s">
        <v>7</v>
      </c>
      <c r="B12" s="9">
        <f>6-1</f>
        <v>5</v>
      </c>
      <c r="C12" s="9">
        <f>SUMSQ(F2:F7)/4-F9</f>
        <v>31.9436708333333</v>
      </c>
      <c r="D12" s="9">
        <f>C12/B12</f>
        <v>6.3887341666666604</v>
      </c>
      <c r="E12" s="9">
        <f>D12/D13</f>
        <v>11.989211012617604</v>
      </c>
      <c r="F12" s="20">
        <f>_xlfn.F.INV.RT(0.05,$B$12,$B$13)</f>
        <v>2.77285315299783</v>
      </c>
      <c r="G12" s="27">
        <f>_xlfn.F.INV.RT(0.01,$B$12,$B$13)</f>
        <v>4.2478821502317352</v>
      </c>
      <c r="J12" s="8" t="s">
        <v>19</v>
      </c>
      <c r="K12" s="10">
        <v>4.7249999999999996</v>
      </c>
      <c r="L12" t="s">
        <v>11</v>
      </c>
      <c r="M12" t="s">
        <v>36</v>
      </c>
      <c r="N12">
        <f>K12-K13</f>
        <v>1.0974999999999997</v>
      </c>
      <c r="O12" t="s">
        <v>42</v>
      </c>
    </row>
    <row r="13" spans="1:15" ht="15.75" thickBot="1" x14ac:dyDescent="0.3">
      <c r="A13" s="6" t="s">
        <v>6</v>
      </c>
      <c r="B13" s="13">
        <f>B14-B12</f>
        <v>18</v>
      </c>
      <c r="C13" s="13">
        <f>C14-C12</f>
        <v>9.5917250000000251</v>
      </c>
      <c r="D13" s="13">
        <f>C13/B13</f>
        <v>0.53287361111111253</v>
      </c>
      <c r="E13" s="13"/>
      <c r="F13" s="13"/>
      <c r="G13" s="14"/>
      <c r="J13" s="5" t="s">
        <v>18</v>
      </c>
      <c r="K13" s="12">
        <v>3.6274999999999999</v>
      </c>
      <c r="L13" t="s">
        <v>11</v>
      </c>
      <c r="M13" t="s">
        <v>37</v>
      </c>
      <c r="N13">
        <f>K12-K14</f>
        <v>1.6199999999999997</v>
      </c>
      <c r="O13" t="s">
        <v>42</v>
      </c>
    </row>
    <row r="14" spans="1:15" ht="15.75" thickBot="1" x14ac:dyDescent="0.3">
      <c r="A14" s="1" t="s">
        <v>5</v>
      </c>
      <c r="B14" s="2">
        <f>6*4-1</f>
        <v>23</v>
      </c>
      <c r="C14" s="2">
        <f>SUMSQ(B2:E7)-F9</f>
        <v>41.535395833333325</v>
      </c>
      <c r="D14" s="2"/>
      <c r="E14" s="2"/>
      <c r="F14" s="2"/>
      <c r="G14" s="3"/>
      <c r="J14" s="5" t="s">
        <v>17</v>
      </c>
      <c r="K14" s="12">
        <v>3.105</v>
      </c>
      <c r="L14" t="s">
        <v>40</v>
      </c>
      <c r="M14" t="s">
        <v>38</v>
      </c>
      <c r="N14">
        <f>K12-K15</f>
        <v>2.8999999999999995</v>
      </c>
      <c r="O14" t="s">
        <v>43</v>
      </c>
    </row>
    <row r="15" spans="1:15" x14ac:dyDescent="0.25">
      <c r="A15" s="4" t="s">
        <v>10</v>
      </c>
      <c r="B15">
        <f>100*SQRT(D13)/(F8/24)</f>
        <v>26.333332638922741</v>
      </c>
      <c r="J15" s="5" t="s">
        <v>15</v>
      </c>
      <c r="K15" s="12">
        <v>1.825</v>
      </c>
      <c r="L15" t="s">
        <v>12</v>
      </c>
      <c r="M15" t="s">
        <v>39</v>
      </c>
      <c r="N15">
        <f>K14-K15</f>
        <v>1.28</v>
      </c>
      <c r="O15" t="s">
        <v>42</v>
      </c>
    </row>
    <row r="16" spans="1:15" x14ac:dyDescent="0.25">
      <c r="A16" s="7" t="s">
        <v>8</v>
      </c>
      <c r="J16" s="5" t="s">
        <v>16</v>
      </c>
      <c r="K16" s="12">
        <v>1.7875000000000001</v>
      </c>
      <c r="L16" t="s">
        <v>12</v>
      </c>
      <c r="M16" t="s">
        <v>41</v>
      </c>
      <c r="N16">
        <f>K13-K15</f>
        <v>1.8025</v>
      </c>
      <c r="O16" t="s">
        <v>43</v>
      </c>
    </row>
    <row r="17" spans="1:15" ht="15.75" thickBot="1" x14ac:dyDescent="0.3">
      <c r="A17" t="s">
        <v>29</v>
      </c>
      <c r="J17" s="6" t="s">
        <v>14</v>
      </c>
      <c r="K17" s="14">
        <v>1.5625</v>
      </c>
      <c r="L17" t="s">
        <v>12</v>
      </c>
      <c r="M17" t="s">
        <v>44</v>
      </c>
      <c r="N17">
        <f>K15-K16</f>
        <v>3.7499999999999867E-2</v>
      </c>
      <c r="O17" t="s">
        <v>42</v>
      </c>
    </row>
    <row r="18" spans="1:15" x14ac:dyDescent="0.25">
      <c r="A18" t="s">
        <v>30</v>
      </c>
      <c r="M18" t="s">
        <v>45</v>
      </c>
      <c r="N18">
        <f>K15-K17</f>
        <v>0.26249999999999996</v>
      </c>
      <c r="O18" t="s">
        <v>42</v>
      </c>
    </row>
    <row r="19" spans="1:15" x14ac:dyDescent="0.25">
      <c r="A19" t="s">
        <v>31</v>
      </c>
      <c r="M19" t="s">
        <v>46</v>
      </c>
      <c r="N19">
        <f>K16-K17</f>
        <v>0.22500000000000009</v>
      </c>
      <c r="O19" t="s">
        <v>42</v>
      </c>
    </row>
    <row r="23" spans="1:15" x14ac:dyDescent="0.25">
      <c r="B23" t="s">
        <v>48</v>
      </c>
      <c r="D23">
        <v>6</v>
      </c>
      <c r="E23">
        <v>5</v>
      </c>
      <c r="F23">
        <v>4</v>
      </c>
      <c r="G23">
        <v>3</v>
      </c>
      <c r="H23">
        <v>2</v>
      </c>
    </row>
    <row r="24" spans="1:15" x14ac:dyDescent="0.25">
      <c r="C24" t="s">
        <v>49</v>
      </c>
      <c r="D24">
        <v>3.32</v>
      </c>
      <c r="E24">
        <v>3.27</v>
      </c>
      <c r="F24">
        <v>3.21</v>
      </c>
      <c r="G24">
        <v>3.12</v>
      </c>
      <c r="H24">
        <v>2.97</v>
      </c>
    </row>
    <row r="25" spans="1:15" x14ac:dyDescent="0.25">
      <c r="C25" t="s">
        <v>9</v>
      </c>
      <c r="D25">
        <f>D24*SQRT($D$13/4)</f>
        <v>1.2117699958233747</v>
      </c>
      <c r="E25">
        <f t="shared" ref="E25:H25" si="1">E24*SQRT($D$13/4)</f>
        <v>1.1935204476935046</v>
      </c>
      <c r="F25">
        <f t="shared" si="1"/>
        <v>1.1716209899376606</v>
      </c>
      <c r="G25">
        <f t="shared" si="1"/>
        <v>1.1387718033038945</v>
      </c>
      <c r="H25">
        <f t="shared" si="1"/>
        <v>1.0840231589142841</v>
      </c>
    </row>
    <row r="26" spans="1:15" ht="15.75" thickBot="1" x14ac:dyDescent="0.3">
      <c r="A26" s="7" t="s">
        <v>47</v>
      </c>
    </row>
    <row r="27" spans="1:15" ht="15.75" thickBot="1" x14ac:dyDescent="0.3">
      <c r="A27" s="1" t="s">
        <v>20</v>
      </c>
      <c r="B27" s="3" t="s">
        <v>32</v>
      </c>
      <c r="D27" t="s">
        <v>50</v>
      </c>
      <c r="E27" t="s">
        <v>51</v>
      </c>
      <c r="F27" t="s">
        <v>52</v>
      </c>
      <c r="G27" t="s">
        <v>53</v>
      </c>
      <c r="H27" t="s">
        <v>54</v>
      </c>
    </row>
    <row r="28" spans="1:15" x14ac:dyDescent="0.25">
      <c r="A28" s="8" t="s">
        <v>19</v>
      </c>
      <c r="B28" s="10">
        <v>4.7249999999999996</v>
      </c>
      <c r="C28" t="s">
        <v>11</v>
      </c>
      <c r="D28">
        <f>B28-B33</f>
        <v>3.1624999999999996</v>
      </c>
      <c r="E28">
        <f>B28-B32</f>
        <v>2.9374999999999996</v>
      </c>
      <c r="F28">
        <f>B28-B31</f>
        <v>2.8999999999999995</v>
      </c>
      <c r="G28">
        <f>B28-B30</f>
        <v>1.6199999999999997</v>
      </c>
      <c r="H28">
        <f>B28-B29</f>
        <v>1.0974999999999997</v>
      </c>
    </row>
    <row r="29" spans="1:15" x14ac:dyDescent="0.25">
      <c r="A29" s="5" t="s">
        <v>18</v>
      </c>
      <c r="B29" s="12">
        <v>3.6274999999999999</v>
      </c>
      <c r="C29" t="s">
        <v>12</v>
      </c>
      <c r="E29">
        <f>B29-B33</f>
        <v>2.0649999999999999</v>
      </c>
      <c r="F29">
        <f>B29-B32</f>
        <v>1.8399999999999999</v>
      </c>
      <c r="G29">
        <f>B29-B31</f>
        <v>1.8025</v>
      </c>
      <c r="H29">
        <f>B29-B30</f>
        <v>0.52249999999999996</v>
      </c>
    </row>
    <row r="30" spans="1:15" x14ac:dyDescent="0.25">
      <c r="A30" s="5" t="s">
        <v>17</v>
      </c>
      <c r="B30" s="12">
        <v>3.105</v>
      </c>
      <c r="C30" t="s">
        <v>12</v>
      </c>
      <c r="F30">
        <f>B30-B33</f>
        <v>1.5425</v>
      </c>
      <c r="G30">
        <f>B30-B32</f>
        <v>1.3174999999999999</v>
      </c>
      <c r="H30">
        <f>B30-B31</f>
        <v>1.28</v>
      </c>
    </row>
    <row r="31" spans="1:15" x14ac:dyDescent="0.25">
      <c r="A31" s="5" t="s">
        <v>15</v>
      </c>
      <c r="B31" s="12">
        <v>1.825</v>
      </c>
      <c r="C31" t="s">
        <v>13</v>
      </c>
      <c r="G31">
        <f>B31-B33</f>
        <v>0.26249999999999996</v>
      </c>
      <c r="H31">
        <f>B31-B32</f>
        <v>3.7499999999999867E-2</v>
      </c>
    </row>
    <row r="32" spans="1:15" x14ac:dyDescent="0.25">
      <c r="A32" s="5" t="s">
        <v>16</v>
      </c>
      <c r="B32" s="12">
        <v>1.7875000000000001</v>
      </c>
      <c r="C32" t="s">
        <v>13</v>
      </c>
      <c r="H32">
        <f>B32-B33</f>
        <v>0.22500000000000009</v>
      </c>
    </row>
    <row r="33" spans="1:3" ht="15.75" thickBot="1" x14ac:dyDescent="0.3">
      <c r="A33" s="6" t="s">
        <v>14</v>
      </c>
      <c r="B33" s="14">
        <v>1.5625</v>
      </c>
      <c r="C33" t="s">
        <v>13</v>
      </c>
    </row>
  </sheetData>
  <sortState ref="J12:K17">
    <sortCondition descending="1" ref="K12:K17"/>
  </sortState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2022-01-11T19:41:20Z</dcterms:created>
  <dcterms:modified xsi:type="dcterms:W3CDTF">2022-10-14T19:03:30Z</dcterms:modified>
</cp:coreProperties>
</file>