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Lista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2" i="1" l="1"/>
  <c r="D41" i="1"/>
  <c r="B40" i="1"/>
  <c r="B42" i="1"/>
  <c r="B41" i="1"/>
  <c r="B39" i="1"/>
  <c r="B48" i="1"/>
  <c r="B47" i="1"/>
  <c r="C23" i="1"/>
  <c r="G31" i="1"/>
  <c r="G32" i="1"/>
  <c r="G33" i="1"/>
  <c r="G34" i="1"/>
  <c r="G30" i="1"/>
  <c r="F32" i="1"/>
  <c r="F31" i="1"/>
  <c r="F30" i="1"/>
  <c r="E31" i="1"/>
  <c r="E30" i="1"/>
  <c r="D30" i="1"/>
  <c r="C26" i="1"/>
  <c r="D26" i="1"/>
  <c r="E26" i="1"/>
  <c r="B26" i="1"/>
  <c r="C9" i="1" l="1"/>
  <c r="B10" i="1"/>
  <c r="B8" i="1"/>
  <c r="B7" i="1"/>
  <c r="D7" i="1" l="1"/>
  <c r="B9" i="1"/>
  <c r="B13" i="1" s="1"/>
  <c r="D8" i="1"/>
  <c r="E14" i="1" l="1"/>
  <c r="B14" i="1"/>
  <c r="E13" i="1"/>
  <c r="D9" i="1"/>
  <c r="B23" i="1" s="1"/>
  <c r="E7" i="1" l="1"/>
  <c r="B49" i="1"/>
  <c r="E8" i="1"/>
</calcChain>
</file>

<file path=xl/sharedStrings.xml><?xml version="1.0" encoding="utf-8"?>
<sst xmlns="http://schemas.openxmlformats.org/spreadsheetml/2006/main" count="65" uniqueCount="62">
  <si>
    <t>I</t>
  </si>
  <si>
    <t>Quadro de anélise de variância</t>
  </si>
  <si>
    <t>FV</t>
  </si>
  <si>
    <t>GL</t>
  </si>
  <si>
    <t>QM</t>
  </si>
  <si>
    <t>SQ</t>
  </si>
  <si>
    <t>F</t>
  </si>
  <si>
    <t>Total</t>
  </si>
  <si>
    <t>Resíduo</t>
  </si>
  <si>
    <t>Bloco</t>
  </si>
  <si>
    <t>Tratamento</t>
  </si>
  <si>
    <t>F 5%</t>
  </si>
  <si>
    <t>F 1%</t>
  </si>
  <si>
    <t>F tabelados (Tratamento)</t>
  </si>
  <si>
    <t>F tabelados (Bloco)</t>
  </si>
  <si>
    <t>Conclusão:</t>
  </si>
  <si>
    <t>**</t>
  </si>
  <si>
    <t>NS</t>
  </si>
  <si>
    <t>Rejeitamos H0 ao nível de 1% de probabilidade e concluímos que os tratamentos causa variação na variável resposta.</t>
  </si>
  <si>
    <t>Bloco:</t>
  </si>
  <si>
    <t>Tratamento:</t>
  </si>
  <si>
    <t>Não rejeitamos H0 ao nível de 5% de probabilidade e concluímos que os blocos não foram eficientes no controle da heterogeneidade da área experimental.</t>
  </si>
  <si>
    <t>Média</t>
  </si>
  <si>
    <t>1) Análise de variância preliminar</t>
  </si>
  <si>
    <t>Erro Padrão da média</t>
  </si>
  <si>
    <t>B</t>
  </si>
  <si>
    <t>D</t>
  </si>
  <si>
    <t>4) Cálculo do Coeficiente de Variação do experimento (CV)</t>
  </si>
  <si>
    <t>média geral</t>
  </si>
  <si>
    <t>desvio padrão</t>
  </si>
  <si>
    <t>CV</t>
  </si>
  <si>
    <t>2) Comparações múltiplas pelo teste de Duncan ao nível de 5% de probabilidade</t>
  </si>
  <si>
    <t>Galecron (polvilhamento)</t>
  </si>
  <si>
    <t>Galecron (pulverização)</t>
  </si>
  <si>
    <t>Carbaryl (polvilhamento)</t>
  </si>
  <si>
    <t>Carbaryl (pulverização)</t>
  </si>
  <si>
    <t>Duncan</t>
  </si>
  <si>
    <r>
      <rPr>
        <b/>
        <sz val="11"/>
        <color theme="1"/>
        <rFont val="Calibri"/>
        <family val="2"/>
        <scheme val="minor"/>
      </rPr>
      <t xml:space="preserve">Conclusão: </t>
    </r>
    <r>
      <rPr>
        <sz val="11"/>
        <color theme="1"/>
        <rFont val="Calibri"/>
        <family val="2"/>
        <scheme val="minor"/>
      </rPr>
      <t>Médias seguidas pela mesma letra não diferem entre sim pelo teste de Dunca ao nível de 5% de probabilidade.</t>
    </r>
  </si>
  <si>
    <t>Testemunha (sem inseticida)</t>
  </si>
  <si>
    <t>z tabelado</t>
  </si>
  <si>
    <t>5 média x 12 Glres</t>
  </si>
  <si>
    <t>4 média x 12 Glres</t>
  </si>
  <si>
    <t>3 média x 12 Glres</t>
  </si>
  <si>
    <t>2 média x 12 Glres</t>
  </si>
  <si>
    <t>Contrastes 5</t>
  </si>
  <si>
    <t>Contrastes 4</t>
  </si>
  <si>
    <t>Contrastes 3</t>
  </si>
  <si>
    <t>Contrastes 2</t>
  </si>
  <si>
    <t>a</t>
  </si>
  <si>
    <t>e</t>
  </si>
  <si>
    <t>b</t>
  </si>
  <si>
    <t>c</t>
  </si>
  <si>
    <t>d</t>
  </si>
  <si>
    <t>3)  Teste de Scheffé (5%)</t>
  </si>
  <si>
    <t>Y=m1 + m2 - m3 - m4</t>
  </si>
  <si>
    <t>Fc(5%)</t>
  </si>
  <si>
    <t>Fc(1%)</t>
  </si>
  <si>
    <t>V(Y)</t>
  </si>
  <si>
    <t>S5%</t>
  </si>
  <si>
    <t>S1%</t>
  </si>
  <si>
    <r>
      <t xml:space="preserve">Como </t>
    </r>
    <r>
      <rPr>
        <sz val="13.2"/>
        <color theme="1"/>
        <rFont val="MathJax_Main"/>
      </rPr>
      <t>|</t>
    </r>
    <r>
      <rPr>
        <i/>
        <sz val="13.2"/>
        <color theme="1"/>
        <rFont val="MathJax_Math"/>
      </rPr>
      <t>Y</t>
    </r>
    <r>
      <rPr>
        <sz val="13.2"/>
        <color theme="1"/>
        <rFont val="MathJax_Main"/>
      </rPr>
      <t>|&gt;</t>
    </r>
    <r>
      <rPr>
        <i/>
        <sz val="13.2"/>
        <color theme="1"/>
        <rFont val="MathJax_Math"/>
      </rPr>
      <t>S</t>
    </r>
    <r>
      <rPr>
        <sz val="11"/>
        <color theme="1"/>
        <rFont val="Calibri"/>
        <family val="2"/>
        <scheme val="minor"/>
      </rPr>
      <t xml:space="preserve">, o teste foi significativo ao nível de 5% de probabilidade, indicando que devemos rejeitar </t>
    </r>
    <r>
      <rPr>
        <i/>
        <sz val="13.2"/>
        <color theme="1"/>
        <rFont val="MathJax_Math"/>
      </rPr>
      <t>H</t>
    </r>
    <r>
      <rPr>
        <sz val="7.75"/>
        <color theme="1"/>
        <rFont val="MathJax_Main"/>
      </rPr>
      <t>0</t>
    </r>
    <r>
      <rPr>
        <sz val="11"/>
        <color theme="1"/>
        <rFont val="Calibri"/>
        <family val="2"/>
        <scheme val="minor"/>
      </rPr>
      <t xml:space="preserve"> e concluir que, em média,</t>
    </r>
  </si>
  <si>
    <t xml:space="preserve"> o grupo dos tratamentos Galecron apresentou menor média de frutos atacados, quando comparado ao grupo Carbary.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</si>
</sst>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3.2"/>
      <color theme="1"/>
      <name val="MathJax_Main"/>
    </font>
    <font>
      <i/>
      <sz val="13.2"/>
      <color theme="1"/>
      <name val="MathJax_Math"/>
    </font>
    <font>
      <sz val="7.75"/>
      <color theme="1"/>
      <name val="MathJax_Mai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0" fontId="1" fillId="0" borderId="0" xfId="0" applyFont="1"/>
    <xf numFmtId="0" fontId="2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5" xfId="0" applyBorder="1"/>
    <xf numFmtId="0" fontId="0" fillId="0" borderId="11" xfId="0" applyBorder="1"/>
    <xf numFmtId="0" fontId="0" fillId="0" borderId="7" xfId="0" applyBorder="1"/>
    <xf numFmtId="0" fontId="0" fillId="0" borderId="4" xfId="0" applyFill="1" applyBorder="1"/>
    <xf numFmtId="0" fontId="1" fillId="0" borderId="0" xfId="0" applyFont="1" applyBorder="1"/>
    <xf numFmtId="3" fontId="0" fillId="0" borderId="0" xfId="0" applyNumberForma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6" fontId="0" fillId="0" borderId="11" xfId="0" applyNumberFormat="1" applyBorder="1"/>
    <xf numFmtId="166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28" zoomScale="175" zoomScaleNormal="175" workbookViewId="0">
      <selection activeCell="A44" sqref="A44"/>
    </sheetView>
  </sheetViews>
  <sheetFormatPr defaultRowHeight="15"/>
  <cols>
    <col min="1" max="1" width="26" customWidth="1"/>
    <col min="2" max="2" width="16.85546875" customWidth="1"/>
    <col min="3" max="3" width="18.42578125" customWidth="1"/>
    <col min="4" max="4" width="17.7109375" customWidth="1"/>
    <col min="5" max="5" width="16.5703125" customWidth="1"/>
    <col min="6" max="6" width="12.42578125" customWidth="1"/>
    <col min="7" max="7" width="12.7109375" customWidth="1"/>
    <col min="8" max="8" width="20.140625" customWidth="1"/>
  </cols>
  <sheetData>
    <row r="1" spans="1:6">
      <c r="A1" s="9" t="s">
        <v>23</v>
      </c>
    </row>
    <row r="2" spans="1:6">
      <c r="A2" t="s">
        <v>0</v>
      </c>
      <c r="B2">
        <v>5</v>
      </c>
    </row>
    <row r="3" spans="1:6">
      <c r="A3" t="s">
        <v>25</v>
      </c>
      <c r="B3">
        <v>4</v>
      </c>
    </row>
    <row r="5" spans="1:6" ht="15.75" thickBot="1">
      <c r="A5" t="s">
        <v>1</v>
      </c>
    </row>
    <row r="6" spans="1:6" ht="15.75" thickBot="1">
      <c r="A6" s="1" t="s">
        <v>2</v>
      </c>
      <c r="B6" s="2" t="s">
        <v>3</v>
      </c>
      <c r="C6" s="2" t="s">
        <v>5</v>
      </c>
      <c r="D6" s="2" t="s">
        <v>4</v>
      </c>
      <c r="E6" s="3" t="s">
        <v>6</v>
      </c>
    </row>
    <row r="7" spans="1:6">
      <c r="A7" s="4" t="s">
        <v>10</v>
      </c>
      <c r="B7">
        <f>B2-1</f>
        <v>4</v>
      </c>
      <c r="C7" s="20">
        <v>3.6099000000000001</v>
      </c>
      <c r="D7">
        <f>C7/B7</f>
        <v>0.90247500000000003</v>
      </c>
      <c r="E7">
        <f>D7/D9</f>
        <v>7.2140287769784166</v>
      </c>
      <c r="F7" t="s">
        <v>16</v>
      </c>
    </row>
    <row r="8" spans="1:6" ht="17.25">
      <c r="A8" t="s">
        <v>9</v>
      </c>
      <c r="B8">
        <f>B3-1</f>
        <v>3</v>
      </c>
      <c r="C8">
        <v>0.80379999999999996</v>
      </c>
      <c r="D8">
        <f t="shared" ref="D8:D9" si="0">C8/B8</f>
        <v>0.2679333333333333</v>
      </c>
      <c r="E8">
        <f>D8/D9</f>
        <v>2.141753264055422</v>
      </c>
      <c r="F8" s="10" t="s">
        <v>17</v>
      </c>
    </row>
    <row r="9" spans="1:6" ht="15.75" thickBot="1">
      <c r="A9" t="s">
        <v>8</v>
      </c>
      <c r="B9">
        <f>B8*B7</f>
        <v>12</v>
      </c>
      <c r="C9">
        <f>C10-C8-C7</f>
        <v>1.5012000000000003</v>
      </c>
      <c r="D9">
        <f t="shared" si="0"/>
        <v>0.12510000000000002</v>
      </c>
    </row>
    <row r="10" spans="1:6" ht="15.75" thickBot="1">
      <c r="A10" s="1" t="s">
        <v>7</v>
      </c>
      <c r="B10" s="2">
        <f>B2*B3-1</f>
        <v>19</v>
      </c>
      <c r="C10" s="2">
        <v>5.9149000000000003</v>
      </c>
      <c r="D10" s="2"/>
      <c r="E10" s="3"/>
    </row>
    <row r="11" spans="1:6" ht="15.75" thickBot="1"/>
    <row r="12" spans="1:6" ht="15.75" thickBot="1">
      <c r="A12" s="21" t="s">
        <v>13</v>
      </c>
      <c r="B12" s="22"/>
      <c r="D12" s="21" t="s">
        <v>14</v>
      </c>
      <c r="E12" s="22"/>
    </row>
    <row r="13" spans="1:6">
      <c r="A13" s="5" t="s">
        <v>11</v>
      </c>
      <c r="B13" s="6">
        <f>_xlfn.F.INV.RT(0.05,B7,B9)</f>
        <v>3.2591667269012499</v>
      </c>
      <c r="D13" s="5" t="s">
        <v>11</v>
      </c>
      <c r="E13" s="6">
        <f>_xlfn.F.INV.RT(0.05,B8,B9)</f>
        <v>3.4902948194976045</v>
      </c>
    </row>
    <row r="14" spans="1:6" ht="15.75" thickBot="1">
      <c r="A14" s="7" t="s">
        <v>12</v>
      </c>
      <c r="B14" s="8">
        <f>_xlfn.F.INV.RT(0.01,B7,B9)</f>
        <v>5.4119514344731394</v>
      </c>
      <c r="D14" s="7" t="s">
        <v>12</v>
      </c>
      <c r="E14" s="8">
        <f>_xlfn.F.INV.RT(0.01,B8,B9)</f>
        <v>5.9525446815458682</v>
      </c>
    </row>
    <row r="16" spans="1:6">
      <c r="A16" s="9" t="s">
        <v>15</v>
      </c>
    </row>
    <row r="17" spans="1:7">
      <c r="A17" s="9" t="s">
        <v>20</v>
      </c>
      <c r="B17" t="s">
        <v>18</v>
      </c>
    </row>
    <row r="18" spans="1:7">
      <c r="A18" s="9" t="s">
        <v>19</v>
      </c>
      <c r="B18" t="s">
        <v>21</v>
      </c>
    </row>
    <row r="21" spans="1:7">
      <c r="A21" s="9" t="s">
        <v>31</v>
      </c>
    </row>
    <row r="22" spans="1:7" ht="15.75" thickBot="1"/>
    <row r="23" spans="1:7" ht="15.75" thickBot="1">
      <c r="A23" s="11" t="s">
        <v>24</v>
      </c>
      <c r="B23" s="13">
        <f>SQRT(D9/B3)</f>
        <v>0.17684739183827394</v>
      </c>
      <c r="C23">
        <f>D9/B3</f>
        <v>3.1275000000000004E-2</v>
      </c>
    </row>
    <row r="24" spans="1:7" ht="15.75" thickBot="1">
      <c r="A24" s="1" t="s">
        <v>39</v>
      </c>
      <c r="B24" s="2" t="s">
        <v>40</v>
      </c>
      <c r="C24" s="2" t="s">
        <v>41</v>
      </c>
      <c r="D24" s="2" t="s">
        <v>42</v>
      </c>
      <c r="E24" s="3" t="s">
        <v>43</v>
      </c>
    </row>
    <row r="25" spans="1:7">
      <c r="A25" s="11"/>
      <c r="B25" s="12">
        <v>3.36</v>
      </c>
      <c r="C25" s="12">
        <v>3.33</v>
      </c>
      <c r="D25" s="12">
        <v>3.23</v>
      </c>
      <c r="E25" s="13">
        <v>3.08</v>
      </c>
    </row>
    <row r="26" spans="1:7" ht="15.75" thickBot="1">
      <c r="A26" s="7" t="s">
        <v>26</v>
      </c>
      <c r="B26" s="23">
        <f>B25*$B$23</f>
        <v>0.59420723657660046</v>
      </c>
      <c r="C26" s="23">
        <f t="shared" ref="C26:E26" si="1">C25*$B$23</f>
        <v>0.58890181482145221</v>
      </c>
      <c r="D26" s="23">
        <f t="shared" si="1"/>
        <v>0.5712170756376248</v>
      </c>
      <c r="E26" s="24">
        <f t="shared" si="1"/>
        <v>0.54468996686188376</v>
      </c>
    </row>
    <row r="28" spans="1:7" ht="15.75" thickBot="1"/>
    <row r="29" spans="1:7" ht="15.75" thickBot="1">
      <c r="A29" s="1" t="s">
        <v>10</v>
      </c>
      <c r="B29" s="2" t="s">
        <v>22</v>
      </c>
      <c r="C29" s="3" t="s">
        <v>36</v>
      </c>
      <c r="D29" t="s">
        <v>44</v>
      </c>
      <c r="E29" t="s">
        <v>45</v>
      </c>
      <c r="F29" t="s">
        <v>46</v>
      </c>
      <c r="G29" t="s">
        <v>47</v>
      </c>
    </row>
    <row r="30" spans="1:7">
      <c r="A30" s="11" t="s">
        <v>35</v>
      </c>
      <c r="B30" s="12">
        <v>47.58</v>
      </c>
      <c r="C30" s="13" t="s">
        <v>48</v>
      </c>
      <c r="D30">
        <f>B30-B34</f>
        <v>24.159999999999997</v>
      </c>
      <c r="E30">
        <f>B30-B33</f>
        <v>11.119999999999997</v>
      </c>
      <c r="F30">
        <f>B30-B32</f>
        <v>9.8399999999999963</v>
      </c>
      <c r="G30">
        <f>B30-B31</f>
        <v>7.4200000000000017</v>
      </c>
    </row>
    <row r="31" spans="1:7">
      <c r="A31" s="5" t="s">
        <v>34</v>
      </c>
      <c r="B31" s="14">
        <v>40.159999999999997</v>
      </c>
      <c r="C31" s="15" t="s">
        <v>50</v>
      </c>
      <c r="E31">
        <f>B31-B34</f>
        <v>16.739999999999995</v>
      </c>
      <c r="F31">
        <f>B31-B33</f>
        <v>3.6999999999999957</v>
      </c>
      <c r="G31">
        <f t="shared" ref="G31:G34" si="2">B31-B32</f>
        <v>2.4199999999999946</v>
      </c>
    </row>
    <row r="32" spans="1:7">
      <c r="A32" s="5" t="s">
        <v>38</v>
      </c>
      <c r="B32" s="14">
        <v>37.74</v>
      </c>
      <c r="C32" s="15" t="s">
        <v>51</v>
      </c>
      <c r="F32">
        <f>B32-B34</f>
        <v>14.32</v>
      </c>
      <c r="G32">
        <f t="shared" si="2"/>
        <v>1.2800000000000011</v>
      </c>
    </row>
    <row r="33" spans="1:7">
      <c r="A33" s="5" t="s">
        <v>33</v>
      </c>
      <c r="B33" s="14">
        <v>36.46</v>
      </c>
      <c r="C33" s="15" t="s">
        <v>52</v>
      </c>
      <c r="G33">
        <f t="shared" si="2"/>
        <v>13.04</v>
      </c>
    </row>
    <row r="34" spans="1:7" ht="15.75" thickBot="1">
      <c r="A34" s="7" t="s">
        <v>32</v>
      </c>
      <c r="B34" s="16">
        <v>23.42</v>
      </c>
      <c r="C34" s="17" t="s">
        <v>49</v>
      </c>
      <c r="G34">
        <f t="shared" si="2"/>
        <v>23.42</v>
      </c>
    </row>
    <row r="35" spans="1:7">
      <c r="A35" s="18" t="s">
        <v>37</v>
      </c>
    </row>
    <row r="38" spans="1:7">
      <c r="A38" s="19" t="s">
        <v>53</v>
      </c>
    </row>
    <row r="39" spans="1:7">
      <c r="A39" t="s">
        <v>54</v>
      </c>
      <c r="B39">
        <f>B34+B33-B31-B30</f>
        <v>-27.859999999999992</v>
      </c>
    </row>
    <row r="40" spans="1:7">
      <c r="A40" t="s">
        <v>57</v>
      </c>
      <c r="B40">
        <f>(1+1+1+1)*D9/B3</f>
        <v>0.12510000000000002</v>
      </c>
    </row>
    <row r="41" spans="1:7">
      <c r="A41" t="s">
        <v>55</v>
      </c>
      <c r="B41">
        <f>_xlfn.F.INV.RT(0.05,B7,B9)</f>
        <v>3.2591667269012499</v>
      </c>
      <c r="C41" t="s">
        <v>58</v>
      </c>
      <c r="D41">
        <f>SQRT(($B$2-1)*B41*$B$40)</f>
        <v>1.2770618740458057</v>
      </c>
    </row>
    <row r="42" spans="1:7">
      <c r="A42" t="s">
        <v>56</v>
      </c>
      <c r="B42">
        <f>_xlfn.F.INV.RT(0.01,B7,B9)</f>
        <v>5.4119514344731394</v>
      </c>
      <c r="C42" t="s">
        <v>59</v>
      </c>
      <c r="D42">
        <f>SQRT(($B$2-1)*B42*$B$40)</f>
        <v>1.6456428828304031</v>
      </c>
    </row>
    <row r="43" spans="1:7" ht="18">
      <c r="A43" t="s">
        <v>60</v>
      </c>
    </row>
    <row r="44" spans="1:7">
      <c r="A44" t="s">
        <v>61</v>
      </c>
    </row>
    <row r="46" spans="1:7">
      <c r="A46" s="19" t="s">
        <v>27</v>
      </c>
    </row>
    <row r="47" spans="1:7">
      <c r="A47" s="4" t="s">
        <v>28</v>
      </c>
      <c r="B47">
        <f>AVERAGE(B30:B34)</f>
        <v>37.072000000000003</v>
      </c>
    </row>
    <row r="48" spans="1:7">
      <c r="A48" s="4" t="s">
        <v>29</v>
      </c>
      <c r="B48">
        <f>SQRT(D9)</f>
        <v>0.35369478367654789</v>
      </c>
    </row>
    <row r="49" spans="1:2">
      <c r="A49" s="4" t="s">
        <v>30</v>
      </c>
      <c r="B49">
        <f>100*B48/B47</f>
        <v>0.9540752688728632</v>
      </c>
    </row>
  </sheetData>
  <sortState ref="A30:B34">
    <sortCondition descending="1" ref="B30:B34"/>
  </sortState>
  <mergeCells count="2">
    <mergeCell ref="A12:B12"/>
    <mergeCell ref="D12:E1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2022-01-11T19:41:20Z</dcterms:created>
  <dcterms:modified xsi:type="dcterms:W3CDTF">2022-10-07T14:20:51Z</dcterms:modified>
</cp:coreProperties>
</file>