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MPH-HEcon-Health System Sustainability\S&amp;T HSS\Overarching Research\IHACPA Data\"/>
    </mc:Choice>
  </mc:AlternateContent>
  <xr:revisionPtr revIDLastSave="0" documentId="13_ncr:1_{AADC1CB7-2EE9-435A-AF79-E032C75350D9}" xr6:coauthVersionLast="47" xr6:coauthVersionMax="47" xr10:uidLastSave="{00000000-0000-0000-0000-000000000000}"/>
  <bookViews>
    <workbookView xWindow="7890" yWindow="-16320" windowWidth="29040" windowHeight="16440" tabRatio="856" activeTab="6" xr2:uid="{00000000-000D-0000-FFFF-FFFF00000000}"/>
  </bookViews>
  <sheets>
    <sheet name="LMH - Summary" sheetId="11" r:id="rId1"/>
    <sheet name="Cost per NWAU ED" sheetId="5" r:id="rId2"/>
    <sheet name="NWAU per pres ED" sheetId="8" r:id="rId3"/>
    <sheet name="Cost per NWAU Acute Adm" sheetId="1" r:id="rId4"/>
    <sheet name="NWAU per episode Acute Adm" sheetId="7" r:id="rId5"/>
    <sheet name="Cost per NWAU Sub-Acute Adm" sheetId="4" r:id="rId6"/>
    <sheet name="NWAU per episode Sub-Acute Adm" sheetId="9" r:id="rId7"/>
    <sheet name="Cost per NWAU Mental Health Adm" sheetId="6" r:id="rId8"/>
    <sheet name="NWAU per episode Mental Health" sheetId="10" r:id="rId9"/>
    <sheet name="NEP" sheetId="2" r:id="rId10"/>
    <sheet name="Cover - Flinders Medical Centre" sheetId="3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6" i="1" l="1"/>
  <c r="D306" i="1"/>
  <c r="D111" i="5"/>
  <c r="L111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2" i="5"/>
  <c r="H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I2" i="1"/>
  <c r="D1" i="5"/>
  <c r="B16" i="11"/>
  <c r="D3" i="7"/>
  <c r="F3" i="7" s="1"/>
  <c r="E3" i="7" s="1"/>
  <c r="D4" i="7"/>
  <c r="F4" i="7" s="1"/>
  <c r="E4" i="7" s="1"/>
  <c r="D5" i="7"/>
  <c r="F5" i="7" s="1"/>
  <c r="E5" i="7" s="1"/>
  <c r="D6" i="7"/>
  <c r="F6" i="7" s="1"/>
  <c r="E6" i="7" s="1"/>
  <c r="D7" i="7"/>
  <c r="F7" i="7" s="1"/>
  <c r="E7" i="7" s="1"/>
  <c r="D8" i="7"/>
  <c r="F8" i="7" s="1"/>
  <c r="E8" i="7" s="1"/>
  <c r="D9" i="7"/>
  <c r="F9" i="7" s="1"/>
  <c r="E9" i="7" s="1"/>
  <c r="D10" i="7"/>
  <c r="F10" i="7" s="1"/>
  <c r="E10" i="7" s="1"/>
  <c r="D11" i="7"/>
  <c r="F11" i="7" s="1"/>
  <c r="E11" i="7" s="1"/>
  <c r="D12" i="7"/>
  <c r="F12" i="7" s="1"/>
  <c r="E12" i="7" s="1"/>
  <c r="D13" i="7"/>
  <c r="F13" i="7" s="1"/>
  <c r="E13" i="7" s="1"/>
  <c r="D14" i="7"/>
  <c r="F14" i="7" s="1"/>
  <c r="E14" i="7" s="1"/>
  <c r="D15" i="7"/>
  <c r="F15" i="7" s="1"/>
  <c r="E15" i="7" s="1"/>
  <c r="D16" i="7"/>
  <c r="F16" i="7" s="1"/>
  <c r="E16" i="7" s="1"/>
  <c r="D17" i="7"/>
  <c r="F17" i="7" s="1"/>
  <c r="E17" i="7" s="1"/>
  <c r="D18" i="7"/>
  <c r="F18" i="7" s="1"/>
  <c r="E18" i="7" s="1"/>
  <c r="D19" i="7"/>
  <c r="F19" i="7" s="1"/>
  <c r="E19" i="7" s="1"/>
  <c r="D20" i="7"/>
  <c r="F20" i="7" s="1"/>
  <c r="E20" i="7" s="1"/>
  <c r="D21" i="7"/>
  <c r="F21" i="7" s="1"/>
  <c r="E21" i="7" s="1"/>
  <c r="D22" i="7"/>
  <c r="F22" i="7" s="1"/>
  <c r="E22" i="7" s="1"/>
  <c r="D23" i="7"/>
  <c r="F23" i="7" s="1"/>
  <c r="E23" i="7" s="1"/>
  <c r="D24" i="7"/>
  <c r="F24" i="7" s="1"/>
  <c r="E24" i="7" s="1"/>
  <c r="D25" i="7"/>
  <c r="F25" i="7" s="1"/>
  <c r="E25" i="7" s="1"/>
  <c r="D26" i="7"/>
  <c r="F26" i="7" s="1"/>
  <c r="E26" i="7" s="1"/>
  <c r="D27" i="7"/>
  <c r="F27" i="7" s="1"/>
  <c r="E27" i="7" s="1"/>
  <c r="D28" i="7"/>
  <c r="F28" i="7" s="1"/>
  <c r="E28" i="7" s="1"/>
  <c r="D29" i="7"/>
  <c r="F29" i="7" s="1"/>
  <c r="E29" i="7" s="1"/>
  <c r="D30" i="7"/>
  <c r="F30" i="7" s="1"/>
  <c r="E30" i="7" s="1"/>
  <c r="D31" i="7"/>
  <c r="F31" i="7" s="1"/>
  <c r="E31" i="7" s="1"/>
  <c r="D32" i="7"/>
  <c r="F32" i="7" s="1"/>
  <c r="E32" i="7" s="1"/>
  <c r="D33" i="7"/>
  <c r="F33" i="7" s="1"/>
  <c r="E33" i="7" s="1"/>
  <c r="D34" i="7"/>
  <c r="F34" i="7" s="1"/>
  <c r="E34" i="7" s="1"/>
  <c r="D35" i="7"/>
  <c r="F35" i="7" s="1"/>
  <c r="E35" i="7" s="1"/>
  <c r="D36" i="7"/>
  <c r="F36" i="7" s="1"/>
  <c r="E36" i="7" s="1"/>
  <c r="D37" i="7"/>
  <c r="F37" i="7" s="1"/>
  <c r="E37" i="7" s="1"/>
  <c r="D38" i="7"/>
  <c r="F38" i="7" s="1"/>
  <c r="E38" i="7" s="1"/>
  <c r="D39" i="7"/>
  <c r="F39" i="7" s="1"/>
  <c r="E39" i="7" s="1"/>
  <c r="D40" i="7"/>
  <c r="F40" i="7" s="1"/>
  <c r="E40" i="7" s="1"/>
  <c r="D41" i="7"/>
  <c r="F41" i="7" s="1"/>
  <c r="E41" i="7" s="1"/>
  <c r="D42" i="7"/>
  <c r="F42" i="7" s="1"/>
  <c r="E42" i="7" s="1"/>
  <c r="D43" i="7"/>
  <c r="F43" i="7" s="1"/>
  <c r="E43" i="7" s="1"/>
  <c r="D44" i="7"/>
  <c r="F44" i="7" s="1"/>
  <c r="E44" i="7" s="1"/>
  <c r="D45" i="7"/>
  <c r="F45" i="7" s="1"/>
  <c r="E45" i="7" s="1"/>
  <c r="D46" i="7"/>
  <c r="F46" i="7" s="1"/>
  <c r="E46" i="7" s="1"/>
  <c r="D47" i="7"/>
  <c r="F47" i="7" s="1"/>
  <c r="E47" i="7" s="1"/>
  <c r="D48" i="7"/>
  <c r="F48" i="7" s="1"/>
  <c r="E48" i="7" s="1"/>
  <c r="D49" i="7"/>
  <c r="F49" i="7" s="1"/>
  <c r="E49" i="7" s="1"/>
  <c r="D50" i="7"/>
  <c r="F50" i="7" s="1"/>
  <c r="E50" i="7" s="1"/>
  <c r="D51" i="7"/>
  <c r="F51" i="7" s="1"/>
  <c r="E51" i="7" s="1"/>
  <c r="D52" i="7"/>
  <c r="F52" i="7" s="1"/>
  <c r="E52" i="7" s="1"/>
  <c r="D53" i="7"/>
  <c r="F53" i="7" s="1"/>
  <c r="E53" i="7" s="1"/>
  <c r="D54" i="7"/>
  <c r="F54" i="7" s="1"/>
  <c r="E54" i="7" s="1"/>
  <c r="D55" i="7"/>
  <c r="F55" i="7" s="1"/>
  <c r="E55" i="7" s="1"/>
  <c r="D56" i="7"/>
  <c r="F56" i="7" s="1"/>
  <c r="E56" i="7" s="1"/>
  <c r="D57" i="7"/>
  <c r="F57" i="7" s="1"/>
  <c r="E57" i="7" s="1"/>
  <c r="D58" i="7"/>
  <c r="F58" i="7" s="1"/>
  <c r="E58" i="7" s="1"/>
  <c r="D59" i="7"/>
  <c r="F59" i="7" s="1"/>
  <c r="E59" i="7" s="1"/>
  <c r="D60" i="7"/>
  <c r="F60" i="7" s="1"/>
  <c r="E60" i="7" s="1"/>
  <c r="D61" i="7"/>
  <c r="F61" i="7" s="1"/>
  <c r="E61" i="7" s="1"/>
  <c r="D62" i="7"/>
  <c r="F62" i="7" s="1"/>
  <c r="E62" i="7" s="1"/>
  <c r="D63" i="7"/>
  <c r="F63" i="7" s="1"/>
  <c r="E63" i="7" s="1"/>
  <c r="D64" i="7"/>
  <c r="F64" i="7" s="1"/>
  <c r="E64" i="7" s="1"/>
  <c r="D65" i="7"/>
  <c r="F65" i="7" s="1"/>
  <c r="E65" i="7" s="1"/>
  <c r="D66" i="7"/>
  <c r="F66" i="7" s="1"/>
  <c r="E66" i="7" s="1"/>
  <c r="D67" i="7"/>
  <c r="F67" i="7" s="1"/>
  <c r="E67" i="7" s="1"/>
  <c r="D68" i="7"/>
  <c r="F68" i="7" s="1"/>
  <c r="E68" i="7" s="1"/>
  <c r="D69" i="7"/>
  <c r="F69" i="7" s="1"/>
  <c r="E69" i="7" s="1"/>
  <c r="D70" i="7"/>
  <c r="F70" i="7" s="1"/>
  <c r="E70" i="7" s="1"/>
  <c r="D71" i="7"/>
  <c r="F71" i="7" s="1"/>
  <c r="E71" i="7" s="1"/>
  <c r="D72" i="7"/>
  <c r="F72" i="7" s="1"/>
  <c r="E72" i="7" s="1"/>
  <c r="D73" i="7"/>
  <c r="F73" i="7" s="1"/>
  <c r="E73" i="7" s="1"/>
  <c r="D74" i="7"/>
  <c r="F74" i="7" s="1"/>
  <c r="E74" i="7" s="1"/>
  <c r="D75" i="7"/>
  <c r="F75" i="7" s="1"/>
  <c r="E75" i="7" s="1"/>
  <c r="D76" i="7"/>
  <c r="F76" i="7" s="1"/>
  <c r="E76" i="7" s="1"/>
  <c r="D77" i="7"/>
  <c r="F77" i="7" s="1"/>
  <c r="E77" i="7" s="1"/>
  <c r="D78" i="7"/>
  <c r="F78" i="7" s="1"/>
  <c r="E78" i="7" s="1"/>
  <c r="D79" i="7"/>
  <c r="F79" i="7" s="1"/>
  <c r="E79" i="7" s="1"/>
  <c r="D80" i="7"/>
  <c r="F80" i="7" s="1"/>
  <c r="E80" i="7" s="1"/>
  <c r="D81" i="7"/>
  <c r="F81" i="7" s="1"/>
  <c r="E81" i="7" s="1"/>
  <c r="D82" i="7"/>
  <c r="F82" i="7" s="1"/>
  <c r="E82" i="7" s="1"/>
  <c r="D83" i="7"/>
  <c r="F83" i="7" s="1"/>
  <c r="E83" i="7" s="1"/>
  <c r="D84" i="7"/>
  <c r="F84" i="7" s="1"/>
  <c r="E84" i="7" s="1"/>
  <c r="D85" i="7"/>
  <c r="F85" i="7" s="1"/>
  <c r="E85" i="7" s="1"/>
  <c r="D86" i="7"/>
  <c r="F86" i="7" s="1"/>
  <c r="E86" i="7" s="1"/>
  <c r="D87" i="7"/>
  <c r="F87" i="7" s="1"/>
  <c r="E87" i="7" s="1"/>
  <c r="D88" i="7"/>
  <c r="F88" i="7" s="1"/>
  <c r="E88" i="7" s="1"/>
  <c r="D89" i="7"/>
  <c r="F89" i="7" s="1"/>
  <c r="E89" i="7" s="1"/>
  <c r="D90" i="7"/>
  <c r="F90" i="7" s="1"/>
  <c r="E90" i="7" s="1"/>
  <c r="D91" i="7"/>
  <c r="F91" i="7" s="1"/>
  <c r="E91" i="7" s="1"/>
  <c r="D92" i="7"/>
  <c r="F92" i="7" s="1"/>
  <c r="E92" i="7" s="1"/>
  <c r="D93" i="7"/>
  <c r="F93" i="7" s="1"/>
  <c r="E93" i="7" s="1"/>
  <c r="D94" i="7"/>
  <c r="F94" i="7" s="1"/>
  <c r="E94" i="7" s="1"/>
  <c r="D95" i="7"/>
  <c r="F95" i="7" s="1"/>
  <c r="E95" i="7" s="1"/>
  <c r="D96" i="7"/>
  <c r="F96" i="7" s="1"/>
  <c r="E96" i="7" s="1"/>
  <c r="D97" i="7"/>
  <c r="F97" i="7" s="1"/>
  <c r="E97" i="7" s="1"/>
  <c r="D98" i="7"/>
  <c r="F98" i="7" s="1"/>
  <c r="E98" i="7" s="1"/>
  <c r="D99" i="7"/>
  <c r="F99" i="7" s="1"/>
  <c r="E99" i="7" s="1"/>
  <c r="D100" i="7"/>
  <c r="F100" i="7" s="1"/>
  <c r="E100" i="7" s="1"/>
  <c r="D101" i="7"/>
  <c r="F101" i="7" s="1"/>
  <c r="E101" i="7" s="1"/>
  <c r="D102" i="7"/>
  <c r="F102" i="7" s="1"/>
  <c r="E102" i="7" s="1"/>
  <c r="D103" i="7"/>
  <c r="F103" i="7" s="1"/>
  <c r="E103" i="7" s="1"/>
  <c r="D104" i="7"/>
  <c r="F104" i="7" s="1"/>
  <c r="E104" i="7" s="1"/>
  <c r="D105" i="7"/>
  <c r="F105" i="7" s="1"/>
  <c r="E105" i="7" s="1"/>
  <c r="D106" i="7"/>
  <c r="F106" i="7" s="1"/>
  <c r="E106" i="7" s="1"/>
  <c r="D107" i="7"/>
  <c r="F107" i="7" s="1"/>
  <c r="E107" i="7" s="1"/>
  <c r="D108" i="7"/>
  <c r="F108" i="7" s="1"/>
  <c r="E108" i="7" s="1"/>
  <c r="D109" i="7"/>
  <c r="F109" i="7" s="1"/>
  <c r="E109" i="7" s="1"/>
  <c r="D110" i="7"/>
  <c r="F110" i="7" s="1"/>
  <c r="E110" i="7" s="1"/>
  <c r="D111" i="7"/>
  <c r="F111" i="7" s="1"/>
  <c r="E111" i="7" s="1"/>
  <c r="D112" i="7"/>
  <c r="F112" i="7" s="1"/>
  <c r="E112" i="7" s="1"/>
  <c r="D113" i="7"/>
  <c r="F113" i="7" s="1"/>
  <c r="E113" i="7" s="1"/>
  <c r="D114" i="7"/>
  <c r="F114" i="7" s="1"/>
  <c r="E114" i="7" s="1"/>
  <c r="D115" i="7"/>
  <c r="F115" i="7" s="1"/>
  <c r="E115" i="7" s="1"/>
  <c r="D116" i="7"/>
  <c r="F116" i="7" s="1"/>
  <c r="E116" i="7" s="1"/>
  <c r="D117" i="7"/>
  <c r="F117" i="7" s="1"/>
  <c r="E117" i="7" s="1"/>
  <c r="D118" i="7"/>
  <c r="F118" i="7" s="1"/>
  <c r="E118" i="7" s="1"/>
  <c r="D119" i="7"/>
  <c r="F119" i="7" s="1"/>
  <c r="E119" i="7" s="1"/>
  <c r="D120" i="7"/>
  <c r="F120" i="7" s="1"/>
  <c r="E120" i="7" s="1"/>
  <c r="D121" i="7"/>
  <c r="F121" i="7" s="1"/>
  <c r="E121" i="7" s="1"/>
  <c r="D122" i="7"/>
  <c r="F122" i="7" s="1"/>
  <c r="E122" i="7" s="1"/>
  <c r="D123" i="7"/>
  <c r="F123" i="7" s="1"/>
  <c r="E123" i="7" s="1"/>
  <c r="D124" i="7"/>
  <c r="F124" i="7" s="1"/>
  <c r="E124" i="7" s="1"/>
  <c r="D125" i="7"/>
  <c r="F125" i="7" s="1"/>
  <c r="E125" i="7" s="1"/>
  <c r="D126" i="7"/>
  <c r="F126" i="7" s="1"/>
  <c r="E126" i="7" s="1"/>
  <c r="D127" i="7"/>
  <c r="F127" i="7" s="1"/>
  <c r="E127" i="7" s="1"/>
  <c r="D128" i="7"/>
  <c r="F128" i="7" s="1"/>
  <c r="E128" i="7" s="1"/>
  <c r="D129" i="7"/>
  <c r="F129" i="7" s="1"/>
  <c r="E129" i="7" s="1"/>
  <c r="D130" i="7"/>
  <c r="F130" i="7" s="1"/>
  <c r="E130" i="7" s="1"/>
  <c r="D131" i="7"/>
  <c r="F131" i="7" s="1"/>
  <c r="E131" i="7" s="1"/>
  <c r="D132" i="7"/>
  <c r="F132" i="7" s="1"/>
  <c r="E132" i="7" s="1"/>
  <c r="D133" i="7"/>
  <c r="F133" i="7" s="1"/>
  <c r="E133" i="7" s="1"/>
  <c r="D134" i="7"/>
  <c r="F134" i="7" s="1"/>
  <c r="E134" i="7" s="1"/>
  <c r="D135" i="7"/>
  <c r="F135" i="7" s="1"/>
  <c r="E135" i="7" s="1"/>
  <c r="D136" i="7"/>
  <c r="F136" i="7" s="1"/>
  <c r="E136" i="7" s="1"/>
  <c r="D137" i="7"/>
  <c r="F137" i="7" s="1"/>
  <c r="E137" i="7" s="1"/>
  <c r="D138" i="7"/>
  <c r="F138" i="7" s="1"/>
  <c r="E138" i="7" s="1"/>
  <c r="D139" i="7"/>
  <c r="F139" i="7" s="1"/>
  <c r="E139" i="7" s="1"/>
  <c r="D140" i="7"/>
  <c r="F140" i="7" s="1"/>
  <c r="E140" i="7" s="1"/>
  <c r="D141" i="7"/>
  <c r="F141" i="7" s="1"/>
  <c r="E141" i="7" s="1"/>
  <c r="D142" i="7"/>
  <c r="F142" i="7" s="1"/>
  <c r="E142" i="7" s="1"/>
  <c r="D143" i="7"/>
  <c r="F143" i="7" s="1"/>
  <c r="E143" i="7" s="1"/>
  <c r="D144" i="7"/>
  <c r="F144" i="7" s="1"/>
  <c r="E144" i="7" s="1"/>
  <c r="D145" i="7"/>
  <c r="F145" i="7" s="1"/>
  <c r="E145" i="7" s="1"/>
  <c r="D146" i="7"/>
  <c r="F146" i="7" s="1"/>
  <c r="E146" i="7" s="1"/>
  <c r="D147" i="7"/>
  <c r="F147" i="7" s="1"/>
  <c r="E147" i="7" s="1"/>
  <c r="D148" i="7"/>
  <c r="F148" i="7" s="1"/>
  <c r="E148" i="7" s="1"/>
  <c r="D149" i="7"/>
  <c r="F149" i="7" s="1"/>
  <c r="E149" i="7" s="1"/>
  <c r="D150" i="7"/>
  <c r="F150" i="7" s="1"/>
  <c r="E150" i="7" s="1"/>
  <c r="D151" i="7"/>
  <c r="F151" i="7" s="1"/>
  <c r="E151" i="7" s="1"/>
  <c r="D152" i="7"/>
  <c r="F152" i="7" s="1"/>
  <c r="E152" i="7" s="1"/>
  <c r="D153" i="7"/>
  <c r="F153" i="7" s="1"/>
  <c r="E153" i="7" s="1"/>
  <c r="D154" i="7"/>
  <c r="F154" i="7" s="1"/>
  <c r="E154" i="7" s="1"/>
  <c r="D155" i="7"/>
  <c r="F155" i="7" s="1"/>
  <c r="E155" i="7" s="1"/>
  <c r="D156" i="7"/>
  <c r="F156" i="7" s="1"/>
  <c r="E156" i="7" s="1"/>
  <c r="D157" i="7"/>
  <c r="F157" i="7" s="1"/>
  <c r="E157" i="7" s="1"/>
  <c r="D158" i="7"/>
  <c r="F158" i="7" s="1"/>
  <c r="E158" i="7" s="1"/>
  <c r="D159" i="7"/>
  <c r="F159" i="7" s="1"/>
  <c r="E159" i="7" s="1"/>
  <c r="D160" i="7"/>
  <c r="F160" i="7" s="1"/>
  <c r="E160" i="7" s="1"/>
  <c r="D161" i="7"/>
  <c r="F161" i="7" s="1"/>
  <c r="E161" i="7" s="1"/>
  <c r="D162" i="7"/>
  <c r="F162" i="7" s="1"/>
  <c r="E162" i="7" s="1"/>
  <c r="D163" i="7"/>
  <c r="F163" i="7" s="1"/>
  <c r="E163" i="7" s="1"/>
  <c r="D164" i="7"/>
  <c r="F164" i="7" s="1"/>
  <c r="E164" i="7" s="1"/>
  <c r="D165" i="7"/>
  <c r="F165" i="7" s="1"/>
  <c r="E165" i="7" s="1"/>
  <c r="D166" i="7"/>
  <c r="F166" i="7" s="1"/>
  <c r="E166" i="7" s="1"/>
  <c r="D167" i="7"/>
  <c r="F167" i="7" s="1"/>
  <c r="E167" i="7" s="1"/>
  <c r="D168" i="7"/>
  <c r="F168" i="7" s="1"/>
  <c r="E168" i="7" s="1"/>
  <c r="D169" i="7"/>
  <c r="F169" i="7" s="1"/>
  <c r="E169" i="7" s="1"/>
  <c r="D170" i="7"/>
  <c r="F170" i="7" s="1"/>
  <c r="E170" i="7" s="1"/>
  <c r="D171" i="7"/>
  <c r="F171" i="7" s="1"/>
  <c r="E171" i="7" s="1"/>
  <c r="D172" i="7"/>
  <c r="F172" i="7" s="1"/>
  <c r="E172" i="7" s="1"/>
  <c r="D173" i="7"/>
  <c r="F173" i="7" s="1"/>
  <c r="E173" i="7" s="1"/>
  <c r="D174" i="7"/>
  <c r="F174" i="7" s="1"/>
  <c r="E174" i="7" s="1"/>
  <c r="D175" i="7"/>
  <c r="F175" i="7" s="1"/>
  <c r="E175" i="7" s="1"/>
  <c r="D176" i="7"/>
  <c r="F176" i="7" s="1"/>
  <c r="E176" i="7" s="1"/>
  <c r="D177" i="7"/>
  <c r="F177" i="7" s="1"/>
  <c r="E177" i="7" s="1"/>
  <c r="D178" i="7"/>
  <c r="F178" i="7" s="1"/>
  <c r="E178" i="7" s="1"/>
  <c r="D179" i="7"/>
  <c r="F179" i="7" s="1"/>
  <c r="E179" i="7" s="1"/>
  <c r="D180" i="7"/>
  <c r="F180" i="7" s="1"/>
  <c r="E180" i="7" s="1"/>
  <c r="D181" i="7"/>
  <c r="F181" i="7" s="1"/>
  <c r="E181" i="7" s="1"/>
  <c r="D182" i="7"/>
  <c r="F182" i="7" s="1"/>
  <c r="E182" i="7" s="1"/>
  <c r="D183" i="7"/>
  <c r="F183" i="7" s="1"/>
  <c r="E183" i="7" s="1"/>
  <c r="D184" i="7"/>
  <c r="F184" i="7" s="1"/>
  <c r="E184" i="7" s="1"/>
  <c r="D185" i="7"/>
  <c r="F185" i="7" s="1"/>
  <c r="E185" i="7" s="1"/>
  <c r="D186" i="7"/>
  <c r="F186" i="7" s="1"/>
  <c r="E186" i="7" s="1"/>
  <c r="D187" i="7"/>
  <c r="F187" i="7" s="1"/>
  <c r="E187" i="7" s="1"/>
  <c r="D188" i="7"/>
  <c r="F188" i="7" s="1"/>
  <c r="E188" i="7" s="1"/>
  <c r="D189" i="7"/>
  <c r="F189" i="7" s="1"/>
  <c r="E189" i="7" s="1"/>
  <c r="D190" i="7"/>
  <c r="F190" i="7" s="1"/>
  <c r="E190" i="7" s="1"/>
  <c r="D191" i="7"/>
  <c r="F191" i="7" s="1"/>
  <c r="E191" i="7" s="1"/>
  <c r="D192" i="7"/>
  <c r="F192" i="7" s="1"/>
  <c r="E192" i="7" s="1"/>
  <c r="D193" i="7"/>
  <c r="F193" i="7" s="1"/>
  <c r="E193" i="7" s="1"/>
  <c r="D194" i="7"/>
  <c r="F194" i="7" s="1"/>
  <c r="E194" i="7" s="1"/>
  <c r="D195" i="7"/>
  <c r="F195" i="7" s="1"/>
  <c r="E195" i="7" s="1"/>
  <c r="D196" i="7"/>
  <c r="F196" i="7" s="1"/>
  <c r="E196" i="7" s="1"/>
  <c r="D197" i="7"/>
  <c r="F197" i="7" s="1"/>
  <c r="E197" i="7" s="1"/>
  <c r="D198" i="7"/>
  <c r="F198" i="7" s="1"/>
  <c r="E198" i="7" s="1"/>
  <c r="D199" i="7"/>
  <c r="F199" i="7" s="1"/>
  <c r="E199" i="7" s="1"/>
  <c r="D200" i="7"/>
  <c r="F200" i="7" s="1"/>
  <c r="E200" i="7" s="1"/>
  <c r="D201" i="7"/>
  <c r="F201" i="7" s="1"/>
  <c r="E201" i="7" s="1"/>
  <c r="D202" i="7"/>
  <c r="F202" i="7" s="1"/>
  <c r="E202" i="7" s="1"/>
  <c r="D203" i="7"/>
  <c r="F203" i="7" s="1"/>
  <c r="E203" i="7" s="1"/>
  <c r="D204" i="7"/>
  <c r="F204" i="7" s="1"/>
  <c r="E204" i="7" s="1"/>
  <c r="D205" i="7"/>
  <c r="F205" i="7" s="1"/>
  <c r="E205" i="7" s="1"/>
  <c r="D206" i="7"/>
  <c r="F206" i="7" s="1"/>
  <c r="E206" i="7" s="1"/>
  <c r="D207" i="7"/>
  <c r="F207" i="7" s="1"/>
  <c r="E207" i="7" s="1"/>
  <c r="D208" i="7"/>
  <c r="F208" i="7" s="1"/>
  <c r="E208" i="7" s="1"/>
  <c r="D209" i="7"/>
  <c r="F209" i="7" s="1"/>
  <c r="E209" i="7" s="1"/>
  <c r="D210" i="7"/>
  <c r="F210" i="7" s="1"/>
  <c r="E210" i="7" s="1"/>
  <c r="D211" i="7"/>
  <c r="F211" i="7" s="1"/>
  <c r="E211" i="7" s="1"/>
  <c r="D212" i="7"/>
  <c r="F212" i="7" s="1"/>
  <c r="E212" i="7" s="1"/>
  <c r="D213" i="7"/>
  <c r="F213" i="7" s="1"/>
  <c r="E213" i="7" s="1"/>
  <c r="D214" i="7"/>
  <c r="F214" i="7" s="1"/>
  <c r="E214" i="7" s="1"/>
  <c r="D215" i="7"/>
  <c r="F215" i="7" s="1"/>
  <c r="E215" i="7" s="1"/>
  <c r="D216" i="7"/>
  <c r="F216" i="7" s="1"/>
  <c r="E216" i="7" s="1"/>
  <c r="D217" i="7"/>
  <c r="F217" i="7" s="1"/>
  <c r="E217" i="7" s="1"/>
  <c r="D218" i="7"/>
  <c r="F218" i="7" s="1"/>
  <c r="E218" i="7" s="1"/>
  <c r="D219" i="7"/>
  <c r="F219" i="7" s="1"/>
  <c r="E219" i="7" s="1"/>
  <c r="D220" i="7"/>
  <c r="F220" i="7" s="1"/>
  <c r="E220" i="7" s="1"/>
  <c r="D221" i="7"/>
  <c r="F221" i="7" s="1"/>
  <c r="E221" i="7" s="1"/>
  <c r="D222" i="7"/>
  <c r="F222" i="7" s="1"/>
  <c r="E222" i="7" s="1"/>
  <c r="D223" i="7"/>
  <c r="F223" i="7" s="1"/>
  <c r="E223" i="7" s="1"/>
  <c r="D224" i="7"/>
  <c r="F224" i="7" s="1"/>
  <c r="E224" i="7" s="1"/>
  <c r="D225" i="7"/>
  <c r="F225" i="7" s="1"/>
  <c r="E225" i="7" s="1"/>
  <c r="D226" i="7"/>
  <c r="F226" i="7" s="1"/>
  <c r="E226" i="7" s="1"/>
  <c r="D227" i="7"/>
  <c r="F227" i="7" s="1"/>
  <c r="E227" i="7" s="1"/>
  <c r="D228" i="7"/>
  <c r="F228" i="7" s="1"/>
  <c r="E228" i="7" s="1"/>
  <c r="D229" i="7"/>
  <c r="F229" i="7" s="1"/>
  <c r="E229" i="7" s="1"/>
  <c r="D230" i="7"/>
  <c r="F230" i="7" s="1"/>
  <c r="E230" i="7" s="1"/>
  <c r="D231" i="7"/>
  <c r="F231" i="7" s="1"/>
  <c r="E231" i="7" s="1"/>
  <c r="D232" i="7"/>
  <c r="F232" i="7" s="1"/>
  <c r="E232" i="7" s="1"/>
  <c r="D233" i="7"/>
  <c r="F233" i="7" s="1"/>
  <c r="E233" i="7" s="1"/>
  <c r="D234" i="7"/>
  <c r="F234" i="7" s="1"/>
  <c r="E234" i="7" s="1"/>
  <c r="D235" i="7"/>
  <c r="F235" i="7" s="1"/>
  <c r="E235" i="7" s="1"/>
  <c r="D236" i="7"/>
  <c r="F236" i="7" s="1"/>
  <c r="E236" i="7" s="1"/>
  <c r="D237" i="7"/>
  <c r="F237" i="7" s="1"/>
  <c r="E237" i="7" s="1"/>
  <c r="D238" i="7"/>
  <c r="F238" i="7" s="1"/>
  <c r="E238" i="7" s="1"/>
  <c r="D239" i="7"/>
  <c r="F239" i="7" s="1"/>
  <c r="E239" i="7" s="1"/>
  <c r="D240" i="7"/>
  <c r="F240" i="7" s="1"/>
  <c r="E240" i="7" s="1"/>
  <c r="D241" i="7"/>
  <c r="F241" i="7" s="1"/>
  <c r="E241" i="7" s="1"/>
  <c r="D242" i="7"/>
  <c r="F242" i="7" s="1"/>
  <c r="E242" i="7" s="1"/>
  <c r="D243" i="7"/>
  <c r="F243" i="7" s="1"/>
  <c r="E243" i="7" s="1"/>
  <c r="D244" i="7"/>
  <c r="F244" i="7" s="1"/>
  <c r="E244" i="7" s="1"/>
  <c r="D245" i="7"/>
  <c r="F245" i="7" s="1"/>
  <c r="E245" i="7" s="1"/>
  <c r="D246" i="7"/>
  <c r="F246" i="7" s="1"/>
  <c r="E246" i="7" s="1"/>
  <c r="D247" i="7"/>
  <c r="F247" i="7" s="1"/>
  <c r="E247" i="7" s="1"/>
  <c r="D248" i="7"/>
  <c r="F248" i="7" s="1"/>
  <c r="E248" i="7" s="1"/>
  <c r="D249" i="7"/>
  <c r="F249" i="7" s="1"/>
  <c r="E249" i="7" s="1"/>
  <c r="D250" i="7"/>
  <c r="F250" i="7" s="1"/>
  <c r="E250" i="7" s="1"/>
  <c r="D251" i="7"/>
  <c r="F251" i="7" s="1"/>
  <c r="E251" i="7" s="1"/>
  <c r="D252" i="7"/>
  <c r="F252" i="7" s="1"/>
  <c r="E252" i="7" s="1"/>
  <c r="D253" i="7"/>
  <c r="F253" i="7" s="1"/>
  <c r="E253" i="7" s="1"/>
  <c r="D254" i="7"/>
  <c r="F254" i="7" s="1"/>
  <c r="E254" i="7" s="1"/>
  <c r="D255" i="7"/>
  <c r="F255" i="7" s="1"/>
  <c r="E255" i="7" s="1"/>
  <c r="D256" i="7"/>
  <c r="F256" i="7" s="1"/>
  <c r="E256" i="7" s="1"/>
  <c r="D257" i="7"/>
  <c r="F257" i="7" s="1"/>
  <c r="E257" i="7" s="1"/>
  <c r="D258" i="7"/>
  <c r="F258" i="7" s="1"/>
  <c r="E258" i="7" s="1"/>
  <c r="D259" i="7"/>
  <c r="F259" i="7" s="1"/>
  <c r="E259" i="7" s="1"/>
  <c r="D260" i="7"/>
  <c r="F260" i="7" s="1"/>
  <c r="E260" i="7" s="1"/>
  <c r="D261" i="7"/>
  <c r="F261" i="7" s="1"/>
  <c r="E261" i="7" s="1"/>
  <c r="D262" i="7"/>
  <c r="F262" i="7" s="1"/>
  <c r="E262" i="7" s="1"/>
  <c r="D263" i="7"/>
  <c r="F263" i="7" s="1"/>
  <c r="E263" i="7" s="1"/>
  <c r="D264" i="7"/>
  <c r="F264" i="7" s="1"/>
  <c r="E264" i="7" s="1"/>
  <c r="D265" i="7"/>
  <c r="F265" i="7" s="1"/>
  <c r="E265" i="7" s="1"/>
  <c r="D266" i="7"/>
  <c r="F266" i="7" s="1"/>
  <c r="E266" i="7" s="1"/>
  <c r="D267" i="7"/>
  <c r="F267" i="7" s="1"/>
  <c r="E267" i="7" s="1"/>
  <c r="D268" i="7"/>
  <c r="F268" i="7" s="1"/>
  <c r="E268" i="7" s="1"/>
  <c r="D269" i="7"/>
  <c r="F269" i="7" s="1"/>
  <c r="E269" i="7" s="1"/>
  <c r="D270" i="7"/>
  <c r="F270" i="7" s="1"/>
  <c r="E270" i="7" s="1"/>
  <c r="D271" i="7"/>
  <c r="F271" i="7" s="1"/>
  <c r="E271" i="7" s="1"/>
  <c r="D272" i="7"/>
  <c r="F272" i="7" s="1"/>
  <c r="E272" i="7" s="1"/>
  <c r="D273" i="7"/>
  <c r="F273" i="7" s="1"/>
  <c r="E273" i="7" s="1"/>
  <c r="D274" i="7"/>
  <c r="F274" i="7" s="1"/>
  <c r="E274" i="7" s="1"/>
  <c r="D275" i="7"/>
  <c r="F275" i="7" s="1"/>
  <c r="E275" i="7" s="1"/>
  <c r="D276" i="7"/>
  <c r="F276" i="7" s="1"/>
  <c r="E276" i="7" s="1"/>
  <c r="D277" i="7"/>
  <c r="F277" i="7" s="1"/>
  <c r="E277" i="7" s="1"/>
  <c r="D278" i="7"/>
  <c r="F278" i="7" s="1"/>
  <c r="E278" i="7" s="1"/>
  <c r="D279" i="7"/>
  <c r="F279" i="7" s="1"/>
  <c r="E279" i="7" s="1"/>
  <c r="D280" i="7"/>
  <c r="F280" i="7" s="1"/>
  <c r="E280" i="7" s="1"/>
  <c r="D281" i="7"/>
  <c r="F281" i="7" s="1"/>
  <c r="E281" i="7" s="1"/>
  <c r="D282" i="7"/>
  <c r="F282" i="7" s="1"/>
  <c r="E282" i="7" s="1"/>
  <c r="D283" i="7"/>
  <c r="F283" i="7" s="1"/>
  <c r="E283" i="7" s="1"/>
  <c r="D284" i="7"/>
  <c r="F284" i="7" s="1"/>
  <c r="E284" i="7" s="1"/>
  <c r="D285" i="7"/>
  <c r="F285" i="7" s="1"/>
  <c r="E285" i="7" s="1"/>
  <c r="D286" i="7"/>
  <c r="F286" i="7" s="1"/>
  <c r="E286" i="7" s="1"/>
  <c r="D287" i="7"/>
  <c r="F287" i="7" s="1"/>
  <c r="E287" i="7" s="1"/>
  <c r="D288" i="7"/>
  <c r="F288" i="7" s="1"/>
  <c r="E288" i="7" s="1"/>
  <c r="D289" i="7"/>
  <c r="F289" i="7" s="1"/>
  <c r="E289" i="7" s="1"/>
  <c r="D290" i="7"/>
  <c r="F290" i="7" s="1"/>
  <c r="E290" i="7" s="1"/>
  <c r="D291" i="7"/>
  <c r="F291" i="7" s="1"/>
  <c r="E291" i="7" s="1"/>
  <c r="D292" i="7"/>
  <c r="F292" i="7" s="1"/>
  <c r="E292" i="7" s="1"/>
  <c r="D293" i="7"/>
  <c r="F293" i="7" s="1"/>
  <c r="E293" i="7" s="1"/>
  <c r="D294" i="7"/>
  <c r="F294" i="7" s="1"/>
  <c r="E294" i="7" s="1"/>
  <c r="D295" i="7"/>
  <c r="F295" i="7" s="1"/>
  <c r="E295" i="7" s="1"/>
  <c r="D296" i="7"/>
  <c r="F296" i="7" s="1"/>
  <c r="E296" i="7" s="1"/>
  <c r="D297" i="7"/>
  <c r="F297" i="7" s="1"/>
  <c r="E297" i="7" s="1"/>
  <c r="D298" i="7"/>
  <c r="F298" i="7" s="1"/>
  <c r="E298" i="7" s="1"/>
  <c r="D299" i="7"/>
  <c r="F299" i="7" s="1"/>
  <c r="E299" i="7" s="1"/>
  <c r="D300" i="7"/>
  <c r="F300" i="7" s="1"/>
  <c r="E300" i="7" s="1"/>
  <c r="D301" i="7"/>
  <c r="F301" i="7" s="1"/>
  <c r="E301" i="7" s="1"/>
  <c r="D302" i="7"/>
  <c r="F302" i="7" s="1"/>
  <c r="E302" i="7" s="1"/>
  <c r="D303" i="7"/>
  <c r="F303" i="7" s="1"/>
  <c r="E303" i="7" s="1"/>
  <c r="D304" i="7"/>
  <c r="F304" i="7" s="1"/>
  <c r="E304" i="7" s="1"/>
  <c r="D2" i="7"/>
  <c r="F2" i="7" s="1"/>
  <c r="H104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32" i="1" s="1"/>
  <c r="G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F64" i="1" s="1"/>
  <c r="G64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96" i="1" s="1"/>
  <c r="G96" i="1" s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10" i="1" s="1"/>
  <c r="D111" i="1"/>
  <c r="D112" i="1"/>
  <c r="D113" i="1"/>
  <c r="D114" i="1"/>
  <c r="D115" i="1"/>
  <c r="D116" i="1"/>
  <c r="E116" i="1" s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28" i="1" s="1"/>
  <c r="G128" i="1" s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F160" i="1" s="1"/>
  <c r="G160" i="1" s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E188" i="1" s="1"/>
  <c r="D189" i="1"/>
  <c r="D190" i="1"/>
  <c r="D191" i="1"/>
  <c r="D192" i="1"/>
  <c r="F192" i="1" s="1"/>
  <c r="G192" i="1" s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F224" i="1" s="1"/>
  <c r="G224" i="1" s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E240" i="1" s="1"/>
  <c r="D241" i="1"/>
  <c r="D242" i="1"/>
  <c r="D243" i="1"/>
  <c r="D244" i="1"/>
  <c r="E244" i="1" s="1"/>
  <c r="D245" i="1"/>
  <c r="D246" i="1"/>
  <c r="D247" i="1"/>
  <c r="D248" i="1"/>
  <c r="D249" i="1"/>
  <c r="D250" i="1"/>
  <c r="D251" i="1"/>
  <c r="D252" i="1"/>
  <c r="D253" i="1"/>
  <c r="D254" i="1"/>
  <c r="D255" i="1"/>
  <c r="D256" i="1"/>
  <c r="F256" i="1" s="1"/>
  <c r="G256" i="1" s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F288" i="1" s="1"/>
  <c r="G288" i="1" s="1"/>
  <c r="D289" i="1"/>
  <c r="D290" i="1"/>
  <c r="D291" i="1"/>
  <c r="D292" i="1"/>
  <c r="E292" i="1" s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" i="1"/>
  <c r="B8" i="11"/>
  <c r="B4" i="11"/>
  <c r="D2" i="8"/>
  <c r="F2" i="8" s="1"/>
  <c r="D99" i="5"/>
  <c r="F99" i="5" s="1"/>
  <c r="D96" i="5"/>
  <c r="F96" i="5" s="1"/>
  <c r="D101" i="5"/>
  <c r="F101" i="5" s="1"/>
  <c r="D95" i="5"/>
  <c r="F95" i="5" s="1"/>
  <c r="D4" i="5"/>
  <c r="F4" i="5" s="1"/>
  <c r="D74" i="5"/>
  <c r="F74" i="5" s="1"/>
  <c r="D19" i="5"/>
  <c r="E19" i="5" s="1"/>
  <c r="D27" i="5"/>
  <c r="E27" i="5" s="1"/>
  <c r="D103" i="5"/>
  <c r="F103" i="5" s="1"/>
  <c r="D55" i="5"/>
  <c r="E55" i="5" s="1"/>
  <c r="D24" i="5"/>
  <c r="F24" i="5" s="1"/>
  <c r="D65" i="5"/>
  <c r="F65" i="5" s="1"/>
  <c r="D16" i="5"/>
  <c r="F16" i="5" s="1"/>
  <c r="D87" i="5"/>
  <c r="F87" i="5" s="1"/>
  <c r="D3" i="5"/>
  <c r="F3" i="5" s="1"/>
  <c r="D84" i="5"/>
  <c r="F84" i="5" s="1"/>
  <c r="G84" i="5" s="1"/>
  <c r="D75" i="5"/>
  <c r="F75" i="5" s="1"/>
  <c r="D100" i="5"/>
  <c r="F100" i="5" s="1"/>
  <c r="D51" i="5"/>
  <c r="F51" i="5" s="1"/>
  <c r="D79" i="5"/>
  <c r="F79" i="5" s="1"/>
  <c r="D64" i="5"/>
  <c r="F64" i="5" s="1"/>
  <c r="D92" i="5"/>
  <c r="F92" i="5" s="1"/>
  <c r="D73" i="5"/>
  <c r="F73" i="5" s="1"/>
  <c r="D53" i="5"/>
  <c r="F53" i="5" s="1"/>
  <c r="G53" i="5" s="1"/>
  <c r="D13" i="5"/>
  <c r="F13" i="5" s="1"/>
  <c r="D10" i="5"/>
  <c r="F10" i="5" s="1"/>
  <c r="D9" i="5"/>
  <c r="F9" i="5" s="1"/>
  <c r="D5" i="5"/>
  <c r="F5" i="5" s="1"/>
  <c r="D57" i="5"/>
  <c r="E57" i="5" s="1"/>
  <c r="D34" i="5"/>
  <c r="E34" i="5" s="1"/>
  <c r="D98" i="5"/>
  <c r="F98" i="5" s="1"/>
  <c r="D43" i="5"/>
  <c r="F43" i="5" s="1"/>
  <c r="D81" i="5"/>
  <c r="F81" i="5" s="1"/>
  <c r="D14" i="5"/>
  <c r="F14" i="5" s="1"/>
  <c r="D50" i="5"/>
  <c r="F50" i="5" s="1"/>
  <c r="D67" i="5"/>
  <c r="F67" i="5" s="1"/>
  <c r="D80" i="5"/>
  <c r="F80" i="5" s="1"/>
  <c r="D54" i="5"/>
  <c r="F54" i="5" s="1"/>
  <c r="G54" i="5" s="1"/>
  <c r="D62" i="5"/>
  <c r="F62" i="5" s="1"/>
  <c r="D38" i="5"/>
  <c r="F38" i="5" s="1"/>
  <c r="D20" i="5"/>
  <c r="F20" i="5" s="1"/>
  <c r="D46" i="5"/>
  <c r="F46" i="5" s="1"/>
  <c r="D78" i="5"/>
  <c r="F78" i="5" s="1"/>
  <c r="D68" i="5"/>
  <c r="F68" i="5" s="1"/>
  <c r="D40" i="5"/>
  <c r="F40" i="5" s="1"/>
  <c r="D35" i="5"/>
  <c r="F35" i="5" s="1"/>
  <c r="G35" i="5" s="1"/>
  <c r="D25" i="5"/>
  <c r="F25" i="5" s="1"/>
  <c r="D60" i="5"/>
  <c r="F60" i="5" s="1"/>
  <c r="D47" i="5"/>
  <c r="F47" i="5" s="1"/>
  <c r="D15" i="5"/>
  <c r="F15" i="5" s="1"/>
  <c r="D11" i="5"/>
  <c r="F11" i="5" s="1"/>
  <c r="D72" i="5"/>
  <c r="F72" i="5" s="1"/>
  <c r="D22" i="5"/>
  <c r="E22" i="5" s="1"/>
  <c r="D2" i="5"/>
  <c r="D6" i="5"/>
  <c r="F6" i="5" s="1"/>
  <c r="D41" i="5"/>
  <c r="F41" i="5" s="1"/>
  <c r="D30" i="5"/>
  <c r="F30" i="5" s="1"/>
  <c r="D21" i="5"/>
  <c r="F21" i="5" s="1"/>
  <c r="D82" i="5"/>
  <c r="F82" i="5" s="1"/>
  <c r="D23" i="5"/>
  <c r="F23" i="5" s="1"/>
  <c r="G23" i="5" s="1"/>
  <c r="D97" i="5"/>
  <c r="F97" i="5" s="1"/>
  <c r="D70" i="5"/>
  <c r="F70" i="5" s="1"/>
  <c r="D86" i="5"/>
  <c r="F86" i="5" s="1"/>
  <c r="D83" i="5"/>
  <c r="F83" i="5" s="1"/>
  <c r="D42" i="5"/>
  <c r="F42" i="5" s="1"/>
  <c r="D90" i="5"/>
  <c r="F90" i="5" s="1"/>
  <c r="D36" i="5"/>
  <c r="E36" i="5" s="1"/>
  <c r="D7" i="5"/>
  <c r="E7" i="5" s="1"/>
  <c r="D76" i="5"/>
  <c r="F76" i="5" s="1"/>
  <c r="D48" i="5"/>
  <c r="F48" i="5" s="1"/>
  <c r="G48" i="5" s="1"/>
  <c r="D45" i="5"/>
  <c r="F45" i="5" s="1"/>
  <c r="D29" i="5"/>
  <c r="F29" i="5" s="1"/>
  <c r="D88" i="5"/>
  <c r="F88" i="5" s="1"/>
  <c r="D85" i="5"/>
  <c r="F85" i="5" s="1"/>
  <c r="D77" i="5"/>
  <c r="F77" i="5" s="1"/>
  <c r="D102" i="5"/>
  <c r="F102" i="5" s="1"/>
  <c r="G102" i="5" s="1"/>
  <c r="D32" i="5"/>
  <c r="F32" i="5" s="1"/>
  <c r="D94" i="5"/>
  <c r="F94" i="5" s="1"/>
  <c r="D26" i="5"/>
  <c r="F26" i="5" s="1"/>
  <c r="D63" i="5"/>
  <c r="F63" i="5" s="1"/>
  <c r="D93" i="5"/>
  <c r="F93" i="5" s="1"/>
  <c r="D39" i="5"/>
  <c r="F39" i="5" s="1"/>
  <c r="D69" i="5"/>
  <c r="F69" i="5" s="1"/>
  <c r="D71" i="5"/>
  <c r="F71" i="5" s="1"/>
  <c r="G71" i="5" s="1"/>
  <c r="D59" i="5"/>
  <c r="F59" i="5" s="1"/>
  <c r="D56" i="5"/>
  <c r="F56" i="5" s="1"/>
  <c r="D66" i="5"/>
  <c r="F66" i="5" s="1"/>
  <c r="D89" i="5"/>
  <c r="F89" i="5" s="1"/>
  <c r="D52" i="5"/>
  <c r="F52" i="5" s="1"/>
  <c r="D44" i="5"/>
  <c r="F44" i="5" s="1"/>
  <c r="D17" i="5"/>
  <c r="E17" i="5" s="1"/>
  <c r="D37" i="5"/>
  <c r="E37" i="5" s="1"/>
  <c r="D31" i="5"/>
  <c r="F31" i="5" s="1"/>
  <c r="D58" i="5"/>
  <c r="F58" i="5" s="1"/>
  <c r="D33" i="5"/>
  <c r="F33" i="5" s="1"/>
  <c r="D18" i="5"/>
  <c r="F18" i="5" s="1"/>
  <c r="D12" i="5"/>
  <c r="F12" i="5" s="1"/>
  <c r="D49" i="5"/>
  <c r="F49" i="5" s="1"/>
  <c r="D91" i="5"/>
  <c r="F91" i="5" s="1"/>
  <c r="D28" i="5"/>
  <c r="F28" i="5" s="1"/>
  <c r="G28" i="5" s="1"/>
  <c r="D61" i="5"/>
  <c r="F61" i="5" s="1"/>
  <c r="D8" i="5"/>
  <c r="F8" i="5" s="1"/>
  <c r="D104" i="5"/>
  <c r="H99" i="5"/>
  <c r="H96" i="5"/>
  <c r="H101" i="5"/>
  <c r="H95" i="5"/>
  <c r="H4" i="5"/>
  <c r="H74" i="5"/>
  <c r="H19" i="5"/>
  <c r="H27" i="5"/>
  <c r="H103" i="5"/>
  <c r="H55" i="5"/>
  <c r="H24" i="5"/>
  <c r="H65" i="5"/>
  <c r="H16" i="5"/>
  <c r="H87" i="5"/>
  <c r="H3" i="5"/>
  <c r="H84" i="5"/>
  <c r="H75" i="5"/>
  <c r="H100" i="5"/>
  <c r="H51" i="5"/>
  <c r="H79" i="5"/>
  <c r="H64" i="5"/>
  <c r="H92" i="5"/>
  <c r="H73" i="5"/>
  <c r="H53" i="5"/>
  <c r="H13" i="5"/>
  <c r="H10" i="5"/>
  <c r="H9" i="5"/>
  <c r="H5" i="5"/>
  <c r="H57" i="5"/>
  <c r="H34" i="5"/>
  <c r="H98" i="5"/>
  <c r="H43" i="5"/>
  <c r="H81" i="5"/>
  <c r="H14" i="5"/>
  <c r="H50" i="5"/>
  <c r="H67" i="5"/>
  <c r="H80" i="5"/>
  <c r="H54" i="5"/>
  <c r="H62" i="5"/>
  <c r="H38" i="5"/>
  <c r="H20" i="5"/>
  <c r="H46" i="5"/>
  <c r="H78" i="5"/>
  <c r="H68" i="5"/>
  <c r="H40" i="5"/>
  <c r="H35" i="5"/>
  <c r="H25" i="5"/>
  <c r="H60" i="5"/>
  <c r="H47" i="5"/>
  <c r="H15" i="5"/>
  <c r="H11" i="5"/>
  <c r="H72" i="5"/>
  <c r="H22" i="5"/>
  <c r="H2" i="5"/>
  <c r="H6" i="5"/>
  <c r="H41" i="5"/>
  <c r="H30" i="5"/>
  <c r="H21" i="5"/>
  <c r="H82" i="5"/>
  <c r="H23" i="5"/>
  <c r="H97" i="5"/>
  <c r="H70" i="5"/>
  <c r="H86" i="5"/>
  <c r="H83" i="5"/>
  <c r="H42" i="5"/>
  <c r="H90" i="5"/>
  <c r="H36" i="5"/>
  <c r="H7" i="5"/>
  <c r="H76" i="5"/>
  <c r="H48" i="5"/>
  <c r="H45" i="5"/>
  <c r="H29" i="5"/>
  <c r="H88" i="5"/>
  <c r="H85" i="5"/>
  <c r="H77" i="5"/>
  <c r="H102" i="5"/>
  <c r="H32" i="5"/>
  <c r="H94" i="5"/>
  <c r="H26" i="5"/>
  <c r="H63" i="5"/>
  <c r="H93" i="5"/>
  <c r="H39" i="5"/>
  <c r="H69" i="5"/>
  <c r="H71" i="5"/>
  <c r="H59" i="5"/>
  <c r="H56" i="5"/>
  <c r="H66" i="5"/>
  <c r="H89" i="5"/>
  <c r="H52" i="5"/>
  <c r="H44" i="5"/>
  <c r="H17" i="5"/>
  <c r="H37" i="5"/>
  <c r="H31" i="5"/>
  <c r="H58" i="5"/>
  <c r="H33" i="5"/>
  <c r="H18" i="5"/>
  <c r="H12" i="5"/>
  <c r="H49" i="5"/>
  <c r="H91" i="5"/>
  <c r="H28" i="5"/>
  <c r="H61" i="5"/>
  <c r="H8" i="5"/>
  <c r="E12" i="8"/>
  <c r="E13" i="8"/>
  <c r="E28" i="8"/>
  <c r="E29" i="8"/>
  <c r="E30" i="8"/>
  <c r="E36" i="8"/>
  <c r="E37" i="8"/>
  <c r="E52" i="8"/>
  <c r="E53" i="8"/>
  <c r="E54" i="8"/>
  <c r="E60" i="8"/>
  <c r="E76" i="8"/>
  <c r="E77" i="8"/>
  <c r="E92" i="8"/>
  <c r="E93" i="8"/>
  <c r="E94" i="8"/>
  <c r="E100" i="8"/>
  <c r="E101" i="8"/>
  <c r="D3" i="8"/>
  <c r="F3" i="8" s="1"/>
  <c r="E3" i="8" s="1"/>
  <c r="D4" i="8"/>
  <c r="F4" i="8" s="1"/>
  <c r="E4" i="8" s="1"/>
  <c r="D5" i="8"/>
  <c r="F5" i="8" s="1"/>
  <c r="E5" i="8" s="1"/>
  <c r="D6" i="8"/>
  <c r="F6" i="8" s="1"/>
  <c r="E6" i="8" s="1"/>
  <c r="D7" i="8"/>
  <c r="F7" i="8" s="1"/>
  <c r="E7" i="8" s="1"/>
  <c r="D8" i="8"/>
  <c r="F8" i="8" s="1"/>
  <c r="E8" i="8" s="1"/>
  <c r="D9" i="8"/>
  <c r="F9" i="8" s="1"/>
  <c r="E9" i="8" s="1"/>
  <c r="D10" i="8"/>
  <c r="F10" i="8" s="1"/>
  <c r="E10" i="8" s="1"/>
  <c r="D11" i="8"/>
  <c r="F11" i="8" s="1"/>
  <c r="E11" i="8" s="1"/>
  <c r="D12" i="8"/>
  <c r="F12" i="8" s="1"/>
  <c r="D13" i="8"/>
  <c r="F13" i="8" s="1"/>
  <c r="D14" i="8"/>
  <c r="F14" i="8" s="1"/>
  <c r="E14" i="8" s="1"/>
  <c r="D15" i="8"/>
  <c r="F15" i="8" s="1"/>
  <c r="E15" i="8" s="1"/>
  <c r="D16" i="8"/>
  <c r="F16" i="8" s="1"/>
  <c r="E16" i="8" s="1"/>
  <c r="D17" i="8"/>
  <c r="F17" i="8" s="1"/>
  <c r="E17" i="8" s="1"/>
  <c r="D18" i="8"/>
  <c r="F18" i="8" s="1"/>
  <c r="E18" i="8" s="1"/>
  <c r="D19" i="8"/>
  <c r="F19" i="8" s="1"/>
  <c r="E19" i="8" s="1"/>
  <c r="D20" i="8"/>
  <c r="F20" i="8" s="1"/>
  <c r="E20" i="8" s="1"/>
  <c r="D21" i="8"/>
  <c r="F21" i="8" s="1"/>
  <c r="E21" i="8" s="1"/>
  <c r="D22" i="8"/>
  <c r="F22" i="8" s="1"/>
  <c r="E22" i="8" s="1"/>
  <c r="D23" i="8"/>
  <c r="F23" i="8" s="1"/>
  <c r="E23" i="8" s="1"/>
  <c r="D24" i="8"/>
  <c r="F24" i="8" s="1"/>
  <c r="E24" i="8" s="1"/>
  <c r="D25" i="8"/>
  <c r="F25" i="8" s="1"/>
  <c r="E25" i="8" s="1"/>
  <c r="D26" i="8"/>
  <c r="F26" i="8" s="1"/>
  <c r="E26" i="8" s="1"/>
  <c r="D27" i="8"/>
  <c r="F27" i="8" s="1"/>
  <c r="E27" i="8" s="1"/>
  <c r="D28" i="8"/>
  <c r="F28" i="8" s="1"/>
  <c r="D29" i="8"/>
  <c r="F29" i="8" s="1"/>
  <c r="D30" i="8"/>
  <c r="F30" i="8" s="1"/>
  <c r="D31" i="8"/>
  <c r="F31" i="8" s="1"/>
  <c r="E31" i="8" s="1"/>
  <c r="D32" i="8"/>
  <c r="F32" i="8" s="1"/>
  <c r="E32" i="8" s="1"/>
  <c r="D33" i="8"/>
  <c r="F33" i="8" s="1"/>
  <c r="E33" i="8" s="1"/>
  <c r="D34" i="8"/>
  <c r="F34" i="8" s="1"/>
  <c r="E34" i="8" s="1"/>
  <c r="D35" i="8"/>
  <c r="F35" i="8" s="1"/>
  <c r="E35" i="8" s="1"/>
  <c r="D36" i="8"/>
  <c r="F36" i="8" s="1"/>
  <c r="D37" i="8"/>
  <c r="F37" i="8" s="1"/>
  <c r="D38" i="8"/>
  <c r="F38" i="8" s="1"/>
  <c r="E38" i="8" s="1"/>
  <c r="D39" i="8"/>
  <c r="F39" i="8" s="1"/>
  <c r="E39" i="8" s="1"/>
  <c r="D40" i="8"/>
  <c r="F40" i="8" s="1"/>
  <c r="E40" i="8" s="1"/>
  <c r="D41" i="8"/>
  <c r="F41" i="8" s="1"/>
  <c r="E41" i="8" s="1"/>
  <c r="D42" i="8"/>
  <c r="F42" i="8" s="1"/>
  <c r="E42" i="8" s="1"/>
  <c r="D43" i="8"/>
  <c r="F43" i="8" s="1"/>
  <c r="E43" i="8" s="1"/>
  <c r="D44" i="8"/>
  <c r="F44" i="8" s="1"/>
  <c r="E44" i="8" s="1"/>
  <c r="D45" i="8"/>
  <c r="F45" i="8" s="1"/>
  <c r="E45" i="8" s="1"/>
  <c r="D46" i="8"/>
  <c r="F46" i="8" s="1"/>
  <c r="E46" i="8" s="1"/>
  <c r="D47" i="8"/>
  <c r="F47" i="8" s="1"/>
  <c r="E47" i="8" s="1"/>
  <c r="D48" i="8"/>
  <c r="F48" i="8" s="1"/>
  <c r="E48" i="8" s="1"/>
  <c r="D49" i="8"/>
  <c r="F49" i="8" s="1"/>
  <c r="E49" i="8" s="1"/>
  <c r="D50" i="8"/>
  <c r="F50" i="8" s="1"/>
  <c r="E50" i="8" s="1"/>
  <c r="D51" i="8"/>
  <c r="F51" i="8" s="1"/>
  <c r="E51" i="8" s="1"/>
  <c r="D52" i="8"/>
  <c r="F52" i="8" s="1"/>
  <c r="D53" i="8"/>
  <c r="F53" i="8" s="1"/>
  <c r="D54" i="8"/>
  <c r="F54" i="8" s="1"/>
  <c r="D55" i="8"/>
  <c r="F55" i="8" s="1"/>
  <c r="E55" i="8" s="1"/>
  <c r="D56" i="8"/>
  <c r="F56" i="8" s="1"/>
  <c r="E56" i="8" s="1"/>
  <c r="D57" i="8"/>
  <c r="F57" i="8" s="1"/>
  <c r="E57" i="8" s="1"/>
  <c r="D58" i="8"/>
  <c r="F58" i="8" s="1"/>
  <c r="E58" i="8" s="1"/>
  <c r="D59" i="8"/>
  <c r="F59" i="8" s="1"/>
  <c r="E59" i="8" s="1"/>
  <c r="D60" i="8"/>
  <c r="F60" i="8" s="1"/>
  <c r="D61" i="8"/>
  <c r="F61" i="8" s="1"/>
  <c r="E61" i="8" s="1"/>
  <c r="D62" i="8"/>
  <c r="F62" i="8" s="1"/>
  <c r="E62" i="8" s="1"/>
  <c r="D63" i="8"/>
  <c r="F63" i="8" s="1"/>
  <c r="E63" i="8" s="1"/>
  <c r="D64" i="8"/>
  <c r="F64" i="8" s="1"/>
  <c r="E64" i="8" s="1"/>
  <c r="D65" i="8"/>
  <c r="F65" i="8" s="1"/>
  <c r="E65" i="8" s="1"/>
  <c r="D66" i="8"/>
  <c r="F66" i="8" s="1"/>
  <c r="E66" i="8" s="1"/>
  <c r="D67" i="8"/>
  <c r="F67" i="8" s="1"/>
  <c r="E67" i="8" s="1"/>
  <c r="D68" i="8"/>
  <c r="F68" i="8" s="1"/>
  <c r="E68" i="8" s="1"/>
  <c r="D69" i="8"/>
  <c r="F69" i="8" s="1"/>
  <c r="E69" i="8" s="1"/>
  <c r="D70" i="8"/>
  <c r="F70" i="8" s="1"/>
  <c r="E70" i="8" s="1"/>
  <c r="D71" i="8"/>
  <c r="F71" i="8" s="1"/>
  <c r="E71" i="8" s="1"/>
  <c r="D72" i="8"/>
  <c r="F72" i="8" s="1"/>
  <c r="E72" i="8" s="1"/>
  <c r="D73" i="8"/>
  <c r="F73" i="8" s="1"/>
  <c r="E73" i="8" s="1"/>
  <c r="D74" i="8"/>
  <c r="F74" i="8" s="1"/>
  <c r="E74" i="8" s="1"/>
  <c r="D75" i="8"/>
  <c r="F75" i="8" s="1"/>
  <c r="E75" i="8" s="1"/>
  <c r="D76" i="8"/>
  <c r="F76" i="8" s="1"/>
  <c r="D77" i="8"/>
  <c r="F77" i="8" s="1"/>
  <c r="D78" i="8"/>
  <c r="F78" i="8" s="1"/>
  <c r="E78" i="8" s="1"/>
  <c r="D79" i="8"/>
  <c r="F79" i="8" s="1"/>
  <c r="E79" i="8" s="1"/>
  <c r="D80" i="8"/>
  <c r="F80" i="8" s="1"/>
  <c r="E80" i="8" s="1"/>
  <c r="D81" i="8"/>
  <c r="F81" i="8" s="1"/>
  <c r="E81" i="8" s="1"/>
  <c r="D82" i="8"/>
  <c r="F82" i="8" s="1"/>
  <c r="E82" i="8" s="1"/>
  <c r="D83" i="8"/>
  <c r="F83" i="8" s="1"/>
  <c r="E83" i="8" s="1"/>
  <c r="D84" i="8"/>
  <c r="F84" i="8" s="1"/>
  <c r="E84" i="8" s="1"/>
  <c r="D85" i="8"/>
  <c r="F85" i="8" s="1"/>
  <c r="E85" i="8" s="1"/>
  <c r="D86" i="8"/>
  <c r="F86" i="8" s="1"/>
  <c r="E86" i="8" s="1"/>
  <c r="D87" i="8"/>
  <c r="F87" i="8" s="1"/>
  <c r="E87" i="8" s="1"/>
  <c r="D88" i="8"/>
  <c r="F88" i="8" s="1"/>
  <c r="E88" i="8" s="1"/>
  <c r="D89" i="8"/>
  <c r="F89" i="8" s="1"/>
  <c r="E89" i="8" s="1"/>
  <c r="D90" i="8"/>
  <c r="F90" i="8" s="1"/>
  <c r="E90" i="8" s="1"/>
  <c r="D91" i="8"/>
  <c r="F91" i="8" s="1"/>
  <c r="E91" i="8" s="1"/>
  <c r="D92" i="8"/>
  <c r="F92" i="8" s="1"/>
  <c r="D93" i="8"/>
  <c r="F93" i="8" s="1"/>
  <c r="D94" i="8"/>
  <c r="F94" i="8" s="1"/>
  <c r="D95" i="8"/>
  <c r="F95" i="8" s="1"/>
  <c r="E95" i="8" s="1"/>
  <c r="D96" i="8"/>
  <c r="F96" i="8" s="1"/>
  <c r="E96" i="8" s="1"/>
  <c r="D97" i="8"/>
  <c r="F97" i="8" s="1"/>
  <c r="E97" i="8" s="1"/>
  <c r="D98" i="8"/>
  <c r="F98" i="8" s="1"/>
  <c r="E98" i="8" s="1"/>
  <c r="D99" i="8"/>
  <c r="F99" i="8" s="1"/>
  <c r="E99" i="8" s="1"/>
  <c r="D100" i="8"/>
  <c r="F100" i="8" s="1"/>
  <c r="D101" i="8"/>
  <c r="F101" i="8" s="1"/>
  <c r="D102" i="8"/>
  <c r="F102" i="8" s="1"/>
  <c r="E102" i="8" s="1"/>
  <c r="D103" i="8"/>
  <c r="F103" i="8" s="1"/>
  <c r="E103" i="8" s="1"/>
  <c r="D104" i="8"/>
  <c r="F104" i="8" s="1"/>
  <c r="E104" i="8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F2" i="5" l="1"/>
  <c r="G2" i="5" s="1"/>
  <c r="E88" i="5"/>
  <c r="E87" i="5"/>
  <c r="E50" i="5"/>
  <c r="E16" i="5"/>
  <c r="E44" i="5"/>
  <c r="E14" i="5"/>
  <c r="E85" i="5"/>
  <c r="E29" i="5"/>
  <c r="E30" i="5"/>
  <c r="E65" i="5"/>
  <c r="E72" i="5"/>
  <c r="E74" i="5"/>
  <c r="E12" i="5"/>
  <c r="E11" i="5"/>
  <c r="E18" i="5"/>
  <c r="D16" i="11"/>
  <c r="F116" i="1"/>
  <c r="G116" i="1" s="1"/>
  <c r="E32" i="1"/>
  <c r="J224" i="1"/>
  <c r="K224" i="1" s="1"/>
  <c r="J256" i="1"/>
  <c r="K256" i="1" s="1"/>
  <c r="J192" i="1"/>
  <c r="K192" i="1" s="1"/>
  <c r="J128" i="1"/>
  <c r="K128" i="1" s="1"/>
  <c r="J288" i="1"/>
  <c r="K288" i="1" s="1"/>
  <c r="J96" i="1"/>
  <c r="K96" i="1" s="1"/>
  <c r="J160" i="1"/>
  <c r="K160" i="1" s="1"/>
  <c r="E288" i="1"/>
  <c r="J32" i="1"/>
  <c r="K32" i="1" s="1"/>
  <c r="E224" i="1"/>
  <c r="E303" i="1"/>
  <c r="F303" i="1"/>
  <c r="G303" i="1" s="1"/>
  <c r="E271" i="1"/>
  <c r="F271" i="1"/>
  <c r="G271" i="1" s="1"/>
  <c r="E239" i="1"/>
  <c r="F239" i="1"/>
  <c r="G239" i="1" s="1"/>
  <c r="E207" i="1"/>
  <c r="F207" i="1"/>
  <c r="G207" i="1" s="1"/>
  <c r="E279" i="1"/>
  <c r="F279" i="1"/>
  <c r="G279" i="1" s="1"/>
  <c r="E247" i="1"/>
  <c r="F247" i="1"/>
  <c r="G247" i="1" s="1"/>
  <c r="E199" i="1"/>
  <c r="F199" i="1"/>
  <c r="G199" i="1" s="1"/>
  <c r="E2" i="8"/>
  <c r="D4" i="11"/>
  <c r="E295" i="1"/>
  <c r="F295" i="1"/>
  <c r="G295" i="1" s="1"/>
  <c r="E263" i="1"/>
  <c r="F263" i="1"/>
  <c r="G263" i="1" s="1"/>
  <c r="E231" i="1"/>
  <c r="F231" i="1"/>
  <c r="G231" i="1" s="1"/>
  <c r="E215" i="1"/>
  <c r="F215" i="1"/>
  <c r="G215" i="1" s="1"/>
  <c r="E183" i="1"/>
  <c r="F183" i="1"/>
  <c r="G183" i="1" s="1"/>
  <c r="E175" i="1"/>
  <c r="F175" i="1"/>
  <c r="G175" i="1" s="1"/>
  <c r="E167" i="1"/>
  <c r="F167" i="1"/>
  <c r="G167" i="1" s="1"/>
  <c r="E159" i="1"/>
  <c r="F159" i="1"/>
  <c r="G159" i="1" s="1"/>
  <c r="E151" i="1"/>
  <c r="F151" i="1"/>
  <c r="G151" i="1" s="1"/>
  <c r="E143" i="1"/>
  <c r="F143" i="1"/>
  <c r="G143" i="1" s="1"/>
  <c r="E135" i="1"/>
  <c r="F135" i="1"/>
  <c r="G135" i="1" s="1"/>
  <c r="E127" i="1"/>
  <c r="F127" i="1"/>
  <c r="G127" i="1" s="1"/>
  <c r="E119" i="1"/>
  <c r="F119" i="1"/>
  <c r="G119" i="1" s="1"/>
  <c r="E111" i="1"/>
  <c r="F111" i="1"/>
  <c r="G111" i="1" s="1"/>
  <c r="E103" i="1"/>
  <c r="F103" i="1"/>
  <c r="G103" i="1" s="1"/>
  <c r="E95" i="1"/>
  <c r="F95" i="1"/>
  <c r="G95" i="1" s="1"/>
  <c r="E87" i="1"/>
  <c r="F87" i="1"/>
  <c r="G87" i="1" s="1"/>
  <c r="E79" i="1"/>
  <c r="F79" i="1"/>
  <c r="G79" i="1" s="1"/>
  <c r="E71" i="1"/>
  <c r="F71" i="1"/>
  <c r="G71" i="1" s="1"/>
  <c r="E63" i="1"/>
  <c r="F63" i="1"/>
  <c r="G63" i="1" s="1"/>
  <c r="E55" i="1"/>
  <c r="F55" i="1"/>
  <c r="G55" i="1" s="1"/>
  <c r="E47" i="1"/>
  <c r="F47" i="1"/>
  <c r="G47" i="1" s="1"/>
  <c r="E39" i="1"/>
  <c r="F39" i="1"/>
  <c r="G39" i="1" s="1"/>
  <c r="E31" i="1"/>
  <c r="F31" i="1"/>
  <c r="G31" i="1" s="1"/>
  <c r="E23" i="1"/>
  <c r="F23" i="1"/>
  <c r="G23" i="1" s="1"/>
  <c r="E15" i="1"/>
  <c r="F15" i="1"/>
  <c r="G15" i="1" s="1"/>
  <c r="E7" i="1"/>
  <c r="F7" i="1"/>
  <c r="G7" i="1" s="1"/>
  <c r="E287" i="1"/>
  <c r="F287" i="1"/>
  <c r="G287" i="1" s="1"/>
  <c r="E255" i="1"/>
  <c r="F255" i="1"/>
  <c r="G255" i="1" s="1"/>
  <c r="E223" i="1"/>
  <c r="F223" i="1"/>
  <c r="G223" i="1" s="1"/>
  <c r="E191" i="1"/>
  <c r="F191" i="1"/>
  <c r="G191" i="1" s="1"/>
  <c r="E301" i="1"/>
  <c r="F301" i="1"/>
  <c r="G301" i="1" s="1"/>
  <c r="E293" i="1"/>
  <c r="F293" i="1"/>
  <c r="G293" i="1" s="1"/>
  <c r="F2" i="1"/>
  <c r="G2" i="1" s="1"/>
  <c r="E2" i="1"/>
  <c r="E302" i="1"/>
  <c r="F302" i="1"/>
  <c r="G302" i="1" s="1"/>
  <c r="E294" i="1"/>
  <c r="F294" i="1"/>
  <c r="G294" i="1" s="1"/>
  <c r="E286" i="1"/>
  <c r="F286" i="1"/>
  <c r="G286" i="1" s="1"/>
  <c r="E278" i="1"/>
  <c r="F278" i="1"/>
  <c r="G278" i="1" s="1"/>
  <c r="E270" i="1"/>
  <c r="F270" i="1"/>
  <c r="G270" i="1" s="1"/>
  <c r="E262" i="1"/>
  <c r="F262" i="1"/>
  <c r="G262" i="1" s="1"/>
  <c r="E254" i="1"/>
  <c r="F254" i="1"/>
  <c r="G254" i="1" s="1"/>
  <c r="E246" i="1"/>
  <c r="F246" i="1"/>
  <c r="G246" i="1" s="1"/>
  <c r="E238" i="1"/>
  <c r="F238" i="1"/>
  <c r="G238" i="1" s="1"/>
  <c r="E230" i="1"/>
  <c r="F230" i="1"/>
  <c r="G230" i="1" s="1"/>
  <c r="E222" i="1"/>
  <c r="F222" i="1"/>
  <c r="G222" i="1" s="1"/>
  <c r="E214" i="1"/>
  <c r="F214" i="1"/>
  <c r="G214" i="1" s="1"/>
  <c r="E206" i="1"/>
  <c r="F206" i="1"/>
  <c r="G206" i="1" s="1"/>
  <c r="E198" i="1"/>
  <c r="F198" i="1"/>
  <c r="G198" i="1" s="1"/>
  <c r="E190" i="1"/>
  <c r="F190" i="1"/>
  <c r="G190" i="1" s="1"/>
  <c r="E182" i="1"/>
  <c r="F182" i="1"/>
  <c r="G182" i="1" s="1"/>
  <c r="E174" i="1"/>
  <c r="F174" i="1"/>
  <c r="G174" i="1" s="1"/>
  <c r="E166" i="1"/>
  <c r="F166" i="1"/>
  <c r="G166" i="1" s="1"/>
  <c r="E158" i="1"/>
  <c r="F158" i="1"/>
  <c r="G158" i="1" s="1"/>
  <c r="E150" i="1"/>
  <c r="F150" i="1"/>
  <c r="G150" i="1" s="1"/>
  <c r="E142" i="1"/>
  <c r="F142" i="1"/>
  <c r="G142" i="1" s="1"/>
  <c r="E134" i="1"/>
  <c r="F134" i="1"/>
  <c r="G134" i="1" s="1"/>
  <c r="E126" i="1"/>
  <c r="F126" i="1"/>
  <c r="G126" i="1" s="1"/>
  <c r="E118" i="1"/>
  <c r="F118" i="1"/>
  <c r="G118" i="1" s="1"/>
  <c r="E102" i="1"/>
  <c r="F102" i="1"/>
  <c r="G102" i="1" s="1"/>
  <c r="E94" i="1"/>
  <c r="F94" i="1"/>
  <c r="G94" i="1" s="1"/>
  <c r="E86" i="1"/>
  <c r="F86" i="1"/>
  <c r="G86" i="1" s="1"/>
  <c r="E78" i="1"/>
  <c r="F78" i="1"/>
  <c r="G78" i="1" s="1"/>
  <c r="E70" i="1"/>
  <c r="F70" i="1"/>
  <c r="G70" i="1" s="1"/>
  <c r="E62" i="1"/>
  <c r="F62" i="1"/>
  <c r="G62" i="1" s="1"/>
  <c r="E54" i="1"/>
  <c r="F54" i="1"/>
  <c r="G54" i="1" s="1"/>
  <c r="E46" i="1"/>
  <c r="F46" i="1"/>
  <c r="G46" i="1" s="1"/>
  <c r="E38" i="1"/>
  <c r="F38" i="1"/>
  <c r="G38" i="1" s="1"/>
  <c r="E30" i="1"/>
  <c r="F30" i="1"/>
  <c r="G30" i="1" s="1"/>
  <c r="E22" i="1"/>
  <c r="F22" i="1"/>
  <c r="G22" i="1" s="1"/>
  <c r="E14" i="1"/>
  <c r="F14" i="1"/>
  <c r="G14" i="1" s="1"/>
  <c r="E6" i="1"/>
  <c r="F6" i="1"/>
  <c r="G6" i="1" s="1"/>
  <c r="E256" i="1"/>
  <c r="D8" i="11"/>
  <c r="E2" i="7"/>
  <c r="J11" i="1"/>
  <c r="K11" i="1" s="1"/>
  <c r="F110" i="1"/>
  <c r="G110" i="1" s="1"/>
  <c r="E285" i="1"/>
  <c r="F285" i="1"/>
  <c r="G285" i="1" s="1"/>
  <c r="E253" i="1"/>
  <c r="F253" i="1"/>
  <c r="G253" i="1" s="1"/>
  <c r="E221" i="1"/>
  <c r="F221" i="1"/>
  <c r="G221" i="1" s="1"/>
  <c r="E189" i="1"/>
  <c r="F189" i="1"/>
  <c r="G189" i="1" s="1"/>
  <c r="E157" i="1"/>
  <c r="F157" i="1"/>
  <c r="G157" i="1" s="1"/>
  <c r="E125" i="1"/>
  <c r="F125" i="1"/>
  <c r="G125" i="1" s="1"/>
  <c r="E93" i="1"/>
  <c r="F93" i="1"/>
  <c r="G93" i="1" s="1"/>
  <c r="E61" i="1"/>
  <c r="F61" i="1"/>
  <c r="G61" i="1" s="1"/>
  <c r="E29" i="1"/>
  <c r="F29" i="1"/>
  <c r="G29" i="1" s="1"/>
  <c r="I69" i="5"/>
  <c r="J69" i="5" s="1"/>
  <c r="I77" i="5"/>
  <c r="J77" i="5" s="1"/>
  <c r="I82" i="5"/>
  <c r="J82" i="5" s="1"/>
  <c r="I40" i="5"/>
  <c r="J40" i="5" s="1"/>
  <c r="I80" i="5"/>
  <c r="J80" i="5" s="1"/>
  <c r="I73" i="5"/>
  <c r="J73" i="5" s="1"/>
  <c r="I3" i="5"/>
  <c r="J3" i="5" s="1"/>
  <c r="E52" i="5"/>
  <c r="E90" i="5"/>
  <c r="E15" i="5"/>
  <c r="E300" i="1"/>
  <c r="F300" i="1"/>
  <c r="G300" i="1" s="1"/>
  <c r="E284" i="1"/>
  <c r="F284" i="1"/>
  <c r="G284" i="1" s="1"/>
  <c r="E276" i="1"/>
  <c r="F276" i="1"/>
  <c r="G276" i="1" s="1"/>
  <c r="E268" i="1"/>
  <c r="F268" i="1"/>
  <c r="G268" i="1" s="1"/>
  <c r="E260" i="1"/>
  <c r="F260" i="1"/>
  <c r="G260" i="1" s="1"/>
  <c r="E252" i="1"/>
  <c r="F252" i="1"/>
  <c r="G252" i="1" s="1"/>
  <c r="E236" i="1"/>
  <c r="F236" i="1"/>
  <c r="G236" i="1" s="1"/>
  <c r="E228" i="1"/>
  <c r="F228" i="1"/>
  <c r="G228" i="1" s="1"/>
  <c r="E220" i="1"/>
  <c r="F220" i="1"/>
  <c r="G220" i="1" s="1"/>
  <c r="E212" i="1"/>
  <c r="F212" i="1"/>
  <c r="G212" i="1" s="1"/>
  <c r="E204" i="1"/>
  <c r="F204" i="1"/>
  <c r="G204" i="1" s="1"/>
  <c r="E196" i="1"/>
  <c r="F196" i="1"/>
  <c r="G196" i="1" s="1"/>
  <c r="E180" i="1"/>
  <c r="F180" i="1"/>
  <c r="G180" i="1" s="1"/>
  <c r="E172" i="1"/>
  <c r="F172" i="1"/>
  <c r="G172" i="1" s="1"/>
  <c r="E164" i="1"/>
  <c r="F164" i="1"/>
  <c r="G164" i="1" s="1"/>
  <c r="E156" i="1"/>
  <c r="F156" i="1"/>
  <c r="G156" i="1" s="1"/>
  <c r="E148" i="1"/>
  <c r="F148" i="1"/>
  <c r="G148" i="1" s="1"/>
  <c r="E140" i="1"/>
  <c r="F140" i="1"/>
  <c r="G140" i="1" s="1"/>
  <c r="E132" i="1"/>
  <c r="F132" i="1"/>
  <c r="G132" i="1" s="1"/>
  <c r="E124" i="1"/>
  <c r="F124" i="1"/>
  <c r="G124" i="1" s="1"/>
  <c r="E108" i="1"/>
  <c r="F108" i="1"/>
  <c r="G108" i="1" s="1"/>
  <c r="E100" i="1"/>
  <c r="F100" i="1"/>
  <c r="G100" i="1" s="1"/>
  <c r="E92" i="1"/>
  <c r="F92" i="1"/>
  <c r="G92" i="1" s="1"/>
  <c r="E84" i="1"/>
  <c r="F84" i="1"/>
  <c r="G84" i="1" s="1"/>
  <c r="E76" i="1"/>
  <c r="F76" i="1"/>
  <c r="G76" i="1" s="1"/>
  <c r="E68" i="1"/>
  <c r="F68" i="1"/>
  <c r="G68" i="1" s="1"/>
  <c r="E60" i="1"/>
  <c r="F60" i="1"/>
  <c r="G60" i="1" s="1"/>
  <c r="E52" i="1"/>
  <c r="F52" i="1"/>
  <c r="G52" i="1" s="1"/>
  <c r="E44" i="1"/>
  <c r="F44" i="1"/>
  <c r="G44" i="1" s="1"/>
  <c r="E36" i="1"/>
  <c r="F36" i="1"/>
  <c r="G36" i="1" s="1"/>
  <c r="E28" i="1"/>
  <c r="F28" i="1"/>
  <c r="G28" i="1" s="1"/>
  <c r="E20" i="1"/>
  <c r="F20" i="1"/>
  <c r="G20" i="1" s="1"/>
  <c r="E12" i="1"/>
  <c r="F12" i="1"/>
  <c r="G12" i="1" s="1"/>
  <c r="E4" i="1"/>
  <c r="F4" i="1"/>
  <c r="G4" i="1" s="1"/>
  <c r="E192" i="1"/>
  <c r="F292" i="1"/>
  <c r="G292" i="1" s="1"/>
  <c r="E269" i="1"/>
  <c r="F269" i="1"/>
  <c r="G269" i="1" s="1"/>
  <c r="E237" i="1"/>
  <c r="F237" i="1"/>
  <c r="G237" i="1" s="1"/>
  <c r="E205" i="1"/>
  <c r="F205" i="1"/>
  <c r="G205" i="1" s="1"/>
  <c r="E173" i="1"/>
  <c r="F173" i="1"/>
  <c r="G173" i="1" s="1"/>
  <c r="E133" i="1"/>
  <c r="F133" i="1"/>
  <c r="G133" i="1" s="1"/>
  <c r="E101" i="1"/>
  <c r="F101" i="1"/>
  <c r="G101" i="1" s="1"/>
  <c r="E69" i="1"/>
  <c r="F69" i="1"/>
  <c r="G69" i="1" s="1"/>
  <c r="E37" i="1"/>
  <c r="F37" i="1"/>
  <c r="G37" i="1" s="1"/>
  <c r="E13" i="1"/>
  <c r="F13" i="1"/>
  <c r="G13" i="1" s="1"/>
  <c r="F22" i="5"/>
  <c r="I22" i="5" s="1"/>
  <c r="J22" i="5" s="1"/>
  <c r="E89" i="5"/>
  <c r="E42" i="5"/>
  <c r="E68" i="5"/>
  <c r="E5" i="5"/>
  <c r="E4" i="5"/>
  <c r="E299" i="1"/>
  <c r="F299" i="1"/>
  <c r="G299" i="1" s="1"/>
  <c r="E291" i="1"/>
  <c r="F291" i="1"/>
  <c r="G291" i="1" s="1"/>
  <c r="E283" i="1"/>
  <c r="F283" i="1"/>
  <c r="G283" i="1" s="1"/>
  <c r="E275" i="1"/>
  <c r="F275" i="1"/>
  <c r="G275" i="1" s="1"/>
  <c r="E267" i="1"/>
  <c r="F267" i="1"/>
  <c r="G267" i="1" s="1"/>
  <c r="E259" i="1"/>
  <c r="F259" i="1"/>
  <c r="G259" i="1" s="1"/>
  <c r="E251" i="1"/>
  <c r="F251" i="1"/>
  <c r="G251" i="1" s="1"/>
  <c r="E243" i="1"/>
  <c r="F243" i="1"/>
  <c r="G243" i="1" s="1"/>
  <c r="E235" i="1"/>
  <c r="F235" i="1"/>
  <c r="G235" i="1" s="1"/>
  <c r="E227" i="1"/>
  <c r="F227" i="1"/>
  <c r="G227" i="1" s="1"/>
  <c r="E219" i="1"/>
  <c r="F219" i="1"/>
  <c r="G219" i="1" s="1"/>
  <c r="E211" i="1"/>
  <c r="F211" i="1"/>
  <c r="G211" i="1" s="1"/>
  <c r="E203" i="1"/>
  <c r="F203" i="1"/>
  <c r="G203" i="1" s="1"/>
  <c r="E195" i="1"/>
  <c r="F195" i="1"/>
  <c r="G195" i="1" s="1"/>
  <c r="E187" i="1"/>
  <c r="F187" i="1"/>
  <c r="G187" i="1" s="1"/>
  <c r="E179" i="1"/>
  <c r="F179" i="1"/>
  <c r="G179" i="1" s="1"/>
  <c r="E171" i="1"/>
  <c r="F171" i="1"/>
  <c r="G171" i="1" s="1"/>
  <c r="E163" i="1"/>
  <c r="F163" i="1"/>
  <c r="G163" i="1" s="1"/>
  <c r="E155" i="1"/>
  <c r="F155" i="1"/>
  <c r="G155" i="1" s="1"/>
  <c r="E147" i="1"/>
  <c r="F147" i="1"/>
  <c r="G147" i="1" s="1"/>
  <c r="E139" i="1"/>
  <c r="F139" i="1"/>
  <c r="G139" i="1" s="1"/>
  <c r="E131" i="1"/>
  <c r="F131" i="1"/>
  <c r="G131" i="1" s="1"/>
  <c r="E123" i="1"/>
  <c r="F123" i="1"/>
  <c r="G123" i="1" s="1"/>
  <c r="E115" i="1"/>
  <c r="F115" i="1"/>
  <c r="G115" i="1" s="1"/>
  <c r="E107" i="1"/>
  <c r="F107" i="1"/>
  <c r="G107" i="1" s="1"/>
  <c r="E99" i="1"/>
  <c r="F99" i="1"/>
  <c r="G99" i="1" s="1"/>
  <c r="E91" i="1"/>
  <c r="F91" i="1"/>
  <c r="G91" i="1" s="1"/>
  <c r="E83" i="1"/>
  <c r="F83" i="1"/>
  <c r="G83" i="1" s="1"/>
  <c r="E75" i="1"/>
  <c r="F75" i="1"/>
  <c r="G75" i="1" s="1"/>
  <c r="E67" i="1"/>
  <c r="F67" i="1"/>
  <c r="G67" i="1" s="1"/>
  <c r="E59" i="1"/>
  <c r="F59" i="1"/>
  <c r="G59" i="1" s="1"/>
  <c r="E51" i="1"/>
  <c r="F51" i="1"/>
  <c r="G51" i="1" s="1"/>
  <c r="E43" i="1"/>
  <c r="F43" i="1"/>
  <c r="G43" i="1" s="1"/>
  <c r="E35" i="1"/>
  <c r="F35" i="1"/>
  <c r="G35" i="1" s="1"/>
  <c r="E27" i="1"/>
  <c r="F27" i="1"/>
  <c r="G27" i="1" s="1"/>
  <c r="E19" i="1"/>
  <c r="F19" i="1"/>
  <c r="G19" i="1" s="1"/>
  <c r="E11" i="1"/>
  <c r="F11" i="1"/>
  <c r="G11" i="1" s="1"/>
  <c r="E3" i="1"/>
  <c r="F3" i="1"/>
  <c r="G3" i="1" s="1"/>
  <c r="E160" i="1"/>
  <c r="J303" i="1"/>
  <c r="K303" i="1" s="1"/>
  <c r="J207" i="1"/>
  <c r="K207" i="1" s="1"/>
  <c r="J175" i="1"/>
  <c r="K175" i="1" s="1"/>
  <c r="F244" i="1"/>
  <c r="G244" i="1" s="1"/>
  <c r="E261" i="1"/>
  <c r="F261" i="1"/>
  <c r="G261" i="1" s="1"/>
  <c r="E229" i="1"/>
  <c r="F229" i="1"/>
  <c r="G229" i="1" s="1"/>
  <c r="E197" i="1"/>
  <c r="F197" i="1"/>
  <c r="G197" i="1" s="1"/>
  <c r="E165" i="1"/>
  <c r="F165" i="1"/>
  <c r="G165" i="1" s="1"/>
  <c r="E141" i="1"/>
  <c r="F141" i="1"/>
  <c r="G141" i="1" s="1"/>
  <c r="E109" i="1"/>
  <c r="F109" i="1"/>
  <c r="G109" i="1" s="1"/>
  <c r="E77" i="1"/>
  <c r="F77" i="1"/>
  <c r="G77" i="1" s="1"/>
  <c r="E45" i="1"/>
  <c r="F45" i="1"/>
  <c r="G45" i="1" s="1"/>
  <c r="E5" i="1"/>
  <c r="F5" i="1"/>
  <c r="G5" i="1" s="1"/>
  <c r="E39" i="5"/>
  <c r="E83" i="5"/>
  <c r="E78" i="5"/>
  <c r="E92" i="5"/>
  <c r="E95" i="5"/>
  <c r="E298" i="1"/>
  <c r="F298" i="1"/>
  <c r="G298" i="1" s="1"/>
  <c r="E290" i="1"/>
  <c r="F290" i="1"/>
  <c r="G290" i="1" s="1"/>
  <c r="E282" i="1"/>
  <c r="F282" i="1"/>
  <c r="G282" i="1" s="1"/>
  <c r="E274" i="1"/>
  <c r="F274" i="1"/>
  <c r="G274" i="1" s="1"/>
  <c r="E266" i="1"/>
  <c r="F266" i="1"/>
  <c r="G266" i="1" s="1"/>
  <c r="E258" i="1"/>
  <c r="F258" i="1"/>
  <c r="G258" i="1" s="1"/>
  <c r="E250" i="1"/>
  <c r="F250" i="1"/>
  <c r="G250" i="1" s="1"/>
  <c r="E242" i="1"/>
  <c r="F242" i="1"/>
  <c r="G242" i="1" s="1"/>
  <c r="E234" i="1"/>
  <c r="F234" i="1"/>
  <c r="G234" i="1" s="1"/>
  <c r="E226" i="1"/>
  <c r="F226" i="1"/>
  <c r="G226" i="1" s="1"/>
  <c r="E218" i="1"/>
  <c r="F218" i="1"/>
  <c r="G218" i="1" s="1"/>
  <c r="E210" i="1"/>
  <c r="F210" i="1"/>
  <c r="G210" i="1" s="1"/>
  <c r="E202" i="1"/>
  <c r="F202" i="1"/>
  <c r="G202" i="1" s="1"/>
  <c r="E194" i="1"/>
  <c r="F194" i="1"/>
  <c r="G194" i="1" s="1"/>
  <c r="E186" i="1"/>
  <c r="F186" i="1"/>
  <c r="G186" i="1" s="1"/>
  <c r="E178" i="1"/>
  <c r="F178" i="1"/>
  <c r="G178" i="1" s="1"/>
  <c r="E170" i="1"/>
  <c r="F170" i="1"/>
  <c r="G170" i="1" s="1"/>
  <c r="E162" i="1"/>
  <c r="F162" i="1"/>
  <c r="G162" i="1" s="1"/>
  <c r="E154" i="1"/>
  <c r="F154" i="1"/>
  <c r="G154" i="1" s="1"/>
  <c r="E146" i="1"/>
  <c r="F146" i="1"/>
  <c r="G146" i="1" s="1"/>
  <c r="E138" i="1"/>
  <c r="F138" i="1"/>
  <c r="G138" i="1" s="1"/>
  <c r="E130" i="1"/>
  <c r="F130" i="1"/>
  <c r="G130" i="1" s="1"/>
  <c r="E122" i="1"/>
  <c r="F122" i="1"/>
  <c r="G122" i="1" s="1"/>
  <c r="E114" i="1"/>
  <c r="F114" i="1"/>
  <c r="G114" i="1" s="1"/>
  <c r="E106" i="1"/>
  <c r="F106" i="1"/>
  <c r="G106" i="1" s="1"/>
  <c r="E98" i="1"/>
  <c r="F98" i="1"/>
  <c r="G98" i="1" s="1"/>
  <c r="E90" i="1"/>
  <c r="F90" i="1"/>
  <c r="G90" i="1" s="1"/>
  <c r="E82" i="1"/>
  <c r="F82" i="1"/>
  <c r="G82" i="1" s="1"/>
  <c r="E74" i="1"/>
  <c r="F74" i="1"/>
  <c r="G74" i="1" s="1"/>
  <c r="E66" i="1"/>
  <c r="F66" i="1"/>
  <c r="G66" i="1" s="1"/>
  <c r="E58" i="1"/>
  <c r="F58" i="1"/>
  <c r="G58" i="1" s="1"/>
  <c r="E50" i="1"/>
  <c r="F50" i="1"/>
  <c r="G50" i="1" s="1"/>
  <c r="E42" i="1"/>
  <c r="F42" i="1"/>
  <c r="G42" i="1" s="1"/>
  <c r="E34" i="1"/>
  <c r="F34" i="1"/>
  <c r="G34" i="1" s="1"/>
  <c r="E26" i="1"/>
  <c r="F26" i="1"/>
  <c r="G26" i="1" s="1"/>
  <c r="E18" i="1"/>
  <c r="F18" i="1"/>
  <c r="G18" i="1" s="1"/>
  <c r="E10" i="1"/>
  <c r="F10" i="1"/>
  <c r="G10" i="1" s="1"/>
  <c r="E128" i="1"/>
  <c r="J43" i="1"/>
  <c r="K43" i="1" s="1"/>
  <c r="F240" i="1"/>
  <c r="G240" i="1" s="1"/>
  <c r="E277" i="1"/>
  <c r="F277" i="1"/>
  <c r="G277" i="1" s="1"/>
  <c r="E245" i="1"/>
  <c r="F245" i="1"/>
  <c r="G245" i="1" s="1"/>
  <c r="E213" i="1"/>
  <c r="F213" i="1"/>
  <c r="G213" i="1" s="1"/>
  <c r="E181" i="1"/>
  <c r="F181" i="1"/>
  <c r="G181" i="1" s="1"/>
  <c r="E149" i="1"/>
  <c r="F149" i="1"/>
  <c r="G149" i="1" s="1"/>
  <c r="E117" i="1"/>
  <c r="F117" i="1"/>
  <c r="G117" i="1" s="1"/>
  <c r="E85" i="1"/>
  <c r="F85" i="1"/>
  <c r="G85" i="1" s="1"/>
  <c r="E53" i="1"/>
  <c r="F53" i="1"/>
  <c r="G53" i="1" s="1"/>
  <c r="E21" i="1"/>
  <c r="F21" i="1"/>
  <c r="G21" i="1" s="1"/>
  <c r="E93" i="5"/>
  <c r="E46" i="5"/>
  <c r="E64" i="5"/>
  <c r="E297" i="1"/>
  <c r="F297" i="1"/>
  <c r="G297" i="1" s="1"/>
  <c r="E289" i="1"/>
  <c r="F289" i="1"/>
  <c r="G289" i="1" s="1"/>
  <c r="E281" i="1"/>
  <c r="F281" i="1"/>
  <c r="G281" i="1" s="1"/>
  <c r="E273" i="1"/>
  <c r="F273" i="1"/>
  <c r="G273" i="1" s="1"/>
  <c r="E265" i="1"/>
  <c r="F265" i="1"/>
  <c r="G265" i="1" s="1"/>
  <c r="E257" i="1"/>
  <c r="F257" i="1"/>
  <c r="G257" i="1" s="1"/>
  <c r="E249" i="1"/>
  <c r="F249" i="1"/>
  <c r="G249" i="1" s="1"/>
  <c r="E241" i="1"/>
  <c r="F241" i="1"/>
  <c r="G241" i="1" s="1"/>
  <c r="E233" i="1"/>
  <c r="F233" i="1"/>
  <c r="G233" i="1" s="1"/>
  <c r="E225" i="1"/>
  <c r="F225" i="1"/>
  <c r="G225" i="1" s="1"/>
  <c r="E217" i="1"/>
  <c r="F217" i="1"/>
  <c r="G217" i="1" s="1"/>
  <c r="E209" i="1"/>
  <c r="F209" i="1"/>
  <c r="G209" i="1" s="1"/>
  <c r="E201" i="1"/>
  <c r="F201" i="1"/>
  <c r="G201" i="1" s="1"/>
  <c r="E193" i="1"/>
  <c r="F193" i="1"/>
  <c r="G193" i="1" s="1"/>
  <c r="E185" i="1"/>
  <c r="F185" i="1"/>
  <c r="G185" i="1" s="1"/>
  <c r="E177" i="1"/>
  <c r="F177" i="1"/>
  <c r="G177" i="1" s="1"/>
  <c r="E169" i="1"/>
  <c r="F169" i="1"/>
  <c r="G169" i="1" s="1"/>
  <c r="E161" i="1"/>
  <c r="F161" i="1"/>
  <c r="G161" i="1" s="1"/>
  <c r="E153" i="1"/>
  <c r="F153" i="1"/>
  <c r="G153" i="1" s="1"/>
  <c r="E145" i="1"/>
  <c r="F145" i="1"/>
  <c r="G145" i="1" s="1"/>
  <c r="E137" i="1"/>
  <c r="F137" i="1"/>
  <c r="G137" i="1" s="1"/>
  <c r="E129" i="1"/>
  <c r="F129" i="1"/>
  <c r="G129" i="1" s="1"/>
  <c r="E121" i="1"/>
  <c r="F121" i="1"/>
  <c r="G121" i="1" s="1"/>
  <c r="E113" i="1"/>
  <c r="F113" i="1"/>
  <c r="G113" i="1" s="1"/>
  <c r="E105" i="1"/>
  <c r="F105" i="1"/>
  <c r="G105" i="1" s="1"/>
  <c r="E97" i="1"/>
  <c r="F97" i="1"/>
  <c r="G97" i="1" s="1"/>
  <c r="E89" i="1"/>
  <c r="F89" i="1"/>
  <c r="G89" i="1" s="1"/>
  <c r="E81" i="1"/>
  <c r="F81" i="1"/>
  <c r="G81" i="1" s="1"/>
  <c r="E73" i="1"/>
  <c r="F73" i="1"/>
  <c r="G73" i="1" s="1"/>
  <c r="E65" i="1"/>
  <c r="F65" i="1"/>
  <c r="G65" i="1" s="1"/>
  <c r="E57" i="1"/>
  <c r="F57" i="1"/>
  <c r="G57" i="1" s="1"/>
  <c r="E49" i="1"/>
  <c r="F49" i="1"/>
  <c r="G49" i="1" s="1"/>
  <c r="E41" i="1"/>
  <c r="F41" i="1"/>
  <c r="G41" i="1" s="1"/>
  <c r="E33" i="1"/>
  <c r="F33" i="1"/>
  <c r="G33" i="1" s="1"/>
  <c r="E25" i="1"/>
  <c r="F25" i="1"/>
  <c r="G25" i="1" s="1"/>
  <c r="E17" i="1"/>
  <c r="F17" i="1"/>
  <c r="G17" i="1" s="1"/>
  <c r="E9" i="1"/>
  <c r="F9" i="1"/>
  <c r="G9" i="1" s="1"/>
  <c r="E96" i="1"/>
  <c r="J64" i="1"/>
  <c r="K64" i="1" s="1"/>
  <c r="F188" i="1"/>
  <c r="G188" i="1" s="1"/>
  <c r="F104" i="5"/>
  <c r="G104" i="5" s="1"/>
  <c r="E104" i="5"/>
  <c r="E49" i="5"/>
  <c r="E63" i="5"/>
  <c r="E21" i="5"/>
  <c r="E67" i="5"/>
  <c r="E79" i="5"/>
  <c r="E304" i="1"/>
  <c r="F304" i="1"/>
  <c r="G304" i="1" s="1"/>
  <c r="E296" i="1"/>
  <c r="F296" i="1"/>
  <c r="G296" i="1" s="1"/>
  <c r="E280" i="1"/>
  <c r="F280" i="1"/>
  <c r="G280" i="1" s="1"/>
  <c r="E272" i="1"/>
  <c r="F272" i="1"/>
  <c r="G272" i="1" s="1"/>
  <c r="E264" i="1"/>
  <c r="F264" i="1"/>
  <c r="G264" i="1" s="1"/>
  <c r="E248" i="1"/>
  <c r="F248" i="1"/>
  <c r="G248" i="1" s="1"/>
  <c r="E232" i="1"/>
  <c r="F232" i="1"/>
  <c r="G232" i="1" s="1"/>
  <c r="E216" i="1"/>
  <c r="F216" i="1"/>
  <c r="G216" i="1" s="1"/>
  <c r="E208" i="1"/>
  <c r="F208" i="1"/>
  <c r="G208" i="1" s="1"/>
  <c r="E200" i="1"/>
  <c r="F200" i="1"/>
  <c r="G200" i="1" s="1"/>
  <c r="E184" i="1"/>
  <c r="F184" i="1"/>
  <c r="G184" i="1" s="1"/>
  <c r="E176" i="1"/>
  <c r="F176" i="1"/>
  <c r="G176" i="1" s="1"/>
  <c r="E168" i="1"/>
  <c r="F168" i="1"/>
  <c r="G168" i="1" s="1"/>
  <c r="E152" i="1"/>
  <c r="F152" i="1"/>
  <c r="G152" i="1" s="1"/>
  <c r="E144" i="1"/>
  <c r="F144" i="1"/>
  <c r="G144" i="1" s="1"/>
  <c r="E136" i="1"/>
  <c r="F136" i="1"/>
  <c r="G136" i="1" s="1"/>
  <c r="E120" i="1"/>
  <c r="F120" i="1"/>
  <c r="G120" i="1" s="1"/>
  <c r="E112" i="1"/>
  <c r="F112" i="1"/>
  <c r="G112" i="1" s="1"/>
  <c r="E104" i="1"/>
  <c r="F104" i="1"/>
  <c r="G104" i="1" s="1"/>
  <c r="E88" i="1"/>
  <c r="F88" i="1"/>
  <c r="G88" i="1" s="1"/>
  <c r="E80" i="1"/>
  <c r="F80" i="1"/>
  <c r="G80" i="1" s="1"/>
  <c r="E72" i="1"/>
  <c r="F72" i="1"/>
  <c r="G72" i="1" s="1"/>
  <c r="E56" i="1"/>
  <c r="F56" i="1"/>
  <c r="G56" i="1" s="1"/>
  <c r="E48" i="1"/>
  <c r="F48" i="1"/>
  <c r="G48" i="1" s="1"/>
  <c r="E40" i="1"/>
  <c r="F40" i="1"/>
  <c r="G40" i="1" s="1"/>
  <c r="E24" i="1"/>
  <c r="F24" i="1"/>
  <c r="G24" i="1" s="1"/>
  <c r="E16" i="1"/>
  <c r="F16" i="1"/>
  <c r="G16" i="1" s="1"/>
  <c r="E8" i="1"/>
  <c r="F8" i="1"/>
  <c r="G8" i="1" s="1"/>
  <c r="E64" i="1"/>
  <c r="J116" i="1"/>
  <c r="K116" i="1" s="1"/>
  <c r="F37" i="5"/>
  <c r="G37" i="5" s="1"/>
  <c r="F57" i="5"/>
  <c r="I57" i="5" s="1"/>
  <c r="J57" i="5" s="1"/>
  <c r="E33" i="5"/>
  <c r="E66" i="5"/>
  <c r="E26" i="5"/>
  <c r="E45" i="5"/>
  <c r="E86" i="5"/>
  <c r="E47" i="5"/>
  <c r="E20" i="5"/>
  <c r="E81" i="5"/>
  <c r="E9" i="5"/>
  <c r="E51" i="5"/>
  <c r="E24" i="5"/>
  <c r="E101" i="5"/>
  <c r="F34" i="5"/>
  <c r="G34" i="5" s="1"/>
  <c r="F17" i="5"/>
  <c r="I17" i="5" s="1"/>
  <c r="J17" i="5" s="1"/>
  <c r="F55" i="5"/>
  <c r="G55" i="5" s="1"/>
  <c r="E8" i="5"/>
  <c r="E58" i="5"/>
  <c r="E56" i="5"/>
  <c r="E94" i="5"/>
  <c r="E48" i="5"/>
  <c r="E70" i="5"/>
  <c r="E41" i="5"/>
  <c r="E60" i="5"/>
  <c r="E38" i="5"/>
  <c r="E43" i="5"/>
  <c r="E10" i="5"/>
  <c r="E100" i="5"/>
  <c r="E96" i="5"/>
  <c r="F27" i="5"/>
  <c r="G27" i="5" s="1"/>
  <c r="E61" i="5"/>
  <c r="E31" i="5"/>
  <c r="E59" i="5"/>
  <c r="E32" i="5"/>
  <c r="E76" i="5"/>
  <c r="E97" i="5"/>
  <c r="E6" i="5"/>
  <c r="E25" i="5"/>
  <c r="E62" i="5"/>
  <c r="E98" i="5"/>
  <c r="E13" i="5"/>
  <c r="E75" i="5"/>
  <c r="E103" i="5"/>
  <c r="E99" i="5"/>
  <c r="F7" i="5"/>
  <c r="G7" i="5" s="1"/>
  <c r="F19" i="5"/>
  <c r="I19" i="5" s="1"/>
  <c r="J19" i="5" s="1"/>
  <c r="E28" i="5"/>
  <c r="E71" i="5"/>
  <c r="E102" i="5"/>
  <c r="E23" i="5"/>
  <c r="E2" i="5"/>
  <c r="E35" i="5"/>
  <c r="E54" i="5"/>
  <c r="E53" i="5"/>
  <c r="E84" i="5"/>
  <c r="F36" i="5"/>
  <c r="I36" i="5" s="1"/>
  <c r="J36" i="5" s="1"/>
  <c r="E91" i="5"/>
  <c r="E69" i="5"/>
  <c r="E77" i="5"/>
  <c r="E82" i="5"/>
  <c r="E40" i="5"/>
  <c r="E80" i="5"/>
  <c r="E73" i="5"/>
  <c r="E3" i="5"/>
  <c r="G8" i="5"/>
  <c r="I8" i="5"/>
  <c r="J8" i="5" s="1"/>
  <c r="G58" i="5"/>
  <c r="I58" i="5"/>
  <c r="J58" i="5" s="1"/>
  <c r="G56" i="5"/>
  <c r="I56" i="5"/>
  <c r="J56" i="5" s="1"/>
  <c r="G94" i="5"/>
  <c r="I94" i="5"/>
  <c r="J94" i="5" s="1"/>
  <c r="G70" i="5"/>
  <c r="I70" i="5"/>
  <c r="J70" i="5" s="1"/>
  <c r="G41" i="5"/>
  <c r="I41" i="5"/>
  <c r="J41" i="5" s="1"/>
  <c r="G60" i="5"/>
  <c r="I60" i="5"/>
  <c r="J60" i="5" s="1"/>
  <c r="G38" i="5"/>
  <c r="I38" i="5"/>
  <c r="J38" i="5" s="1"/>
  <c r="G43" i="5"/>
  <c r="I43" i="5"/>
  <c r="J43" i="5" s="1"/>
  <c r="G10" i="5"/>
  <c r="I10" i="5"/>
  <c r="J10" i="5" s="1"/>
  <c r="G100" i="5"/>
  <c r="I100" i="5"/>
  <c r="J100" i="5" s="1"/>
  <c r="G96" i="5"/>
  <c r="I96" i="5"/>
  <c r="J96" i="5" s="1"/>
  <c r="I48" i="5"/>
  <c r="J48" i="5" s="1"/>
  <c r="G32" i="5"/>
  <c r="I32" i="5"/>
  <c r="J32" i="5" s="1"/>
  <c r="I33" i="5"/>
  <c r="J33" i="5" s="1"/>
  <c r="G33" i="5"/>
  <c r="I66" i="5"/>
  <c r="J66" i="5" s="1"/>
  <c r="G66" i="5"/>
  <c r="G26" i="5"/>
  <c r="I26" i="5"/>
  <c r="J26" i="5" s="1"/>
  <c r="I45" i="5"/>
  <c r="J45" i="5" s="1"/>
  <c r="G45" i="5"/>
  <c r="I86" i="5"/>
  <c r="J86" i="5" s="1"/>
  <c r="G86" i="5"/>
  <c r="I47" i="5"/>
  <c r="J47" i="5" s="1"/>
  <c r="G47" i="5"/>
  <c r="I20" i="5"/>
  <c r="J20" i="5" s="1"/>
  <c r="G20" i="5"/>
  <c r="I81" i="5"/>
  <c r="J81" i="5" s="1"/>
  <c r="G81" i="5"/>
  <c r="G9" i="5"/>
  <c r="I9" i="5"/>
  <c r="J9" i="5" s="1"/>
  <c r="I51" i="5"/>
  <c r="J51" i="5" s="1"/>
  <c r="G51" i="5"/>
  <c r="I24" i="5"/>
  <c r="J24" i="5" s="1"/>
  <c r="G24" i="5"/>
  <c r="I101" i="5"/>
  <c r="J101" i="5" s="1"/>
  <c r="G101" i="5"/>
  <c r="G31" i="5"/>
  <c r="I31" i="5"/>
  <c r="J31" i="5" s="1"/>
  <c r="G6" i="5"/>
  <c r="I6" i="5"/>
  <c r="J6" i="5" s="1"/>
  <c r="G98" i="5"/>
  <c r="I98" i="5"/>
  <c r="J98" i="5" s="1"/>
  <c r="G99" i="5"/>
  <c r="I99" i="5"/>
  <c r="J99" i="5" s="1"/>
  <c r="I91" i="5"/>
  <c r="J91" i="5" s="1"/>
  <c r="G91" i="5"/>
  <c r="G59" i="5"/>
  <c r="I59" i="5"/>
  <c r="J59" i="5" s="1"/>
  <c r="G25" i="5"/>
  <c r="I25" i="5"/>
  <c r="J25" i="5" s="1"/>
  <c r="G75" i="5"/>
  <c r="I75" i="5"/>
  <c r="J75" i="5" s="1"/>
  <c r="I49" i="5"/>
  <c r="J49" i="5" s="1"/>
  <c r="G49" i="5"/>
  <c r="I44" i="5"/>
  <c r="J44" i="5" s="1"/>
  <c r="G44" i="5"/>
  <c r="I39" i="5"/>
  <c r="J39" i="5" s="1"/>
  <c r="G39" i="5"/>
  <c r="I85" i="5"/>
  <c r="J85" i="5" s="1"/>
  <c r="G85" i="5"/>
  <c r="I90" i="5"/>
  <c r="J90" i="5" s="1"/>
  <c r="G90" i="5"/>
  <c r="I72" i="5"/>
  <c r="J72" i="5" s="1"/>
  <c r="G72" i="5"/>
  <c r="I68" i="5"/>
  <c r="J68" i="5" s="1"/>
  <c r="G68" i="5"/>
  <c r="I67" i="5"/>
  <c r="J67" i="5" s="1"/>
  <c r="G67" i="5"/>
  <c r="I92" i="5"/>
  <c r="J92" i="5" s="1"/>
  <c r="G92" i="5"/>
  <c r="I87" i="5"/>
  <c r="J87" i="5" s="1"/>
  <c r="G87" i="5"/>
  <c r="I74" i="5"/>
  <c r="J74" i="5" s="1"/>
  <c r="G74" i="5"/>
  <c r="G97" i="5"/>
  <c r="I97" i="5"/>
  <c r="J97" i="5" s="1"/>
  <c r="G13" i="5"/>
  <c r="I13" i="5"/>
  <c r="J13" i="5" s="1"/>
  <c r="G12" i="5"/>
  <c r="I12" i="5"/>
  <c r="J12" i="5" s="1"/>
  <c r="G52" i="5"/>
  <c r="I52" i="5"/>
  <c r="J52" i="5" s="1"/>
  <c r="G93" i="5"/>
  <c r="I93" i="5"/>
  <c r="J93" i="5" s="1"/>
  <c r="G88" i="5"/>
  <c r="I88" i="5"/>
  <c r="J88" i="5" s="1"/>
  <c r="G42" i="5"/>
  <c r="I42" i="5"/>
  <c r="J42" i="5" s="1"/>
  <c r="G21" i="5"/>
  <c r="I21" i="5"/>
  <c r="J21" i="5" s="1"/>
  <c r="G11" i="5"/>
  <c r="I11" i="5"/>
  <c r="J11" i="5" s="1"/>
  <c r="G78" i="5"/>
  <c r="I78" i="5"/>
  <c r="J78" i="5" s="1"/>
  <c r="G50" i="5"/>
  <c r="I50" i="5"/>
  <c r="J50" i="5" s="1"/>
  <c r="G64" i="5"/>
  <c r="I64" i="5"/>
  <c r="J64" i="5" s="1"/>
  <c r="G16" i="5"/>
  <c r="I16" i="5"/>
  <c r="J16" i="5" s="1"/>
  <c r="G4" i="5"/>
  <c r="I4" i="5"/>
  <c r="J4" i="5" s="1"/>
  <c r="G61" i="5"/>
  <c r="I61" i="5"/>
  <c r="J61" i="5" s="1"/>
  <c r="G76" i="5"/>
  <c r="I76" i="5"/>
  <c r="J76" i="5" s="1"/>
  <c r="G62" i="5"/>
  <c r="I62" i="5"/>
  <c r="J62" i="5" s="1"/>
  <c r="G103" i="5"/>
  <c r="I103" i="5"/>
  <c r="J103" i="5" s="1"/>
  <c r="G18" i="5"/>
  <c r="I18" i="5"/>
  <c r="J18" i="5" s="1"/>
  <c r="G89" i="5"/>
  <c r="I89" i="5"/>
  <c r="J89" i="5" s="1"/>
  <c r="G63" i="5"/>
  <c r="I63" i="5"/>
  <c r="J63" i="5" s="1"/>
  <c r="G29" i="5"/>
  <c r="I29" i="5"/>
  <c r="J29" i="5" s="1"/>
  <c r="G83" i="5"/>
  <c r="I83" i="5"/>
  <c r="J83" i="5" s="1"/>
  <c r="G30" i="5"/>
  <c r="I30" i="5"/>
  <c r="J30" i="5" s="1"/>
  <c r="G15" i="5"/>
  <c r="I15" i="5"/>
  <c r="J15" i="5" s="1"/>
  <c r="G46" i="5"/>
  <c r="I46" i="5"/>
  <c r="J46" i="5" s="1"/>
  <c r="G14" i="5"/>
  <c r="I14" i="5"/>
  <c r="J14" i="5" s="1"/>
  <c r="G5" i="5"/>
  <c r="I5" i="5"/>
  <c r="J5" i="5" s="1"/>
  <c r="G79" i="5"/>
  <c r="I79" i="5"/>
  <c r="J79" i="5" s="1"/>
  <c r="G65" i="5"/>
  <c r="I65" i="5"/>
  <c r="J65" i="5" s="1"/>
  <c r="G95" i="5"/>
  <c r="I95" i="5"/>
  <c r="J95" i="5" s="1"/>
  <c r="G17" i="5"/>
  <c r="G69" i="5"/>
  <c r="G77" i="5"/>
  <c r="G82" i="5"/>
  <c r="G40" i="5"/>
  <c r="G80" i="5"/>
  <c r="G73" i="5"/>
  <c r="G3" i="5"/>
  <c r="I28" i="5"/>
  <c r="J28" i="5" s="1"/>
  <c r="I37" i="5"/>
  <c r="J37" i="5" s="1"/>
  <c r="I71" i="5"/>
  <c r="J71" i="5" s="1"/>
  <c r="I102" i="5"/>
  <c r="J102" i="5" s="1"/>
  <c r="I23" i="5"/>
  <c r="J23" i="5" s="1"/>
  <c r="I2" i="5"/>
  <c r="J2" i="5" s="1"/>
  <c r="I35" i="5"/>
  <c r="J35" i="5" s="1"/>
  <c r="I54" i="5"/>
  <c r="J54" i="5" s="1"/>
  <c r="I53" i="5"/>
  <c r="J53" i="5" s="1"/>
  <c r="I84" i="5"/>
  <c r="J84" i="5" s="1"/>
  <c r="I27" i="5"/>
  <c r="J27" i="5" s="1"/>
  <c r="J36" i="1" l="1"/>
  <c r="K36" i="1" s="1"/>
  <c r="J284" i="1"/>
  <c r="K284" i="1" s="1"/>
  <c r="J68" i="1"/>
  <c r="K68" i="1" s="1"/>
  <c r="J252" i="1"/>
  <c r="K252" i="1" s="1"/>
  <c r="J94" i="1"/>
  <c r="K94" i="1" s="1"/>
  <c r="J100" i="1"/>
  <c r="K100" i="1" s="1"/>
  <c r="J140" i="1"/>
  <c r="K140" i="1" s="1"/>
  <c r="J230" i="1"/>
  <c r="K230" i="1" s="1"/>
  <c r="J148" i="1"/>
  <c r="K148" i="1" s="1"/>
  <c r="J77" i="1"/>
  <c r="K77" i="1" s="1"/>
  <c r="J172" i="1"/>
  <c r="K172" i="1" s="1"/>
  <c r="J4" i="1"/>
  <c r="K4" i="1" s="1"/>
  <c r="J212" i="1"/>
  <c r="K212" i="1" s="1"/>
  <c r="J189" i="1"/>
  <c r="K189" i="1" s="1"/>
  <c r="J118" i="1"/>
  <c r="K118" i="1" s="1"/>
  <c r="J180" i="1"/>
  <c r="K180" i="1" s="1"/>
  <c r="J117" i="1"/>
  <c r="K117" i="1" s="1"/>
  <c r="J14" i="1"/>
  <c r="K14" i="1" s="1"/>
  <c r="J237" i="1"/>
  <c r="K237" i="1" s="1"/>
  <c r="J78" i="1"/>
  <c r="K78" i="1" s="1"/>
  <c r="J159" i="1"/>
  <c r="K159" i="1" s="1"/>
  <c r="I34" i="5"/>
  <c r="J34" i="5" s="1"/>
  <c r="P112" i="5"/>
  <c r="G57" i="5"/>
  <c r="I7" i="5"/>
  <c r="J7" i="5" s="1"/>
  <c r="J44" i="1"/>
  <c r="K44" i="1" s="1"/>
  <c r="J301" i="1"/>
  <c r="K301" i="1" s="1"/>
  <c r="J191" i="1"/>
  <c r="K191" i="1" s="1"/>
  <c r="J300" i="1"/>
  <c r="K300" i="1" s="1"/>
  <c r="J76" i="1"/>
  <c r="K76" i="1" s="1"/>
  <c r="J93" i="1"/>
  <c r="K93" i="1" s="1"/>
  <c r="J231" i="1"/>
  <c r="K231" i="1" s="1"/>
  <c r="J266" i="1"/>
  <c r="K266" i="1" s="1"/>
  <c r="J3" i="1"/>
  <c r="K3" i="1" s="1"/>
  <c r="J108" i="1"/>
  <c r="K108" i="1" s="1"/>
  <c r="J133" i="1"/>
  <c r="K133" i="1" s="1"/>
  <c r="J39" i="1"/>
  <c r="K39" i="1" s="1"/>
  <c r="J79" i="1"/>
  <c r="K79" i="1" s="1"/>
  <c r="J71" i="1"/>
  <c r="K71" i="1" s="1"/>
  <c r="J135" i="1"/>
  <c r="K135" i="1" s="1"/>
  <c r="J73" i="1"/>
  <c r="K73" i="1" s="1"/>
  <c r="J267" i="1"/>
  <c r="K267" i="1" s="1"/>
  <c r="J12" i="1"/>
  <c r="K12" i="1" s="1"/>
  <c r="J221" i="1"/>
  <c r="K221" i="1" s="1"/>
  <c r="J297" i="1"/>
  <c r="K297" i="1" s="1"/>
  <c r="J220" i="1"/>
  <c r="K220" i="1" s="1"/>
  <c r="J198" i="1"/>
  <c r="K198" i="1" s="1"/>
  <c r="J127" i="1"/>
  <c r="K127" i="1" s="1"/>
  <c r="J247" i="1"/>
  <c r="K247" i="1" s="1"/>
  <c r="J202" i="1"/>
  <c r="K202" i="1" s="1"/>
  <c r="J86" i="1"/>
  <c r="K86" i="1" s="1"/>
  <c r="J222" i="1"/>
  <c r="K222" i="1" s="1"/>
  <c r="J255" i="1"/>
  <c r="K255" i="1" s="1"/>
  <c r="J242" i="1"/>
  <c r="K242" i="1" s="1"/>
  <c r="J281" i="1"/>
  <c r="K281" i="1" s="1"/>
  <c r="J5" i="1"/>
  <c r="K5" i="1" s="1"/>
  <c r="J22" i="1"/>
  <c r="K22" i="1" s="1"/>
  <c r="J126" i="1"/>
  <c r="K126" i="1" s="1"/>
  <c r="J286" i="1"/>
  <c r="K286" i="1" s="1"/>
  <c r="J31" i="1"/>
  <c r="K31" i="1" s="1"/>
  <c r="J183" i="1"/>
  <c r="K183" i="1" s="1"/>
  <c r="J10" i="1"/>
  <c r="K10" i="1" s="1"/>
  <c r="J240" i="1"/>
  <c r="K240" i="1" s="1"/>
  <c r="J8" i="1"/>
  <c r="K8" i="1" s="1"/>
  <c r="J292" i="1"/>
  <c r="K292" i="1" s="1"/>
  <c r="J13" i="1"/>
  <c r="K13" i="1" s="1"/>
  <c r="J30" i="1"/>
  <c r="K30" i="1" s="1"/>
  <c r="J134" i="1"/>
  <c r="K134" i="1" s="1"/>
  <c r="J294" i="1"/>
  <c r="K294" i="1" s="1"/>
  <c r="J63" i="1"/>
  <c r="K63" i="1" s="1"/>
  <c r="J74" i="1"/>
  <c r="K74" i="1" s="1"/>
  <c r="J158" i="1"/>
  <c r="K158" i="1" s="1"/>
  <c r="J103" i="1"/>
  <c r="K103" i="1" s="1"/>
  <c r="J216" i="1"/>
  <c r="K216" i="1" s="1"/>
  <c r="J173" i="1"/>
  <c r="K173" i="1" s="1"/>
  <c r="J262" i="1"/>
  <c r="K262" i="1" s="1"/>
  <c r="J54" i="1"/>
  <c r="K54" i="1" s="1"/>
  <c r="J166" i="1"/>
  <c r="K166" i="1" s="1"/>
  <c r="J254" i="1"/>
  <c r="K254" i="1" s="1"/>
  <c r="J114" i="1"/>
  <c r="K114" i="1" s="1"/>
  <c r="J57" i="1"/>
  <c r="K57" i="1" s="1"/>
  <c r="J167" i="1"/>
  <c r="K167" i="1" s="1"/>
  <c r="J28" i="1"/>
  <c r="K28" i="1" s="1"/>
  <c r="J188" i="1"/>
  <c r="K188" i="1" s="1"/>
  <c r="J85" i="1"/>
  <c r="K85" i="1" s="1"/>
  <c r="J62" i="1"/>
  <c r="K62" i="1" s="1"/>
  <c r="J190" i="1"/>
  <c r="K190" i="1" s="1"/>
  <c r="J95" i="1"/>
  <c r="K95" i="1" s="1"/>
  <c r="J138" i="1"/>
  <c r="K138" i="1" s="1"/>
  <c r="J9" i="1"/>
  <c r="K9" i="1" s="1"/>
  <c r="J136" i="1"/>
  <c r="K136" i="1" s="1"/>
  <c r="J122" i="1"/>
  <c r="K122" i="1" s="1"/>
  <c r="J250" i="1"/>
  <c r="K250" i="1" s="1"/>
  <c r="J275" i="1"/>
  <c r="K275" i="1" s="1"/>
  <c r="J264" i="1"/>
  <c r="K264" i="1" s="1"/>
  <c r="J29" i="1"/>
  <c r="K29" i="1" s="1"/>
  <c r="J229" i="1"/>
  <c r="K229" i="1" s="1"/>
  <c r="J110" i="1"/>
  <c r="K110" i="1" s="1"/>
  <c r="J87" i="1"/>
  <c r="K87" i="1" s="1"/>
  <c r="J130" i="1"/>
  <c r="K130" i="1" s="1"/>
  <c r="J258" i="1"/>
  <c r="K258" i="1" s="1"/>
  <c r="J35" i="1"/>
  <c r="K35" i="1" s="1"/>
  <c r="J137" i="1"/>
  <c r="K137" i="1" s="1"/>
  <c r="J75" i="1"/>
  <c r="K75" i="1" s="1"/>
  <c r="J204" i="1"/>
  <c r="K204" i="1" s="1"/>
  <c r="J272" i="1"/>
  <c r="K272" i="1" s="1"/>
  <c r="J176" i="1"/>
  <c r="K176" i="1" s="1"/>
  <c r="J280" i="1"/>
  <c r="K280" i="1" s="1"/>
  <c r="J37" i="1"/>
  <c r="K37" i="1" s="1"/>
  <c r="J161" i="1"/>
  <c r="K161" i="1" s="1"/>
  <c r="J104" i="1"/>
  <c r="K104" i="1" s="1"/>
  <c r="J50" i="1"/>
  <c r="K50" i="1" s="1"/>
  <c r="J178" i="1"/>
  <c r="K178" i="1" s="1"/>
  <c r="J80" i="1"/>
  <c r="K80" i="1" s="1"/>
  <c r="J217" i="1"/>
  <c r="K217" i="1" s="1"/>
  <c r="J139" i="1"/>
  <c r="K139" i="1" s="1"/>
  <c r="J141" i="1"/>
  <c r="K141" i="1" s="1"/>
  <c r="J244" i="1"/>
  <c r="K244" i="1" s="1"/>
  <c r="J61" i="1"/>
  <c r="K61" i="1" s="1"/>
  <c r="J149" i="1"/>
  <c r="K149" i="1" s="1"/>
  <c r="J48" i="1"/>
  <c r="K48" i="1" s="1"/>
  <c r="J279" i="1"/>
  <c r="K279" i="1" s="1"/>
  <c r="J58" i="1"/>
  <c r="K58" i="1" s="1"/>
  <c r="J186" i="1"/>
  <c r="K186" i="1" s="1"/>
  <c r="J144" i="1"/>
  <c r="K144" i="1" s="1"/>
  <c r="J225" i="1"/>
  <c r="K225" i="1" s="1"/>
  <c r="J147" i="1"/>
  <c r="K147" i="1" s="1"/>
  <c r="J83" i="1"/>
  <c r="K83" i="1" s="1"/>
  <c r="J92" i="1"/>
  <c r="K92" i="1" s="1"/>
  <c r="J45" i="1"/>
  <c r="K45" i="1" s="1"/>
  <c r="J276" i="1"/>
  <c r="K276" i="1" s="1"/>
  <c r="J19" i="1"/>
  <c r="K19" i="1" s="1"/>
  <c r="J69" i="1"/>
  <c r="K69" i="1" s="1"/>
  <c r="J165" i="1"/>
  <c r="K165" i="1" s="1"/>
  <c r="J302" i="1"/>
  <c r="K302" i="1" s="1"/>
  <c r="J23" i="1"/>
  <c r="K23" i="1" s="1"/>
  <c r="J295" i="1"/>
  <c r="K295" i="1" s="1"/>
  <c r="J66" i="1"/>
  <c r="K66" i="1" s="1"/>
  <c r="J194" i="1"/>
  <c r="K194" i="1" s="1"/>
  <c r="J233" i="1"/>
  <c r="K233" i="1" s="1"/>
  <c r="J203" i="1"/>
  <c r="K203" i="1" s="1"/>
  <c r="J7" i="1"/>
  <c r="K7" i="1" s="1"/>
  <c r="J211" i="1"/>
  <c r="K211" i="1" s="1"/>
  <c r="J168" i="1"/>
  <c r="K168" i="1" s="1"/>
  <c r="J65" i="1"/>
  <c r="K65" i="1" s="1"/>
  <c r="J289" i="1"/>
  <c r="K289" i="1" s="1"/>
  <c r="F16" i="11"/>
  <c r="J84" i="1"/>
  <c r="K84" i="1" s="1"/>
  <c r="J27" i="1"/>
  <c r="K27" i="1" s="1"/>
  <c r="J6" i="1"/>
  <c r="K6" i="1" s="1"/>
  <c r="J271" i="1"/>
  <c r="K271" i="1" s="1"/>
  <c r="J153" i="1"/>
  <c r="K153" i="1" s="1"/>
  <c r="J155" i="1"/>
  <c r="K155" i="1" s="1"/>
  <c r="J283" i="1"/>
  <c r="K283" i="1" s="1"/>
  <c r="J164" i="1"/>
  <c r="K164" i="1" s="1"/>
  <c r="J142" i="1"/>
  <c r="K142" i="1" s="1"/>
  <c r="J111" i="1"/>
  <c r="K111" i="1" s="1"/>
  <c r="J197" i="1"/>
  <c r="K197" i="1" s="1"/>
  <c r="J17" i="1"/>
  <c r="K17" i="1" s="1"/>
  <c r="J89" i="1"/>
  <c r="K89" i="1" s="1"/>
  <c r="J121" i="1"/>
  <c r="K121" i="1" s="1"/>
  <c r="J99" i="1"/>
  <c r="K99" i="1" s="1"/>
  <c r="J163" i="1"/>
  <c r="K163" i="1" s="1"/>
  <c r="J227" i="1"/>
  <c r="K227" i="1" s="1"/>
  <c r="J291" i="1"/>
  <c r="K291" i="1" s="1"/>
  <c r="J125" i="1"/>
  <c r="K125" i="1" s="1"/>
  <c r="J206" i="1"/>
  <c r="K206" i="1" s="1"/>
  <c r="J304" i="1"/>
  <c r="K304" i="1" s="1"/>
  <c r="J101" i="1"/>
  <c r="K101" i="1" s="1"/>
  <c r="J181" i="1"/>
  <c r="K181" i="1" s="1"/>
  <c r="J285" i="1"/>
  <c r="K285" i="1" s="1"/>
  <c r="J24" i="1"/>
  <c r="K24" i="1" s="1"/>
  <c r="J150" i="1"/>
  <c r="K150" i="1" s="1"/>
  <c r="J238" i="1"/>
  <c r="K238" i="1" s="1"/>
  <c r="J278" i="1"/>
  <c r="K278" i="1" s="1"/>
  <c r="J119" i="1"/>
  <c r="K119" i="1" s="1"/>
  <c r="J199" i="1"/>
  <c r="K199" i="1" s="1"/>
  <c r="J56" i="1"/>
  <c r="K56" i="1" s="1"/>
  <c r="J18" i="1"/>
  <c r="K18" i="1" s="1"/>
  <c r="J82" i="1"/>
  <c r="K82" i="1" s="1"/>
  <c r="J146" i="1"/>
  <c r="K146" i="1" s="1"/>
  <c r="J210" i="1"/>
  <c r="K210" i="1" s="1"/>
  <c r="J274" i="1"/>
  <c r="K274" i="1" s="1"/>
  <c r="J260" i="1"/>
  <c r="K260" i="1" s="1"/>
  <c r="J185" i="1"/>
  <c r="K185" i="1" s="1"/>
  <c r="J25" i="1"/>
  <c r="K25" i="1" s="1"/>
  <c r="J97" i="1"/>
  <c r="K97" i="1" s="1"/>
  <c r="J169" i="1"/>
  <c r="K169" i="1" s="1"/>
  <c r="J241" i="1"/>
  <c r="K241" i="1" s="1"/>
  <c r="J107" i="1"/>
  <c r="K107" i="1" s="1"/>
  <c r="J171" i="1"/>
  <c r="K171" i="1" s="1"/>
  <c r="J235" i="1"/>
  <c r="K235" i="1" s="1"/>
  <c r="J299" i="1"/>
  <c r="K299" i="1" s="1"/>
  <c r="J205" i="1"/>
  <c r="K205" i="1" s="1"/>
  <c r="J214" i="1"/>
  <c r="K214" i="1" s="1"/>
  <c r="J215" i="1"/>
  <c r="K215" i="1" s="1"/>
  <c r="J200" i="1"/>
  <c r="K200" i="1" s="1"/>
  <c r="J209" i="1"/>
  <c r="K209" i="1" s="1"/>
  <c r="J277" i="1"/>
  <c r="K277" i="1" s="1"/>
  <c r="G22" i="5"/>
  <c r="J40" i="1"/>
  <c r="K40" i="1" s="1"/>
  <c r="J52" i="1"/>
  <c r="K52" i="1" s="1"/>
  <c r="J109" i="1"/>
  <c r="K109" i="1" s="1"/>
  <c r="J293" i="1"/>
  <c r="K293" i="1" s="1"/>
  <c r="J246" i="1"/>
  <c r="K246" i="1" s="1"/>
  <c r="J47" i="1"/>
  <c r="K47" i="1" s="1"/>
  <c r="J120" i="1"/>
  <c r="K120" i="1" s="1"/>
  <c r="J26" i="1"/>
  <c r="K26" i="1" s="1"/>
  <c r="J90" i="1"/>
  <c r="K90" i="1" s="1"/>
  <c r="J154" i="1"/>
  <c r="K154" i="1" s="1"/>
  <c r="J218" i="1"/>
  <c r="K218" i="1" s="1"/>
  <c r="J282" i="1"/>
  <c r="K282" i="1" s="1"/>
  <c r="J208" i="1"/>
  <c r="K208" i="1" s="1"/>
  <c r="J33" i="1"/>
  <c r="K33" i="1" s="1"/>
  <c r="J105" i="1"/>
  <c r="K105" i="1" s="1"/>
  <c r="J177" i="1"/>
  <c r="K177" i="1" s="1"/>
  <c r="J257" i="1"/>
  <c r="K257" i="1" s="1"/>
  <c r="J51" i="1"/>
  <c r="K51" i="1" s="1"/>
  <c r="J115" i="1"/>
  <c r="K115" i="1" s="1"/>
  <c r="J179" i="1"/>
  <c r="K179" i="1" s="1"/>
  <c r="J243" i="1"/>
  <c r="K243" i="1" s="1"/>
  <c r="J245" i="1"/>
  <c r="K245" i="1" s="1"/>
  <c r="J270" i="1"/>
  <c r="K270" i="1" s="1"/>
  <c r="J223" i="1"/>
  <c r="K223" i="1" s="1"/>
  <c r="J232" i="1"/>
  <c r="K232" i="1" s="1"/>
  <c r="C8" i="11"/>
  <c r="J20" i="1"/>
  <c r="K20" i="1" s="1"/>
  <c r="J268" i="1"/>
  <c r="K268" i="1" s="1"/>
  <c r="J156" i="1"/>
  <c r="K156" i="1" s="1"/>
  <c r="J21" i="1"/>
  <c r="K21" i="1" s="1"/>
  <c r="J91" i="1"/>
  <c r="K91" i="1" s="1"/>
  <c r="J143" i="1"/>
  <c r="K143" i="1" s="1"/>
  <c r="J60" i="1"/>
  <c r="K60" i="1" s="1"/>
  <c r="J124" i="1"/>
  <c r="K124" i="1" s="1"/>
  <c r="J53" i="1"/>
  <c r="K53" i="1" s="1"/>
  <c r="J213" i="1"/>
  <c r="K213" i="1" s="1"/>
  <c r="J88" i="1"/>
  <c r="K88" i="1" s="1"/>
  <c r="J38" i="1"/>
  <c r="K38" i="1" s="1"/>
  <c r="J102" i="1"/>
  <c r="K102" i="1" s="1"/>
  <c r="J174" i="1"/>
  <c r="K174" i="1" s="1"/>
  <c r="J55" i="1"/>
  <c r="K55" i="1" s="1"/>
  <c r="J157" i="1"/>
  <c r="K157" i="1" s="1"/>
  <c r="J184" i="1"/>
  <c r="K184" i="1" s="1"/>
  <c r="J34" i="1"/>
  <c r="K34" i="1" s="1"/>
  <c r="J98" i="1"/>
  <c r="K98" i="1" s="1"/>
  <c r="J162" i="1"/>
  <c r="K162" i="1" s="1"/>
  <c r="J226" i="1"/>
  <c r="K226" i="1" s="1"/>
  <c r="J290" i="1"/>
  <c r="K290" i="1" s="1"/>
  <c r="J249" i="1"/>
  <c r="K249" i="1" s="1"/>
  <c r="J41" i="1"/>
  <c r="K41" i="1" s="1"/>
  <c r="J113" i="1"/>
  <c r="K113" i="1" s="1"/>
  <c r="J193" i="1"/>
  <c r="K193" i="1" s="1"/>
  <c r="J265" i="1"/>
  <c r="K265" i="1" s="1"/>
  <c r="J59" i="1"/>
  <c r="K59" i="1" s="1"/>
  <c r="J123" i="1"/>
  <c r="K123" i="1" s="1"/>
  <c r="J187" i="1"/>
  <c r="K187" i="1" s="1"/>
  <c r="J251" i="1"/>
  <c r="K251" i="1" s="1"/>
  <c r="J261" i="1"/>
  <c r="K261" i="1" s="1"/>
  <c r="I104" i="5"/>
  <c r="J104" i="5" s="1"/>
  <c r="J263" i="1"/>
  <c r="K263" i="1" s="1"/>
  <c r="J296" i="1"/>
  <c r="K296" i="1" s="1"/>
  <c r="J2" i="1"/>
  <c r="J145" i="1"/>
  <c r="K145" i="1" s="1"/>
  <c r="J253" i="1"/>
  <c r="K253" i="1" s="1"/>
  <c r="J70" i="1"/>
  <c r="K70" i="1" s="1"/>
  <c r="J15" i="1"/>
  <c r="K15" i="1" s="1"/>
  <c r="J72" i="1"/>
  <c r="K72" i="1" s="1"/>
  <c r="J81" i="1"/>
  <c r="K81" i="1" s="1"/>
  <c r="J219" i="1"/>
  <c r="K219" i="1" s="1"/>
  <c r="J236" i="1"/>
  <c r="K236" i="1" s="1"/>
  <c r="G19" i="5"/>
  <c r="G36" i="5"/>
  <c r="J132" i="1"/>
  <c r="K132" i="1" s="1"/>
  <c r="J228" i="1"/>
  <c r="K228" i="1" s="1"/>
  <c r="J152" i="1"/>
  <c r="K152" i="1" s="1"/>
  <c r="J46" i="1"/>
  <c r="K46" i="1" s="1"/>
  <c r="J182" i="1"/>
  <c r="K182" i="1" s="1"/>
  <c r="J151" i="1"/>
  <c r="K151" i="1" s="1"/>
  <c r="J239" i="1"/>
  <c r="K239" i="1" s="1"/>
  <c r="J196" i="1"/>
  <c r="K196" i="1" s="1"/>
  <c r="J248" i="1"/>
  <c r="K248" i="1" s="1"/>
  <c r="J42" i="1"/>
  <c r="K42" i="1" s="1"/>
  <c r="J106" i="1"/>
  <c r="K106" i="1" s="1"/>
  <c r="J170" i="1"/>
  <c r="K170" i="1" s="1"/>
  <c r="J234" i="1"/>
  <c r="K234" i="1" s="1"/>
  <c r="J298" i="1"/>
  <c r="K298" i="1" s="1"/>
  <c r="J16" i="1"/>
  <c r="K16" i="1" s="1"/>
  <c r="J49" i="1"/>
  <c r="K49" i="1" s="1"/>
  <c r="J129" i="1"/>
  <c r="K129" i="1" s="1"/>
  <c r="J201" i="1"/>
  <c r="K201" i="1" s="1"/>
  <c r="J273" i="1"/>
  <c r="K273" i="1" s="1"/>
  <c r="J67" i="1"/>
  <c r="K67" i="1" s="1"/>
  <c r="J131" i="1"/>
  <c r="K131" i="1" s="1"/>
  <c r="J195" i="1"/>
  <c r="K195" i="1" s="1"/>
  <c r="J259" i="1"/>
  <c r="K259" i="1" s="1"/>
  <c r="J269" i="1"/>
  <c r="K269" i="1" s="1"/>
  <c r="J287" i="1"/>
  <c r="K287" i="1" s="1"/>
  <c r="J112" i="1"/>
  <c r="K112" i="1" s="1"/>
  <c r="I55" i="5"/>
  <c r="J55" i="5" s="1"/>
  <c r="Q116" i="5" l="1"/>
  <c r="C4" i="11"/>
  <c r="P111" i="5"/>
  <c r="C16" i="11"/>
  <c r="G16" i="11"/>
  <c r="G8" i="11"/>
  <c r="K2" i="1"/>
  <c r="F8" i="11" s="1"/>
  <c r="G4" i="11"/>
  <c r="F4" i="11"/>
  <c r="P113" i="5" l="1"/>
  <c r="Q112" i="5" s="1"/>
  <c r="Q111" i="5" l="1"/>
</calcChain>
</file>

<file path=xl/sharedStrings.xml><?xml version="1.0" encoding="utf-8"?>
<sst xmlns="http://schemas.openxmlformats.org/spreadsheetml/2006/main" count="911" uniqueCount="452">
  <si>
    <t>AR-DRG</t>
  </si>
  <si>
    <t>Total episodes</t>
  </si>
  <si>
    <t>Cost per NWAU20</t>
  </si>
  <si>
    <t>B05Z - Carpal Tunnel Release</t>
  </si>
  <si>
    <t>B63A - Dementia and Other Chronic Disturbances of Cerebral Function, Major Complexity</t>
  </si>
  <si>
    <t>B63B - Dementia and Other Chronic Disturbances of Cerebral Function, Minor Complexity</t>
  </si>
  <si>
    <t>B64A - Delirium, Major Complexity</t>
  </si>
  <si>
    <t>B64B - Delirium, Minor Complexity</t>
  </si>
  <si>
    <t>B67B - Degenerative Nervous System Disorders, Intermediate Complexity</t>
  </si>
  <si>
    <t>B69B - TIA and Precerebral Occlusion, Minor Complexity</t>
  </si>
  <si>
    <t>B70A - Stroke and Other Cerebrovascular Disorders, Major Complexity</t>
  </si>
  <si>
    <t>B70B - Stroke and Other Cerebrovascular Disorders, Intermediate Complexity</t>
  </si>
  <si>
    <t>B70C - Stroke and Other Cerebrovascular Disorders, Minor Complexity</t>
  </si>
  <si>
    <t>B71A - Cranial and Peripheral Nerve Disorders, Major Complexity</t>
  </si>
  <si>
    <t>B71B - Cranial and Peripheral Nerve Disorders, Minor Complexity</t>
  </si>
  <si>
    <t>B74B - Nontraumatic Stupor and Coma, Minor Complexity</t>
  </si>
  <si>
    <t>B76A - Seizures, Major Complexity</t>
  </si>
  <si>
    <t>B76B - Seizures, Minor Complexity</t>
  </si>
  <si>
    <t>B77A - Headaches, Major Complexity</t>
  </si>
  <si>
    <t>B77B - Headaches, Minor Complexity</t>
  </si>
  <si>
    <t>B78B - Intracranial Injuries, Minor Complexity</t>
  </si>
  <si>
    <t>B80B - Other Head Injuries, Minor Complexity</t>
  </si>
  <si>
    <t>B81A - Other Disorders of the Nervous System, Major Complexity</t>
  </si>
  <si>
    <t>B81B - Other Disorders of the Nervous System, Minor Complexity</t>
  </si>
  <si>
    <t>C62B - Hyphaema and Medically Managed Trauma to the Eye, Minor Complexity</t>
  </si>
  <si>
    <t>D06Z - Sinus and Complex Middle Ear Interventions</t>
  </si>
  <si>
    <t>D10Z - Nasal Interventions</t>
  </si>
  <si>
    <t>D11Z - Tonsillectomy and Adenoidectomy</t>
  </si>
  <si>
    <t>D12B - Other Ear, Nose, Mouth and Throat Interventions, Minor Complexity</t>
  </si>
  <si>
    <t>D13Z - Myringotomy W Tube Insertion</t>
  </si>
  <si>
    <t>D14B - Mouth and Salivary Gland Interventions, Minor Complexity</t>
  </si>
  <si>
    <t>D40Z - Dental Extractions and Restorations</t>
  </si>
  <si>
    <t>D61A - Dysequilibrium, Major Complexity</t>
  </si>
  <si>
    <t>D61B - Dysequilibrium, Minor Complexity</t>
  </si>
  <si>
    <t>D62B - Epistaxis, Minor Complexity</t>
  </si>
  <si>
    <t>D63A - Otitis Media and Upper Respiratory Infections, Major Complexity</t>
  </si>
  <si>
    <t>D63B - Otitis Media and Upper Respiratory Infections, Minor Complexity</t>
  </si>
  <si>
    <t>D64B - Laryngotracheitis and Epiglottitis, Minor Complexity</t>
  </si>
  <si>
    <t>D65B - Nasal Trauma and Deformity, Minor Complexity</t>
  </si>
  <si>
    <t>D66B - Other Ear, Nose, Mouth and Throat Disorders, Minor Complexity</t>
  </si>
  <si>
    <t>D67A - Oral and Dental Disorders, Major Complexity</t>
  </si>
  <si>
    <t>D67B - Oral and Dental Disorders, Minor Complexity</t>
  </si>
  <si>
    <t>E02C - Other Respiratory System GIs, Minor Complexity</t>
  </si>
  <si>
    <t>E41A - Respiratory System Disorders W Non-Invasive Ventilation, Major Complexity</t>
  </si>
  <si>
    <t>E41B - Respiratory System Disorders W Non-Invasive Ventilation, Minor Complexity</t>
  </si>
  <si>
    <t>E42A - Bronchoscopy, Major Complexity</t>
  </si>
  <si>
    <t>E61A - Pulmonary Embolism, Major Complexity</t>
  </si>
  <si>
    <t>E61B - Pulmonary Embolism, Minor Complexity</t>
  </si>
  <si>
    <t>E62A - Respiratory Infections and Inflammations, Major Complexity</t>
  </si>
  <si>
    <t>E62B - Respiratory Infections and Inflammations, Minor Complexity</t>
  </si>
  <si>
    <t>E64A - Pulmonary Oedema and Respiratory Failure, Major Complexity</t>
  </si>
  <si>
    <t>E65A - Chronic Obstructive Airways Disease, Major Complexity</t>
  </si>
  <si>
    <t>E65B - Chronic Obstructive Airways Disease, Minor Complexity</t>
  </si>
  <si>
    <t>E66A - Major Chest Trauma, Major Complexity</t>
  </si>
  <si>
    <t>E66B - Major Chest Trauma, Minor Complexity</t>
  </si>
  <si>
    <t>E67A - Respiratory Signs and Symptoms, Major Complexity</t>
  </si>
  <si>
    <t>E67B - Respiratory Signs and Symptoms, Minor Complexity</t>
  </si>
  <si>
    <t>E68B - Pneumothorax, Minor Complexity</t>
  </si>
  <si>
    <t>E69A - Bronchitis and Asthma, Major Complexity</t>
  </si>
  <si>
    <t>E69B - Bronchitis and Asthma, Minor Complexity</t>
  </si>
  <si>
    <t>E70A - Whooping Cough and Acute Bronchiolitis, Major Complexity</t>
  </si>
  <si>
    <t>E70B - Whooping Cough and Acute Bronchiolitis, Minor Complexity</t>
  </si>
  <si>
    <t>E71A - Respiratory Neoplasms, Major Complexity</t>
  </si>
  <si>
    <t>E71B - Respiratory Neoplasms, Minor Complexity</t>
  </si>
  <si>
    <t>E74A - Interstitial Lung Disease, Major Complexity</t>
  </si>
  <si>
    <t>E75A - Other Respiratory System Disorders, Major Complexity</t>
  </si>
  <si>
    <t>E75B - Other Respiratory System Disorders, Minor Complexity</t>
  </si>
  <si>
    <t>F01B - Implantation and Replacement of AICD, Total System, Minor Complexity</t>
  </si>
  <si>
    <t>F09B - Other Cardiothoracic Interventions W/O CPB Pump, Minor Complexity</t>
  </si>
  <si>
    <t>F10A - Interventional Coronary Procedures, Admitted for AMI, Major Complexity</t>
  </si>
  <si>
    <t>F10B - Interventional Coronary Procedures, Admitted for AMI, Minor Complexity</t>
  </si>
  <si>
    <t>F12A - Implantation and Replacement of Pacemaker, Total System, Major Complexity</t>
  </si>
  <si>
    <t>F12B - Implantation and Replacement of Pacemaker, Total System, Minor Complexity</t>
  </si>
  <si>
    <t>F17B - Insertion and Replacement of Pacemaker Generator, Minor Complexity</t>
  </si>
  <si>
    <t>F20Z - Vein Ligation and Stripping</t>
  </si>
  <si>
    <t>F24B - Interventional Coronary Procs, Not Adm for AMI, Minor Comp</t>
  </si>
  <si>
    <t>F41B - Circulatory Disorders, Adm for AMI W Invasive Cardiac Inves Int, Minor Comp</t>
  </si>
  <si>
    <t>F42A - Circulatory Dsrds, Not Adm for AMI W Invasive Cardiac Inves Int, Major Comp</t>
  </si>
  <si>
    <t>F42B - Circulatory Dsrds, Not Adm for AMI W Invasive Cardiac Inves Int, Minor Comp</t>
  </si>
  <si>
    <t>F60A - Circulatory Dsrd, Adm for AMI W/O Invas Card Inves Intervention</t>
  </si>
  <si>
    <t>F62A - Heart Failure and Shock, Major Complexity</t>
  </si>
  <si>
    <t>F62B - Heart Failure and Shock, Minor Complexity</t>
  </si>
  <si>
    <t>F63A - Venous Thrombosis, Major Complexity</t>
  </si>
  <si>
    <t>F65A - Peripheral Vascular Disorders, Major Complexity</t>
  </si>
  <si>
    <t>F65B - Peripheral Vascular Disorders, Minor Complexity</t>
  </si>
  <si>
    <t>F66B - Coronary Atherosclerosis, Minor Complexity</t>
  </si>
  <si>
    <t>F67B - Hypertension, Minor Complexity</t>
  </si>
  <si>
    <t>F69A - Valvular Disorders, Major Complexity</t>
  </si>
  <si>
    <t>F69B - Valvular Disorders, Minor Complexity</t>
  </si>
  <si>
    <t>F72B - Unstable Angina, Minor Complexity</t>
  </si>
  <si>
    <t>F73A - Syncope and Collapse, Major Complexity</t>
  </si>
  <si>
    <t>F73B - Syncope and Collapse, Minor Complexity</t>
  </si>
  <si>
    <t>F74A - Chest Pain, Major Complexity</t>
  </si>
  <si>
    <t>F74B - Chest Pain, Minor Complexity</t>
  </si>
  <si>
    <t>F75A - Other Circulatory Disorders, Major Complexity</t>
  </si>
  <si>
    <t>F75B - Other Circulatory Disorders, Minor Complexity</t>
  </si>
  <si>
    <t>F76A - Arrhythmia, Cardiac Arrest and Conduction Disorders, Major Complexity</t>
  </si>
  <si>
    <t>F76B - Arrhythmia, Cardiac Arrest and Conduction Disorders, Minor Complexity</t>
  </si>
  <si>
    <t>G01C - Rectal Resection, Minor Complexity</t>
  </si>
  <si>
    <t>G02A - Major Small and Large Bowel Interventions, Major Complexity</t>
  </si>
  <si>
    <t>G02B - Major Small and Large Bowel Interventions, Intermediate Complexity</t>
  </si>
  <si>
    <t>G02C - Major Small and Large Bowel Interventions, Minor Complexity</t>
  </si>
  <si>
    <t>G03C - Stomach, Oesophageal and Duodenal Interventions, Minor Complexity</t>
  </si>
  <si>
    <t>G04B - Peritoneal Adhesiolysis, Intermediate Complexity</t>
  </si>
  <si>
    <t>G04C - Peritoneal Adhesiolysis, Minor Complexity</t>
  </si>
  <si>
    <t>G07A - Appendicectomy, Major Complexity</t>
  </si>
  <si>
    <t>G07B - Appendicectomy, Minor Complexity</t>
  </si>
  <si>
    <t>G10A - Hernia Interventions, Major Complexity</t>
  </si>
  <si>
    <t>G10B - Hernia Interventions, Minor Complexity</t>
  </si>
  <si>
    <t>G11A - Anal and Stomal Interventions, Major Complexity</t>
  </si>
  <si>
    <t>G11B - Anal and Stomal Interventions, Minor Complexity</t>
  </si>
  <si>
    <t>G46A - Complex Endoscopy, Major Complexity</t>
  </si>
  <si>
    <t>G47A - Gastroscopy, Major Complexity</t>
  </si>
  <si>
    <t>G47B - Gastroscopy, Intermediate Complexity</t>
  </si>
  <si>
    <t>G47C - Gastroscopy, Minor Complexity</t>
  </si>
  <si>
    <t>G48A - Colonoscopy, Major Complexity</t>
  </si>
  <si>
    <t>G48B - Colonoscopy, Minor Complexity</t>
  </si>
  <si>
    <t>G60A - Digestive Malignancy, Major Complexity</t>
  </si>
  <si>
    <t>G60B - Digestive Malignancy, Minor Complexity</t>
  </si>
  <si>
    <t>G61A - Gastrointestinal Haemorrhage, Major Complexity</t>
  </si>
  <si>
    <t>G61B - Gastrointestinal Haemorrhage, Minor Complexity</t>
  </si>
  <si>
    <t>G64Z - Inflammatory Bowel Disease</t>
  </si>
  <si>
    <t>G65A - Gastrointestinal Obstruction, Major Complexity</t>
  </si>
  <si>
    <t>G65B - Gastrointestinal Obstruction, Minor Complexity</t>
  </si>
  <si>
    <t>G66A - Abdominal Pain and Mesenteric Adenitis, Major Complexity</t>
  </si>
  <si>
    <t>G66B - Abdominal Pain and Mesenteric Adenitis, Minor Complexity</t>
  </si>
  <si>
    <t>G67A - Oesophagitis and Gastroenteritis, Major Complexity</t>
  </si>
  <si>
    <t>G67B - Oesophagitis and Gastroenteritis, Minor Complexity</t>
  </si>
  <si>
    <t>G70A - Other Digestive System Disorders, Major Complexity</t>
  </si>
  <si>
    <t>G70B - Other Digestive System Disorders, Intermediate Complexity</t>
  </si>
  <si>
    <t>G70C - Other Digestive System Disorders, Minor Complexity</t>
  </si>
  <si>
    <t>H08A - Laparoscopic Cholecystectomy, Major Complexity</t>
  </si>
  <si>
    <t>H08B - Laparoscopic Cholecystectomy, Minor Complexity</t>
  </si>
  <si>
    <t>H60B - Cirrhosis and Alcoholic Hepatitis, Intermediate Complexity</t>
  </si>
  <si>
    <t>H61B - Malignancy of Hepatobiliary System and Pancreas, Minor Complexity</t>
  </si>
  <si>
    <t>H62A - Disorders of Pancreas, Except Malignancy, Major Complexity</t>
  </si>
  <si>
    <t>H62B - Disorders of Pancreas, Except Malignancy, Minor Complexity</t>
  </si>
  <si>
    <t>H63A - Other Disorders of Liver, Major Complexity</t>
  </si>
  <si>
    <t>H64A - Disorders of the Biliary Tract, Major Complexity</t>
  </si>
  <si>
    <t>H64B - Disorders of the Biliary Tract, Minor Complexity</t>
  </si>
  <si>
    <t>I03B - Hip Replacement for Trauma, Minor Complexity</t>
  </si>
  <si>
    <t>I04B - Knee Replacement, Minor Complexity</t>
  </si>
  <si>
    <t>I08A - Other Hip and Femur Interventions, Major Complexity</t>
  </si>
  <si>
    <t>I08B - Other Hip and Femur Interventions, Intermediate Complexity</t>
  </si>
  <si>
    <t>I08C - Other Hip and Femur Interventions, Minor Complexity</t>
  </si>
  <si>
    <t>I12C - Misc Musculoskeletal Interventions for Infect/Inflam of Bone/Joint, Minor Comp</t>
  </si>
  <si>
    <t>I13B - Humerus, Tibia, Fibula and Ankle Interventions, Intermediate Complexity</t>
  </si>
  <si>
    <t>I13C - Humerus, Tibia, Fibula and Ankle Interventions, Minor Complexity</t>
  </si>
  <si>
    <t>I16Z - Other Shoulder Interventions</t>
  </si>
  <si>
    <t>I19B - Other Elbow and Forearm Interventions, Minor Complexity</t>
  </si>
  <si>
    <t>I20B - Other Foot Interventions, Minor Complexity</t>
  </si>
  <si>
    <t>I23B - Local Excision &amp; Removal of Internal Fixation Device, Except Hip &amp; Fmr, Min Comp</t>
  </si>
  <si>
    <t>I27B - Soft Tissue Interventions, Minor Complexity</t>
  </si>
  <si>
    <t>I30Z - Hand Interventions</t>
  </si>
  <si>
    <t>I33B - Hip Replacement for Non-Trauma, Minor Complexity</t>
  </si>
  <si>
    <t>I63B - Sprains, Strains and Dislocations of Hip, Pelvis and Thigh, Minor Complexity</t>
  </si>
  <si>
    <t>I68A - Non-surgical Spinal Disorders, Major Complexity</t>
  </si>
  <si>
    <t>I68B - Non-surgical Spinal Disorders, Minor Complexity</t>
  </si>
  <si>
    <t>I69A - Bone Diseases and Arthropathies, Major Complexity</t>
  </si>
  <si>
    <t>I69B - Bone Diseases and Arthropathies, Minor Complexity</t>
  </si>
  <si>
    <t>I71A - Other Musculotendinous Disorders, Major Complexity</t>
  </si>
  <si>
    <t>I71B - Other Musculotendinous Disorders, Minor Complexity</t>
  </si>
  <si>
    <t>I72A - Specific Musculotendinous Disorders, Major Complexity</t>
  </si>
  <si>
    <t>I72B - Specific Musculotendinous Disorders, Minor Complexity</t>
  </si>
  <si>
    <t>I73A - Aftercare of Musculoskeletal Implants or Prostheses, Major Complexity</t>
  </si>
  <si>
    <t>I73B - Aftercare of Musculoskeletal Implants or Prostheses, Minor Complexity</t>
  </si>
  <si>
    <t>I74A - Injuries to Forearm, Wrist, Hand and Foot, Major Complexity</t>
  </si>
  <si>
    <t>I74B - Injuries to Forearm, Wrist, Hand and Foot, Minor Complexity</t>
  </si>
  <si>
    <t>I75A - Injuries to Shoulder, Arm, Elbow, Knee, Leg and Ankle, Major Complexity</t>
  </si>
  <si>
    <t>I75B - Injuries to Shoulder, Arm, Elbow, Knee, Leg and Ankle, Intermediate Complexity</t>
  </si>
  <si>
    <t>I75C - Injuries to Shoulder, Arm, Elbow, Knee, Leg and Ankle, Minor Complexity</t>
  </si>
  <si>
    <t>I76A - Other Musculoskeletal Disorders, Major Complexity</t>
  </si>
  <si>
    <t>I76B - Other Musculoskeletal Disorders, Minor Complexity</t>
  </si>
  <si>
    <t>I77B - Fractures of Pelvis, Minor Complexity</t>
  </si>
  <si>
    <t>J06B - Major Interventions for Breast Disorders, Minor Complexity</t>
  </si>
  <si>
    <t>J07Z - Minor Interventions for Breast Disorders</t>
  </si>
  <si>
    <t>J11A - Other Skin, Subcutaneous Tissue and Breast Interventions, Major Complexity</t>
  </si>
  <si>
    <t>J11B - Other Skin, Subcutaneous Tissue and Breast Interventions, Minor Complexity</t>
  </si>
  <si>
    <t>J63Z - Non-Malignant Breast Disorders</t>
  </si>
  <si>
    <t>J64A - Cellulitis, Major Complexity</t>
  </si>
  <si>
    <t>J64B - Cellulitis, Minor Complexity</t>
  </si>
  <si>
    <t>J65A - Trauma to Skin, Subcutaneous Tissue and Breast, Major Complexity</t>
  </si>
  <si>
    <t>J65B - Trauma to Skin, Subcutaneous Tissue and Breast, Minor Complexity</t>
  </si>
  <si>
    <t>J67B - Minor Skin Disorders, Minor Complexity</t>
  </si>
  <si>
    <t>J68B - Major Skin Disorders, Minor Complexity</t>
  </si>
  <si>
    <t>K06B - Thyroid Interventions, Minor Complexity</t>
  </si>
  <si>
    <t>K60A - Diabetes, Major Complexity</t>
  </si>
  <si>
    <t>K60B - Diabetes, Minor Complexity</t>
  </si>
  <si>
    <t>K62A - Miscellaneous Metabolic Disorders, Major Complexity</t>
  </si>
  <si>
    <t>K62B - Miscellaneous Metabolic Disorders, Intermediate Complexity</t>
  </si>
  <si>
    <t>K62C - Miscellaneous Metabolic Disorders, Minor Complexity</t>
  </si>
  <si>
    <t>K64A - Endocrine Disorders, Major Complexity</t>
  </si>
  <si>
    <t>K64B - Endocrine Disorders, Minor Complexity</t>
  </si>
  <si>
    <t>L03C - Kidney, Ureter and Major Bladder Interventions for Neoplasm, Minor Complexity</t>
  </si>
  <si>
    <t>L04B - Kidney, Ureter and Major Bladder Interventions for Non-Neoplasm, Interm Comp</t>
  </si>
  <si>
    <t>L04C - Kidney, Ureter and Major Bladder Interventions for Non-Neoplasm, Minor Comp</t>
  </si>
  <si>
    <t>L07B - Other Transurethral Interventions, Minor Complexity</t>
  </si>
  <si>
    <t>L43B - Nephrolithiasis Interventions, Minor Complexity</t>
  </si>
  <si>
    <t>L44B - Cystourethroscopy for Urinary Disorder, Minor Complexity</t>
  </si>
  <si>
    <t>L60B - Kidney Failure, Intermediate Complexity</t>
  </si>
  <si>
    <t>L60C - Kidney Failure, Minor Complexity</t>
  </si>
  <si>
    <t>L61Z - Haemodialysis</t>
  </si>
  <si>
    <t>L63A - Kidney and Urinary Tract Infections, Major Complexity</t>
  </si>
  <si>
    <t>L63B - Kidney and Urinary Tract Infections, Minor Complexity</t>
  </si>
  <si>
    <t>L64A - Urinary Stones and Obstruction, Major Complexity</t>
  </si>
  <si>
    <t>L64B - Urinary Stones and Obstruction, Minor Complexity</t>
  </si>
  <si>
    <t>L65A - Kidney and Urinary Tract Signs and Symptoms, Major Complexity</t>
  </si>
  <si>
    <t>L65B - Kidney and Urinary Tract Signs and Symptoms, Minor Complexity</t>
  </si>
  <si>
    <t>L67A - Other Kidney and Urinary Tract Disorders, Major Complexity</t>
  </si>
  <si>
    <t>L67B - Other Kidney and Urinary Tract Disorders, Intermediate Complexity</t>
  </si>
  <si>
    <t>L67C - Other Kidney and Urinary Tract Disorders, Minor Complexity</t>
  </si>
  <si>
    <t>M02B - Transurethral Prostatectomy for Reproductive System Disorder, Minor Complexity</t>
  </si>
  <si>
    <t>M04Z - Testes Interventions</t>
  </si>
  <si>
    <t>M60B - Male Reproductive System Malignancy, Minor Complexity</t>
  </si>
  <si>
    <t>M62B - Male Reproductive System Inflammation, Minor Complexity</t>
  </si>
  <si>
    <t>M64B - Other Male Reproductive System Disorders, Minor Complexity</t>
  </si>
  <si>
    <t>N04B - Hysterectomy for Non-Malignancy, Minor Complexity</t>
  </si>
  <si>
    <t>N05B - Oophorectomy and Complex Fallopian Tube Int for Non-Malignancy, Min Comp</t>
  </si>
  <si>
    <t>N06B - Female Reproductive System Reconstructive Interventions, Minor Complexity</t>
  </si>
  <si>
    <t>N07A - Other Uterus and Adnexa Interventions for Non-Malignancy, Major Complexity</t>
  </si>
  <si>
    <t>N07B - Other Uterus and Adnexa Interventions for Non-Malignancy, Minor Complexity</t>
  </si>
  <si>
    <t>N08Z - Endoscopic and Laparoscopic Interventions, Female Reproductive System</t>
  </si>
  <si>
    <t>N09B - Other Vagina, Cervix and Vulva Interventions, Minor Complexity</t>
  </si>
  <si>
    <t>N10Z - Diagnostic Curettage and Diagnostic Hysteroscopy</t>
  </si>
  <si>
    <t>N61B - Female Reproductive System Infections, Minor Complexity</t>
  </si>
  <si>
    <t>N62A - Menstrual and Other Female Reproductive System Disorders, Major Complexity</t>
  </si>
  <si>
    <t>N62B - Menstrual and Other Female Reproductive System Disorders, Minor Complexity</t>
  </si>
  <si>
    <t>O01A - Caesarean Delivery, Major Complexity</t>
  </si>
  <si>
    <t>O01B - Caesarean Delivery, Intermediate Complexity</t>
  </si>
  <si>
    <t>O01C - Caesarean Delivery, Minor Complexity</t>
  </si>
  <si>
    <t>O02B - Vaginal Delivery W GIs, Minor Complexity</t>
  </si>
  <si>
    <t>O03Z - Ectopic Pregnancy</t>
  </si>
  <si>
    <t>O05Z - Abortion W GIs</t>
  </si>
  <si>
    <t>O60A - Vaginal Delivery, Major Complexity</t>
  </si>
  <si>
    <t>O60B - Vaginal Delivery, Intermediate Complexity</t>
  </si>
  <si>
    <t>O60C - Vaginal Delivery, Minor Complexity</t>
  </si>
  <si>
    <t>O61A - Postpartum and Post Abortion W/O GIs, Major Complexity</t>
  </si>
  <si>
    <t>O61B - Postpartum and Post Abortion W/O GIs, Minor Complexity</t>
  </si>
  <si>
    <t>O63B - Abortion W/O GIs, Minor Complexity</t>
  </si>
  <si>
    <t>O66A - Antenatal and Other Obstetric Admissions, Major Complexity</t>
  </si>
  <si>
    <t>O66B - Antenatal and Other Obstetric Admissions, Intermediate Complexity</t>
  </si>
  <si>
    <t>O66C - Antenatal and Other Obstetric Admissions, Minor Complexity</t>
  </si>
  <si>
    <t>P66B - Neonate, AdmWt 2000-2499g W/O Significant GI/Vent &gt;= 96 hrs, Major Complexity</t>
  </si>
  <si>
    <t>P66D - Neonate, AdmWt 2000-2499g W/O Significant GI/Vent &gt;= 96 hrs, Minor Complexity</t>
  </si>
  <si>
    <t>P67D - Neonate, AdmWt &gt;= 2500g W/O Sig GI/Vent &gt;= 96 hrs, &lt; 37 Comp Wks Gest, Min Comp</t>
  </si>
  <si>
    <t>P68A - Neonate, AdmWt &gt;= 2500g W/O Sig GI/Vent &gt;= 96 hrs, &gt;= 37 Comp Wks Gest, Ext Comp</t>
  </si>
  <si>
    <t>P68B - Neonate, AdmWt &gt;= 2500g W/O Sig GI/Vent &gt;= 96 hrs, &gt;= 37 Comp Wks Gest, Maj Comp</t>
  </si>
  <si>
    <t>P68C - Neonate, AdmWt &gt;= 2500g W/O Sig GI/Vent &gt;= 96 hrs, &gt;= 37 Comp Wks Gest, Int Comp</t>
  </si>
  <si>
    <t>P68D - Neonate, AdmWt &gt;= 2500g W/O Sig GI/Vent &gt;= 96 hrs, &gt;= 37 Comp Wks Gest, Min Comp</t>
  </si>
  <si>
    <t>Q60A - Reticuloendothelial and Immunity Disorders, Major Complexity</t>
  </si>
  <si>
    <t>Q61A - Red Blood Cell Disorders, Major Complexity</t>
  </si>
  <si>
    <t>Q61B - Red Blood Cell Disorders, Intermediate Complexity</t>
  </si>
  <si>
    <t>Q61C - Red Blood Cell Disorders, Minor Complexity</t>
  </si>
  <si>
    <t>Q62B - Coagulation Disorders, Minor Complexity</t>
  </si>
  <si>
    <t>T01C - Infectious and Parasitic Diseases W GIs, Minor Complexity</t>
  </si>
  <si>
    <t>T60A - Septicaemia, Major Complexity</t>
  </si>
  <si>
    <t>T60B - Septicaemia, Intermediate Complexity</t>
  </si>
  <si>
    <t>T60C - Septicaemia, Minor Complexity</t>
  </si>
  <si>
    <t>T61B - Postoperative Infections, Minor Complexity</t>
  </si>
  <si>
    <t>T62A - Fever of Unknown Origin, Major Complexity</t>
  </si>
  <si>
    <t>T62B - Fever of Unknown Origin, Minor Complexity</t>
  </si>
  <si>
    <t>T63A - Viral Illnesses, Major Complexity</t>
  </si>
  <si>
    <t>T63B - Viral Illnesses, Minor Complexity</t>
  </si>
  <si>
    <t>U60Z - Mental Health Treatment W/O ECT, Sameday</t>
  </si>
  <si>
    <t>V60A - Alcohol Intoxication and Withdrawal, Major Complexity</t>
  </si>
  <si>
    <t>V60B - Alcohol Intoxication and Withdrawal, Minor Complexity</t>
  </si>
  <si>
    <t>V61B - Drug Intoxication and Withdrawal, Minor Complexity</t>
  </si>
  <si>
    <t>X06C - Other Interventions for Other Injuries, Minor Complexity</t>
  </si>
  <si>
    <t>X60A - Injuries, Major Complexity</t>
  </si>
  <si>
    <t>X60B - Injuries, Minor Complexity</t>
  </si>
  <si>
    <t>X61B - Allergic Reactions, Minor Complexity</t>
  </si>
  <si>
    <t>X62A - Poisoning/Toxic Effects of Drugs and Other Substances, Major Complexity</t>
  </si>
  <si>
    <t>X62B - Poisoning/Toxic Effects of Drugs and Other Substances, Minor Complexity</t>
  </si>
  <si>
    <t>X63A - Sequelae of Treatment, Major Complexity</t>
  </si>
  <si>
    <t>X63B - Sequelae of Treatment, Minor Complexity</t>
  </si>
  <si>
    <t>X64B - Other Injuries, Poisonings and Toxic Effects, Intermediate Complexity</t>
  </si>
  <si>
    <t>X64C - Other Injuries, Poisonings and Toxic Effects, Minor Complexity</t>
  </si>
  <si>
    <t>Z61A - Signs and Symptoms, Major Complexity</t>
  </si>
  <si>
    <t>Z61B - Signs and Symptoms, Minor Complexity</t>
  </si>
  <si>
    <t>Z63B - Other Follow Up After Surgery or Medical Care, Minor Complexity</t>
  </si>
  <si>
    <t>Z64A - Other Factors Influencing Health Status, Major Complexity</t>
  </si>
  <si>
    <t>Z64B - Other Factors Influencing Health Status, Minor Complexity</t>
  </si>
  <si>
    <t>https://www.ihacpa.gov.au/resources/national-efficient-price-determination-2020-21</t>
  </si>
  <si>
    <t xml:space="preserve">The NEP is based on the average cost of public hospital activity in the 2017–18 financial year of $4,998 per NWAU(20), indexed at a rate of 2.1 per cent per annum. </t>
  </si>
  <si>
    <t xml:space="preserve">The national efficient price (NEP) is $5,320 per national weighted activity unit 2020–21 (NWAU(20))
</t>
  </si>
  <si>
    <t>NEP for NWAU20</t>
  </si>
  <si>
    <t>https://benchmarking.ihacpa.gov.au/extensions/ihpanbp/index.html#/periodic-insights/overview</t>
  </si>
  <si>
    <t>Hospital:</t>
  </si>
  <si>
    <t>Stream:</t>
  </si>
  <si>
    <t>Year:</t>
  </si>
  <si>
    <t>2020-21</t>
  </si>
  <si>
    <t>AN-SNAP v4</t>
  </si>
  <si>
    <t>URG</t>
  </si>
  <si>
    <t>Total presentations</t>
  </si>
  <si>
    <t>URG003 - Adm_T1_Injury</t>
  </si>
  <si>
    <t>URG004 - Adm_T1_Poisoning/Toxic effects of drugs</t>
  </si>
  <si>
    <t>URG005 - Adm_T1_Respiratory system illness</t>
  </si>
  <si>
    <t>URG006 - Adm_T1_Circulatory system and Endocrine, nutritional and metabolic illness</t>
  </si>
  <si>
    <t>URG007 - Adm_T1_All other MDB groups</t>
  </si>
  <si>
    <t>URG009 - Adm_T2_Poisoning</t>
  </si>
  <si>
    <t>URG010 - Adm_T2_Injury</t>
  </si>
  <si>
    <t>URG011 - Adm_T2_Gastrointestinal system and Digestive system illness</t>
  </si>
  <si>
    <t>URG012 - Adm_T2_Respiratory system illness</t>
  </si>
  <si>
    <t>URG014 - Adm_T2_Neurological illness</t>
  </si>
  <si>
    <t>URG015 - Adm_T2_Toxic effects of drugs</t>
  </si>
  <si>
    <t>URG016 - Adm_T2_Circulatory system and Endocrine, nutritional and metabolic illness</t>
  </si>
  <si>
    <t>URG017 - Adm_T2_All other MDB groups</t>
  </si>
  <si>
    <t>URG019 - Adm_T3_Blood/Immune system illness &amp; system infection/parasites</t>
  </si>
  <si>
    <t>URG020 - Adm_T3_Injury</t>
  </si>
  <si>
    <t>URG021 - Adm_T3_Neurological illness</t>
  </si>
  <si>
    <t>URG022 - Adm_T3_Obstetric/Gynaecological illness</t>
  </si>
  <si>
    <t>URG023 - Adm_T3_Digestive system illness</t>
  </si>
  <si>
    <t>URG024 - Adm_T3_Circulatory system illness and endocrine, nutritional and metabolic illness</t>
  </si>
  <si>
    <t>URG025 - Adm_T3_Poisoning/Toxic effects of drugs</t>
  </si>
  <si>
    <t>URG026 - Adm_T3_Urological illness</t>
  </si>
  <si>
    <t>URG027 - Adm_T3_Respiratory system illness</t>
  </si>
  <si>
    <t>URG029 - Adm_T3_All other MDB groups</t>
  </si>
  <si>
    <t>URG030 - Adm_T4_Poisoning/Toxic effects of drugs</t>
  </si>
  <si>
    <t>URG031 - Adm_T4_Respiratory system illness</t>
  </si>
  <si>
    <t>URG032 - Adm_T4_Gastrointestinal system and Digestive system illness</t>
  </si>
  <si>
    <t>URG033 - Adm_T4_All other MDB groups</t>
  </si>
  <si>
    <t>URG034 - Adm_T4_Injury</t>
  </si>
  <si>
    <t>URG035 - Adm_T4_Social problem/Other presentation</t>
  </si>
  <si>
    <t>URG037 - Adm_T5_All other MDB groups 1</t>
  </si>
  <si>
    <t>URG039 - N-A_T1_All MDB groups</t>
  </si>
  <si>
    <t>URG040 - N-A_T2_Toxic effects of drugs</t>
  </si>
  <si>
    <t>URG043 - N-A_T2_Circulatory system / Endocrine, nutritional and metabolic diseases</t>
  </si>
  <si>
    <t>URG044 - N-A_T2_Injury</t>
  </si>
  <si>
    <t>URG045 - N-A_T2_Poisoning</t>
  </si>
  <si>
    <t>URG046 - N-A_T2_All other MDB groups</t>
  </si>
  <si>
    <t>URG048 - N-A_T3_Circulatory system and Endocrine, nutritional and metabolic illness</t>
  </si>
  <si>
    <t>URG050 - N-A_T3_Injury</t>
  </si>
  <si>
    <t>URG051 - N-A_T3_Genitourinary illness</t>
  </si>
  <si>
    <t>URG052 - N-A_T3_Gastrointestinal system and Digestive system illness</t>
  </si>
  <si>
    <t>URG053 - N-A_T3_Neurological illness</t>
  </si>
  <si>
    <t>URG055 - N-A_T3_Respiratory system illness</t>
  </si>
  <si>
    <t>URG056 - N-A_T3_Musculoskeletal/connective tissue illness</t>
  </si>
  <si>
    <t>URG057 - N-A_T3_All other MDB groups</t>
  </si>
  <si>
    <t>URG058 - N-A_T4_Injury</t>
  </si>
  <si>
    <t>URG060 - N-A_T4_Urological system illness</t>
  </si>
  <si>
    <t>URG061 - N-A_T4_Circulatory system / Endocrine, nutritional and metabolic illness</t>
  </si>
  <si>
    <t>URG062 - N-A_T4_Gastrointestinal system and Digestive system illness</t>
  </si>
  <si>
    <t>URG063 - N-A_T4_Musculoskeletal/connective tissue illness</t>
  </si>
  <si>
    <t>URG065 - N-A_T4_Illness of the ENT</t>
  </si>
  <si>
    <t>URG066 - N-A_T4_Illness of the Eyes</t>
  </si>
  <si>
    <t>URG067 - N-A_T4_Other presentation block</t>
  </si>
  <si>
    <t>URG068 - N-A_T4_All other MDB groups</t>
  </si>
  <si>
    <t>URG070 - N-A_T5_Injury</t>
  </si>
  <si>
    <t>URG071 - N-A_T5_Other presentation block</t>
  </si>
  <si>
    <t>URG072 - N-A_T5_All other MDB groups</t>
  </si>
  <si>
    <t>URG073 - Did Not Wait</t>
  </si>
  <si>
    <t>URG074 - Transfer presentation_1, 2</t>
  </si>
  <si>
    <t>URG079 - Adm_T1_Psychiatric illness</t>
  </si>
  <si>
    <t>URG080 - Adm_T2_System infection/parasites</t>
  </si>
  <si>
    <t>URG081 - Adm_T2_Urological system illness</t>
  </si>
  <si>
    <t>URG082 - Adm_T2_Psychiatric illness</t>
  </si>
  <si>
    <t>URG083 - Adm_T3_Illness of eyes, ear, nose, throat</t>
  </si>
  <si>
    <t>URG084 - Adm_T3_Hepatobiliary system illness</t>
  </si>
  <si>
    <t>URG085 - Adm_T3_Psychiatric illness</t>
  </si>
  <si>
    <t>URG086 - Adm_T4_Circulatory system illness and Endocrine, nutritional and metabolic illness</t>
  </si>
  <si>
    <t>URG087 - Adm_T4_Illness of eyes, ear nose and throat</t>
  </si>
  <si>
    <t>URG088 - Adm_T4_Blood/immune system illness/system infection/parasites</t>
  </si>
  <si>
    <t>URG089 - Adm_T4_Gynaecological and Male reproductive system illness</t>
  </si>
  <si>
    <t>URG090 - Adm_T4_Psychiatric illness</t>
  </si>
  <si>
    <t>URG091 - Adm_T5_All other MDB groups 2</t>
  </si>
  <si>
    <t>URG092 - Adm_T5_Injury</t>
  </si>
  <si>
    <t>URG093 - Adm_T5_Gastrointestinal system and Digestive system illness</t>
  </si>
  <si>
    <t>URG095 - N-A_T2_Respiratory system illness</t>
  </si>
  <si>
    <t>URG096 - N-A_T2_Urological system illness</t>
  </si>
  <si>
    <t>URG097 - N-A_T2_Gastrointestinal system and Digestive system illness</t>
  </si>
  <si>
    <t>URG098 - N-A_T2_Neurological illness</t>
  </si>
  <si>
    <t>URG099 - N-A_T2_Blood/immune system illness/system infection/parasites</t>
  </si>
  <si>
    <t>URG100 - N-A_T2_Psychiatric illness</t>
  </si>
  <si>
    <t>URG101 - N-A_T3_Poisoning</t>
  </si>
  <si>
    <t>URG102 - N-A_T3_Toxic effects of drugs</t>
  </si>
  <si>
    <t>URG103 - N-A_T3_Illness of eyes</t>
  </si>
  <si>
    <t>URG104 - N-A_T3_Blood/immune system illness/system infection/parasites</t>
  </si>
  <si>
    <t>URG105 - N-A_T3_Psychiatric illness</t>
  </si>
  <si>
    <t>URG106 - N-A_T4_Poisoning</t>
  </si>
  <si>
    <t>URG107 - N-A_T4_Toxic effects of drugs</t>
  </si>
  <si>
    <t>URG108 - N-A_T4_Respiratory system illness</t>
  </si>
  <si>
    <t>URG109 - N-A_T4_Blood/Immune system illness/System infection/parasites</t>
  </si>
  <si>
    <t>URG110 - N-A_T4_Obstetric and Newborn/Neonate</t>
  </si>
  <si>
    <t>URG111 - N-A_T4_Gynecological/Male reproductive system illness</t>
  </si>
  <si>
    <t>URG112 - N-A_T4_Psychiatric illness</t>
  </si>
  <si>
    <t>URG114 - N-A_T5_Gastrointestinal system and Digestive system illness</t>
  </si>
  <si>
    <t>URG115 - N-A_T5_Illness of the eyes, ear, nose and throat</t>
  </si>
  <si>
    <t>URG116 - N-A_T5_Illness of the skin, subcutaneous tissue, breast/Musculoskeletal/Connective tissue illness</t>
  </si>
  <si>
    <t>URG119 - N-A_T5_Genitourinary system illness</t>
  </si>
  <si>
    <t>URG120 - N-A_T5_Psychiatric illness</t>
  </si>
  <si>
    <t>URG121 - Transfer presentation_3</t>
  </si>
  <si>
    <t>URG122 - Transfer presentation_4</t>
  </si>
  <si>
    <t>URG125 - Left at own risk_1, 2</t>
  </si>
  <si>
    <t>URG126 - Left at own risk_3</t>
  </si>
  <si>
    <t>URG127 - Left at own risk_4</t>
  </si>
  <si>
    <t>URG128 - Left at own risk_5</t>
  </si>
  <si>
    <t>U67B - Personality Disorders and Acute Reactions, Minor Complexity</t>
  </si>
  <si>
    <t>ED, Admitted acute, Admitted sub and non-acute, Mental health</t>
  </si>
  <si>
    <t>NWAU per episode</t>
  </si>
  <si>
    <t>NWAU per presentation</t>
  </si>
  <si>
    <t>NWAUs</t>
  </si>
  <si>
    <t>Ave. funding per presentation</t>
  </si>
  <si>
    <t>Ave. cost per presentation</t>
  </si>
  <si>
    <t>Ave. BI per NWAU20</t>
  </si>
  <si>
    <t>Ave. BI per presentation</t>
  </si>
  <si>
    <t>Ave. total cost</t>
  </si>
  <si>
    <t>Ave. total funding</t>
  </si>
  <si>
    <t>Emergency Department</t>
  </si>
  <si>
    <t>Presentations</t>
  </si>
  <si>
    <t>Total cost</t>
  </si>
  <si>
    <t>Total funding</t>
  </si>
  <si>
    <t>Total BI</t>
  </si>
  <si>
    <t>Admitted Acute</t>
  </si>
  <si>
    <t>Episodes</t>
  </si>
  <si>
    <t>Ave. cost per episode</t>
  </si>
  <si>
    <t>Ave. funding per episode</t>
  </si>
  <si>
    <t>Ave. BI per episode</t>
  </si>
  <si>
    <t>Total budget impact</t>
  </si>
  <si>
    <t>Admitted Sub- &amp; Non-Acute</t>
  </si>
  <si>
    <t>Admitted Mental Health</t>
  </si>
  <si>
    <t>TBC</t>
  </si>
  <si>
    <t>Royal Adelaide Hospital</t>
  </si>
  <si>
    <t>Source data:</t>
  </si>
  <si>
    <t>Date of data extraction:</t>
  </si>
  <si>
    <t>Prepared by:</t>
  </si>
  <si>
    <t>Andrew Partington</t>
  </si>
  <si>
    <t>230710_02</t>
  </si>
  <si>
    <t>Version:</t>
  </si>
  <si>
    <t>URG123 - Transfer presentation_5</t>
  </si>
  <si>
    <t>B70D - Stroke and Other Cerebrovascular Disorders, Transferred &lt; 5 Days</t>
  </si>
  <si>
    <t>E68A - Pneumothorax, Major Complexity</t>
  </si>
  <si>
    <t>E73A - Pleural Effusion, Major Complexity</t>
  </si>
  <si>
    <t>F24A - Interventional Coronary Procs, Not Adm for AMI, Major Comp</t>
  </si>
  <si>
    <t>F41A - Circulatory Disorders, Adm for AMI W Invasive Cardiac Inves Int, Major Comp</t>
  </si>
  <si>
    <t>F72A - Unstable Angina, Major Complexity</t>
  </si>
  <si>
    <t>G01A - Rectal Resection, Major Complexity</t>
  </si>
  <si>
    <t>G01B - Rectal Resection, Intermediate Complexity</t>
  </si>
  <si>
    <t>H60A - Cirrhosis and Alcoholic Hepatitis, Major Complexity</t>
  </si>
  <si>
    <t>I03A - Hip Replacement for Trauma, Major Complexity</t>
  </si>
  <si>
    <t>I04A - Knee Replacement, Major Complexity</t>
  </si>
  <si>
    <t>I18B - Other Knee Interventions, Minor Complexity</t>
  </si>
  <si>
    <t>I29Z - Knee Reconstructions, and Revisions of Reconstructions</t>
  </si>
  <si>
    <t>I33A - Hip Replacement for Non-Trauma, Major Complexity</t>
  </si>
  <si>
    <t>J09Z - Perianal and Pilonidal Interventions</t>
  </si>
  <si>
    <t>L44A - Cystourethroscopy for Urinary Disorder, Major Complexity</t>
  </si>
  <si>
    <t>L60A - Kidney Failure, Major Complexity</t>
  </si>
  <si>
    <t>L62C - Kidney and Urinary Tract Neoplasms, Minor Complexity</t>
  </si>
  <si>
    <t>M60A - Male Reproductive System Malignancy, Major Complexity</t>
  </si>
  <si>
    <t>M63Z - Male Sterilisation Interventions</t>
  </si>
  <si>
    <t>P60B - Neonate W/O Sig GI/Vent&gt;=96hrs, Died/Transfer Acute Facility &lt;5 Days, Min CompÂ </t>
  </si>
  <si>
    <t>V61A - Drug Intoxication and Withdrawal, Major Complexity</t>
  </si>
  <si>
    <t>Z40Z - Other Contacts W Health Services W Endoscopy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</si>
</sst>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&quot;$&quot;#,##0.00"/>
    <numFmt numFmtId="167" formatCode="&quot;$&quot;#,##0"/>
    <numFmt numFmtId="168" formatCode="0.000000"/>
    <numFmt numFmtId="169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6" fontId="0" fillId="0" borderId="0" xfId="0" applyNumberFormat="1"/>
    <xf numFmtId="3" fontId="0" fillId="0" borderId="0" xfId="0" applyNumberFormat="1"/>
    <xf numFmtId="0" fontId="18" fillId="0" borderId="0" xfId="44"/>
    <xf numFmtId="0" fontId="0" fillId="0" borderId="0" xfId="0" applyAlignment="1">
      <alignment wrapText="1"/>
    </xf>
    <xf numFmtId="0" fontId="18" fillId="0" borderId="0" xfId="44" applyAlignment="1">
      <alignment wrapText="1"/>
    </xf>
    <xf numFmtId="0" fontId="19" fillId="0" borderId="0" xfId="0" applyFont="1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 vertical="center" wrapText="1"/>
    </xf>
    <xf numFmtId="167" fontId="0" fillId="0" borderId="0" xfId="2" applyNumberFormat="1" applyFon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0" fillId="0" borderId="0" xfId="0" applyNumberFormat="1"/>
    <xf numFmtId="0" fontId="16" fillId="0" borderId="0" xfId="0" applyFont="1"/>
    <xf numFmtId="8" fontId="0" fillId="0" borderId="0" xfId="0" applyNumberFormat="1" applyAlignment="1">
      <alignment horizontal="center" vertical="center"/>
    </xf>
    <xf numFmtId="8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hacpa.gov.au/resources/national-efficient-price-determination-2020-2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enchmarking.ihacpa.gov.au/extensions/ihpanbp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H16"/>
  <sheetViews>
    <sheetView showGridLines="0" workbookViewId="0">
      <selection activeCell="B20" sqref="B20"/>
    </sheetView>
  </sheetViews>
  <sheetFormatPr defaultRowHeight="14.25" x14ac:dyDescent="0.45"/>
  <cols>
    <col min="2" max="2" width="21.53125" bestFit="1" customWidth="1"/>
    <col min="3" max="4" width="21.53125" customWidth="1"/>
    <col min="5" max="5" width="11.265625" bestFit="1" customWidth="1"/>
    <col min="6" max="8" width="23.265625" customWidth="1"/>
  </cols>
  <sheetData>
    <row r="2" spans="2:8" x14ac:dyDescent="0.45">
      <c r="B2" s="27" t="s">
        <v>407</v>
      </c>
      <c r="C2" s="27"/>
      <c r="D2" s="27"/>
      <c r="E2" s="27"/>
      <c r="F2" s="27"/>
      <c r="G2" s="27"/>
    </row>
    <row r="3" spans="2:8" s="8" customFormat="1" x14ac:dyDescent="0.45">
      <c r="B3" s="9" t="s">
        <v>408</v>
      </c>
      <c r="C3" s="9" t="s">
        <v>409</v>
      </c>
      <c r="D3" s="9" t="s">
        <v>410</v>
      </c>
      <c r="E3" s="9"/>
      <c r="F3" s="9" t="s">
        <v>417</v>
      </c>
      <c r="G3" s="9" t="s">
        <v>404</v>
      </c>
      <c r="H3" s="9"/>
    </row>
    <row r="4" spans="2:8" s="8" customFormat="1" x14ac:dyDescent="0.45">
      <c r="B4" s="10">
        <f>SUM('Cost per NWAU ED'!B2:B109)</f>
        <v>71407</v>
      </c>
      <c r="C4" s="11">
        <f>SUM('Cost per NWAU ED'!G2:G109)</f>
        <v>68986211.700000018</v>
      </c>
      <c r="D4" s="11">
        <f>SUM('NWAU per pres ED'!F2:F109)</f>
        <v>56688856.000000015</v>
      </c>
      <c r="F4" s="11">
        <f>SUM('Cost per NWAU ED'!J2:J109)</f>
        <v>-10581017.299999999</v>
      </c>
      <c r="G4" s="11">
        <f>(SUMPRODUCT('Cost per NWAU ED'!I2:I109,'Cost per NWAU ED'!B2:B109))/SUM('Cost per NWAU ED'!B2:B109)</f>
        <v>-148.1789922556612</v>
      </c>
      <c r="H4" s="11"/>
    </row>
    <row r="6" spans="2:8" x14ac:dyDescent="0.45">
      <c r="B6" s="28" t="s">
        <v>412</v>
      </c>
      <c r="C6" s="28"/>
      <c r="D6" s="28"/>
      <c r="E6" s="28"/>
      <c r="F6" s="28"/>
      <c r="G6" s="28"/>
    </row>
    <row r="7" spans="2:8" x14ac:dyDescent="0.45">
      <c r="B7" s="9" t="s">
        <v>413</v>
      </c>
      <c r="C7" s="9" t="s">
        <v>409</v>
      </c>
      <c r="D7" s="9" t="s">
        <v>410</v>
      </c>
      <c r="E7" s="9"/>
      <c r="F7" s="9" t="s">
        <v>417</v>
      </c>
      <c r="G7" s="9" t="s">
        <v>416</v>
      </c>
    </row>
    <row r="8" spans="2:8" x14ac:dyDescent="0.45">
      <c r="B8" s="10">
        <f>SUM('Cost per NWAU Acute Adm'!B2:B388)</f>
        <v>53088</v>
      </c>
      <c r="C8" s="17">
        <f>SUM('Cost per NWAU Acute Adm'!G2:G388)</f>
        <v>253241432.72000009</v>
      </c>
      <c r="D8" s="18">
        <f>SUM('NWAU per episode Acute Adm'!F2:F388)</f>
        <v>245741546.3999998</v>
      </c>
      <c r="E8" s="14"/>
      <c r="F8" s="11">
        <f>SUM('Cost per NWAU Acute Adm'!K2:K388)</f>
        <v>-7499886.3199999975</v>
      </c>
      <c r="G8" s="11">
        <f>SUMPRODUCT('Cost per NWAU Acute Adm'!J2:J388,'Cost per NWAU Acute Adm'!B2:B388)/SUM('Cost per NWAU Acute Adm'!B2:B388)</f>
        <v>-141.27272302591919</v>
      </c>
    </row>
    <row r="10" spans="2:8" x14ac:dyDescent="0.45">
      <c r="B10" s="29" t="s">
        <v>418</v>
      </c>
      <c r="C10" s="29"/>
      <c r="D10" s="29"/>
      <c r="E10" s="29"/>
      <c r="F10" s="29"/>
      <c r="G10" s="29"/>
    </row>
    <row r="11" spans="2:8" x14ac:dyDescent="0.45">
      <c r="B11" s="9" t="s">
        <v>413</v>
      </c>
      <c r="C11" s="9" t="s">
        <v>409</v>
      </c>
      <c r="D11" s="9" t="s">
        <v>410</v>
      </c>
      <c r="E11" s="9"/>
      <c r="F11" s="9" t="s">
        <v>417</v>
      </c>
      <c r="G11" s="9" t="s">
        <v>416</v>
      </c>
    </row>
    <row r="12" spans="2:8" x14ac:dyDescent="0.45">
      <c r="B12" s="19" t="s">
        <v>420</v>
      </c>
      <c r="C12" s="19" t="s">
        <v>420</v>
      </c>
      <c r="D12" s="19" t="s">
        <v>420</v>
      </c>
      <c r="E12" s="20"/>
      <c r="F12" s="19" t="s">
        <v>420</v>
      </c>
      <c r="G12" s="19" t="s">
        <v>420</v>
      </c>
    </row>
    <row r="14" spans="2:8" x14ac:dyDescent="0.45">
      <c r="B14" s="30" t="s">
        <v>419</v>
      </c>
      <c r="C14" s="30"/>
      <c r="D14" s="30"/>
      <c r="E14" s="30"/>
      <c r="F14" s="30"/>
      <c r="G14" s="30"/>
    </row>
    <row r="15" spans="2:8" x14ac:dyDescent="0.45">
      <c r="B15" s="9" t="s">
        <v>413</v>
      </c>
      <c r="C15" s="9" t="s">
        <v>409</v>
      </c>
      <c r="D15" s="9" t="s">
        <v>410</v>
      </c>
      <c r="E15" s="9"/>
      <c r="F15" s="9" t="s">
        <v>417</v>
      </c>
      <c r="G15" s="9" t="s">
        <v>416</v>
      </c>
    </row>
    <row r="16" spans="2:8" x14ac:dyDescent="0.45">
      <c r="B16" s="8">
        <f>SUM('Cost per NWAU Mental Health Adm'!B2:B6)</f>
        <v>0</v>
      </c>
      <c r="C16" s="18">
        <f>SUM('Cost per NWAU Mental Health Adm'!G2:G6)</f>
        <v>0</v>
      </c>
      <c r="D16" s="18">
        <f>SUM('NWAU per episode Mental Health'!F2:F6)</f>
        <v>0</v>
      </c>
      <c r="F16" s="11">
        <f>SUM('Cost per NWAU Mental Health Adm'!K2:K6)</f>
        <v>0</v>
      </c>
      <c r="G16" s="23" t="e">
        <f>SUMPRODUCT('Cost per NWAU Mental Health Adm'!J2:J6,'Cost per NWAU Mental Health Adm'!B2:B6)/SUM('Cost per NWAU Mental Health Adm'!B2:B6)</f>
        <v>#DIV/0!</v>
      </c>
    </row>
  </sheetData>
  <mergeCells count="4">
    <mergeCell ref="B2:G2"/>
    <mergeCell ref="B6:G6"/>
    <mergeCell ref="B10:G10"/>
    <mergeCell ref="B14:G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B3:C8"/>
  <sheetViews>
    <sheetView workbookViewId="0">
      <selection activeCell="C6" sqref="C6"/>
    </sheetView>
  </sheetViews>
  <sheetFormatPr defaultRowHeight="14.25" x14ac:dyDescent="0.45"/>
  <cols>
    <col min="2" max="2" width="53.6640625" style="4" customWidth="1"/>
  </cols>
  <sheetData>
    <row r="3" spans="2:3" ht="28.5" x14ac:dyDescent="0.45">
      <c r="B3" s="5" t="s">
        <v>282</v>
      </c>
    </row>
    <row r="6" spans="2:3" x14ac:dyDescent="0.45">
      <c r="B6" s="4" t="s">
        <v>285</v>
      </c>
      <c r="C6" s="2">
        <v>5320</v>
      </c>
    </row>
    <row r="7" spans="2:3" ht="42.75" x14ac:dyDescent="0.45">
      <c r="B7" s="6" t="s">
        <v>284</v>
      </c>
    </row>
    <row r="8" spans="2:3" ht="42.75" x14ac:dyDescent="0.45">
      <c r="B8" s="6" t="s">
        <v>283</v>
      </c>
    </row>
  </sheetData>
  <hyperlinks>
    <hyperlink ref="B3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B2:C10"/>
  <sheetViews>
    <sheetView workbookViewId="0">
      <selection activeCell="B10" sqref="B10:C10"/>
    </sheetView>
  </sheetViews>
  <sheetFormatPr defaultRowHeight="14.25" x14ac:dyDescent="0.45"/>
  <cols>
    <col min="2" max="2" width="20.59765625" style="22" bestFit="1" customWidth="1"/>
    <col min="3" max="3" width="11.53125" customWidth="1"/>
  </cols>
  <sheetData>
    <row r="2" spans="2:3" x14ac:dyDescent="0.45">
      <c r="B2" s="22" t="s">
        <v>287</v>
      </c>
      <c r="C2" t="s">
        <v>421</v>
      </c>
    </row>
    <row r="3" spans="2:3" x14ac:dyDescent="0.45">
      <c r="B3" s="22" t="s">
        <v>288</v>
      </c>
      <c r="C3" t="s">
        <v>397</v>
      </c>
    </row>
    <row r="4" spans="2:3" x14ac:dyDescent="0.45">
      <c r="B4" s="22" t="s">
        <v>289</v>
      </c>
      <c r="C4" t="s">
        <v>290</v>
      </c>
    </row>
    <row r="6" spans="2:3" x14ac:dyDescent="0.45">
      <c r="B6" s="22" t="s">
        <v>422</v>
      </c>
      <c r="C6" s="3" t="s">
        <v>286</v>
      </c>
    </row>
    <row r="7" spans="2:3" x14ac:dyDescent="0.45">
      <c r="B7" s="22" t="s">
        <v>423</v>
      </c>
      <c r="C7" s="21">
        <v>45117</v>
      </c>
    </row>
    <row r="9" spans="2:3" x14ac:dyDescent="0.45">
      <c r="B9" s="22" t="s">
        <v>424</v>
      </c>
      <c r="C9" t="s">
        <v>425</v>
      </c>
    </row>
    <row r="10" spans="2:3" x14ac:dyDescent="0.45">
      <c r="B10" s="22" t="s">
        <v>427</v>
      </c>
      <c r="C10" t="s">
        <v>426</v>
      </c>
    </row>
  </sheetData>
  <hyperlinks>
    <hyperlink ref="C6" r:id="rId1" location="/periodic-insights/overview" xr:uid="{53EC2903-FB42-4C1C-9BE0-30B24FFE82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Q116"/>
  <sheetViews>
    <sheetView topLeftCell="A47" zoomScale="70" zoomScaleNormal="70" workbookViewId="0">
      <selection activeCell="R71" sqref="R71"/>
    </sheetView>
  </sheetViews>
  <sheetFormatPr defaultRowHeight="14.25" x14ac:dyDescent="0.45"/>
  <cols>
    <col min="1" max="1" width="92.06640625" customWidth="1"/>
    <col min="2" max="10" width="15.265625" customWidth="1"/>
  </cols>
  <sheetData>
    <row r="1" spans="1:12" s="15" customFormat="1" ht="28.5" customHeight="1" x14ac:dyDescent="0.45">
      <c r="A1" s="15" t="s">
        <v>292</v>
      </c>
      <c r="B1" s="15" t="s">
        <v>293</v>
      </c>
      <c r="C1" s="15" t="s">
        <v>2</v>
      </c>
      <c r="D1" s="15" t="str">
        <f>'NWAU per pres ED'!C1</f>
        <v>NWAU per presentation</v>
      </c>
      <c r="E1" s="15" t="s">
        <v>400</v>
      </c>
      <c r="F1" s="15" t="s">
        <v>402</v>
      </c>
      <c r="G1" s="15" t="s">
        <v>405</v>
      </c>
      <c r="H1" s="15" t="s">
        <v>403</v>
      </c>
      <c r="I1" s="15" t="s">
        <v>404</v>
      </c>
      <c r="J1" s="15" t="s">
        <v>411</v>
      </c>
    </row>
    <row r="2" spans="1:12" x14ac:dyDescent="0.45">
      <c r="A2" t="s">
        <v>294</v>
      </c>
      <c r="B2">
        <v>68</v>
      </c>
      <c r="C2" s="1">
        <v>4487</v>
      </c>
      <c r="D2">
        <f>VLOOKUP(A2,'NWAU per pres ED'!$A$2:$C$109,3,FALSE)</f>
        <v>0.49</v>
      </c>
      <c r="E2">
        <f t="shared" ref="E2:E33" si="0">B2*D2</f>
        <v>33.32</v>
      </c>
      <c r="F2" s="1">
        <f t="shared" ref="F2:F33" si="1">C2*D2</f>
        <v>2198.63</v>
      </c>
      <c r="G2" s="1">
        <f t="shared" ref="G2:G33" si="2">F2*B2</f>
        <v>149506.84</v>
      </c>
      <c r="H2" s="1">
        <f>NEP!$C$6-C2</f>
        <v>833</v>
      </c>
      <c r="I2" s="1">
        <f>'NWAU per pres ED'!E59-F2</f>
        <v>-123.82999999999993</v>
      </c>
      <c r="J2" s="1">
        <f t="shared" ref="J2:J33" si="3">I2*B2</f>
        <v>-8420.4399999999951</v>
      </c>
      <c r="L2" s="12">
        <f>C2/NEP!$C$6</f>
        <v>0.84342105263157896</v>
      </c>
    </row>
    <row r="3" spans="1:12" x14ac:dyDescent="0.45">
      <c r="A3" t="s">
        <v>295</v>
      </c>
      <c r="B3">
        <v>178</v>
      </c>
      <c r="C3" s="1">
        <v>7569</v>
      </c>
      <c r="D3">
        <f>VLOOKUP(A3,'NWAU per pres ED'!$A$2:$C$109,3,FALSE)</f>
        <v>0.33</v>
      </c>
      <c r="E3">
        <f t="shared" si="0"/>
        <v>58.74</v>
      </c>
      <c r="F3" s="1">
        <f t="shared" si="1"/>
        <v>2497.77</v>
      </c>
      <c r="G3" s="1">
        <f t="shared" si="2"/>
        <v>444603.06</v>
      </c>
      <c r="H3" s="1">
        <f>NEP!$C$6-C3</f>
        <v>-2249</v>
      </c>
      <c r="I3" s="1">
        <f>'NWAU per pres ED'!E18-F3</f>
        <v>-1912.57</v>
      </c>
      <c r="J3" s="1">
        <f t="shared" si="3"/>
        <v>-340437.45999999996</v>
      </c>
      <c r="L3" s="12">
        <f>C3/NEP!$C$6</f>
        <v>1.4227443609022556</v>
      </c>
    </row>
    <row r="4" spans="1:12" x14ac:dyDescent="0.45">
      <c r="A4" t="s">
        <v>296</v>
      </c>
      <c r="B4">
        <v>401</v>
      </c>
      <c r="C4" s="1">
        <v>5643</v>
      </c>
      <c r="D4">
        <f>VLOOKUP(A4,'NWAU per pres ED'!$A$2:$C$109,3,FALSE)</f>
        <v>0.36</v>
      </c>
      <c r="E4">
        <f t="shared" si="0"/>
        <v>144.35999999999999</v>
      </c>
      <c r="F4" s="1">
        <f t="shared" si="1"/>
        <v>2031.48</v>
      </c>
      <c r="G4" s="1">
        <f t="shared" si="2"/>
        <v>814623.48</v>
      </c>
      <c r="H4" s="1">
        <f>NEP!$C$6-C4</f>
        <v>-323</v>
      </c>
      <c r="I4" s="1">
        <f>'NWAU per pres ED'!E8-F4</f>
        <v>-435.48</v>
      </c>
      <c r="J4" s="1">
        <f t="shared" si="3"/>
        <v>-174627.48</v>
      </c>
      <c r="L4" s="12">
        <f>C4/NEP!$C$6</f>
        <v>1.0607142857142857</v>
      </c>
    </row>
    <row r="5" spans="1:12" x14ac:dyDescent="0.45">
      <c r="A5" t="s">
        <v>297</v>
      </c>
      <c r="B5">
        <v>512</v>
      </c>
      <c r="C5" s="1">
        <v>5316</v>
      </c>
      <c r="D5">
        <f>VLOOKUP(A5,'NWAU per pres ED'!$A$2:$C$109,3,FALSE)</f>
        <v>0.31</v>
      </c>
      <c r="E5">
        <f t="shared" si="0"/>
        <v>158.72</v>
      </c>
      <c r="F5" s="1">
        <f t="shared" si="1"/>
        <v>1647.96</v>
      </c>
      <c r="G5" s="1">
        <f t="shared" si="2"/>
        <v>843755.52000000002</v>
      </c>
      <c r="H5" s="1">
        <f>NEP!$C$6-C5</f>
        <v>4</v>
      </c>
      <c r="I5" s="1">
        <f>'NWAU per pres ED'!E31-F5</f>
        <v>-1169.1600000000001</v>
      </c>
      <c r="J5" s="1">
        <f t="shared" si="3"/>
        <v>-598609.92000000004</v>
      </c>
      <c r="L5" s="12">
        <f>C5/NEP!$C$6</f>
        <v>0.99924812030075183</v>
      </c>
    </row>
    <row r="6" spans="1:12" x14ac:dyDescent="0.45">
      <c r="A6" t="s">
        <v>298</v>
      </c>
      <c r="B6">
        <v>643</v>
      </c>
      <c r="C6" s="1">
        <v>5141</v>
      </c>
      <c r="D6">
        <f>VLOOKUP(A6,'NWAU per pres ED'!$A$2:$C$109,3,FALSE)</f>
        <v>0.37</v>
      </c>
      <c r="E6">
        <f t="shared" si="0"/>
        <v>237.91</v>
      </c>
      <c r="F6" s="1">
        <f t="shared" si="1"/>
        <v>1902.17</v>
      </c>
      <c r="G6" s="1">
        <f t="shared" si="2"/>
        <v>1223095.31</v>
      </c>
      <c r="H6" s="1">
        <f>NEP!$C$6-C6</f>
        <v>179</v>
      </c>
      <c r="I6" s="1">
        <f>'NWAU per pres ED'!E60-F6</f>
        <v>332.22999999999956</v>
      </c>
      <c r="J6" s="1">
        <f t="shared" si="3"/>
        <v>213623.88999999972</v>
      </c>
      <c r="L6" s="12">
        <f>C6/NEP!$C$6</f>
        <v>0.96635338345864663</v>
      </c>
    </row>
    <row r="7" spans="1:12" x14ac:dyDescent="0.45">
      <c r="A7" t="s">
        <v>299</v>
      </c>
      <c r="B7">
        <v>148</v>
      </c>
      <c r="C7" s="1">
        <v>6087</v>
      </c>
      <c r="D7">
        <f>VLOOKUP(A7,'NWAU per pres ED'!$A$2:$C$109,3,FALSE)</f>
        <v>0.23</v>
      </c>
      <c r="E7">
        <f t="shared" si="0"/>
        <v>34.04</v>
      </c>
      <c r="F7" s="1">
        <f t="shared" si="1"/>
        <v>1400.01</v>
      </c>
      <c r="G7" s="1">
        <f t="shared" si="2"/>
        <v>207201.48</v>
      </c>
      <c r="H7" s="1">
        <f>NEP!$C$6-C7</f>
        <v>-767</v>
      </c>
      <c r="I7" s="1">
        <f>'NWAU per pres ED'!E75-F7</f>
        <v>-495.60999999999979</v>
      </c>
      <c r="J7" s="1">
        <f t="shared" si="3"/>
        <v>-73350.27999999997</v>
      </c>
      <c r="L7" s="12">
        <f>C7/NEP!$C$6</f>
        <v>1.1441729323308272</v>
      </c>
    </row>
    <row r="8" spans="1:12" x14ac:dyDescent="0.45">
      <c r="A8" t="s">
        <v>300</v>
      </c>
      <c r="B8">
        <v>871</v>
      </c>
      <c r="C8" s="1">
        <v>4706</v>
      </c>
      <c r="D8">
        <f>VLOOKUP(A8,'NWAU per pres ED'!$A$2:$C$109,3,FALSE)</f>
        <v>0.3</v>
      </c>
      <c r="E8">
        <f t="shared" si="0"/>
        <v>261.3</v>
      </c>
      <c r="F8" s="1">
        <f t="shared" si="1"/>
        <v>1411.8</v>
      </c>
      <c r="G8" s="1">
        <f t="shared" si="2"/>
        <v>1229677.8</v>
      </c>
      <c r="H8" s="1">
        <f>NEP!$C$6-C8</f>
        <v>614</v>
      </c>
      <c r="I8" s="1">
        <f>'NWAU per pres ED'!E109-F8</f>
        <v>-1411.8</v>
      </c>
      <c r="J8" s="1">
        <f t="shared" si="3"/>
        <v>-1229677.8</v>
      </c>
      <c r="L8" s="12">
        <f>C8/NEP!$C$6</f>
        <v>0.88458646616541359</v>
      </c>
    </row>
    <row r="9" spans="1:12" x14ac:dyDescent="0.45">
      <c r="A9" t="s">
        <v>301</v>
      </c>
      <c r="B9">
        <v>781</v>
      </c>
      <c r="C9" s="1">
        <v>5451</v>
      </c>
      <c r="D9">
        <f>VLOOKUP(A9,'NWAU per pres ED'!$A$2:$C$109,3,FALSE)</f>
        <v>0.25</v>
      </c>
      <c r="E9">
        <f t="shared" si="0"/>
        <v>195.25</v>
      </c>
      <c r="F9" s="1">
        <f t="shared" si="1"/>
        <v>1362.75</v>
      </c>
      <c r="G9" s="1">
        <f t="shared" si="2"/>
        <v>1064307.75</v>
      </c>
      <c r="H9" s="1">
        <f>NEP!$C$6-C9</f>
        <v>-131</v>
      </c>
      <c r="I9" s="1">
        <f>'NWAU per pres ED'!E30-F9</f>
        <v>-564.75</v>
      </c>
      <c r="J9" s="1">
        <f t="shared" si="3"/>
        <v>-441069.75</v>
      </c>
      <c r="L9" s="12">
        <f>C9/NEP!$C$6</f>
        <v>1.024624060150376</v>
      </c>
    </row>
    <row r="10" spans="1:12" x14ac:dyDescent="0.45">
      <c r="A10" t="s">
        <v>302</v>
      </c>
      <c r="B10" s="2">
        <v>1223</v>
      </c>
      <c r="C10" s="1">
        <v>4534</v>
      </c>
      <c r="D10">
        <f>VLOOKUP(A10,'NWAU per pres ED'!$A$2:$C$109,3,FALSE)</f>
        <v>0.25</v>
      </c>
      <c r="E10">
        <f t="shared" si="0"/>
        <v>305.75</v>
      </c>
      <c r="F10" s="1">
        <f t="shared" si="1"/>
        <v>1133.5</v>
      </c>
      <c r="G10" s="1">
        <f t="shared" si="2"/>
        <v>1386270.5</v>
      </c>
      <c r="H10" s="1">
        <f>NEP!$C$6-C10</f>
        <v>786</v>
      </c>
      <c r="I10" s="1">
        <f>'NWAU per pres ED'!E29-F10</f>
        <v>-335.5</v>
      </c>
      <c r="J10" s="1">
        <f t="shared" si="3"/>
        <v>-410316.5</v>
      </c>
      <c r="L10" s="12">
        <f>C10/NEP!$C$6</f>
        <v>0.85225563909774438</v>
      </c>
    </row>
    <row r="11" spans="1:12" x14ac:dyDescent="0.45">
      <c r="A11" t="s">
        <v>303</v>
      </c>
      <c r="B11">
        <v>517</v>
      </c>
      <c r="C11" s="1">
        <v>3809</v>
      </c>
      <c r="D11">
        <f>VLOOKUP(A11,'NWAU per pres ED'!$A$2:$C$109,3,FALSE)</f>
        <v>0.3</v>
      </c>
      <c r="E11">
        <f t="shared" si="0"/>
        <v>155.1</v>
      </c>
      <c r="F11" s="1">
        <f t="shared" si="1"/>
        <v>1142.7</v>
      </c>
      <c r="G11" s="1">
        <f t="shared" si="2"/>
        <v>590775.9</v>
      </c>
      <c r="H11" s="1">
        <f>NEP!$C$6-C11</f>
        <v>1511</v>
      </c>
      <c r="I11" s="1">
        <f>'NWAU per pres ED'!E56-F11</f>
        <v>-876.7</v>
      </c>
      <c r="J11" s="1">
        <f t="shared" si="3"/>
        <v>-453253.9</v>
      </c>
      <c r="L11" s="12">
        <f>C11/NEP!$C$6</f>
        <v>0.7159774436090226</v>
      </c>
    </row>
    <row r="12" spans="1:12" x14ac:dyDescent="0.45">
      <c r="A12" t="s">
        <v>304</v>
      </c>
      <c r="B12">
        <v>151</v>
      </c>
      <c r="C12" s="1">
        <v>8650</v>
      </c>
      <c r="D12">
        <f>VLOOKUP(A12,'NWAU per pres ED'!$A$2:$C$109,3,FALSE)</f>
        <v>0.25</v>
      </c>
      <c r="E12">
        <f t="shared" si="0"/>
        <v>37.75</v>
      </c>
      <c r="F12" s="1">
        <f t="shared" si="1"/>
        <v>2162.5</v>
      </c>
      <c r="G12" s="1">
        <f t="shared" si="2"/>
        <v>326537.5</v>
      </c>
      <c r="H12" s="1">
        <f>NEP!$C$6-C12</f>
        <v>-3330</v>
      </c>
      <c r="I12" s="1">
        <f>'NWAU per pres ED'!E104-F12</f>
        <v>-1843.3</v>
      </c>
      <c r="J12" s="1">
        <f t="shared" si="3"/>
        <v>-278338.3</v>
      </c>
      <c r="L12" s="12">
        <f>C12/NEP!$C$6</f>
        <v>1.6259398496240602</v>
      </c>
    </row>
    <row r="13" spans="1:12" x14ac:dyDescent="0.45">
      <c r="A13" t="s">
        <v>305</v>
      </c>
      <c r="B13" s="2">
        <v>2633</v>
      </c>
      <c r="C13" s="1">
        <v>4806</v>
      </c>
      <c r="D13">
        <f>VLOOKUP(A13,'NWAU per pres ED'!$A$2:$C$109,3,FALSE)</f>
        <v>0.22</v>
      </c>
      <c r="E13">
        <f t="shared" si="0"/>
        <v>579.26</v>
      </c>
      <c r="F13" s="1">
        <f t="shared" si="1"/>
        <v>1057.32</v>
      </c>
      <c r="G13" s="1">
        <f t="shared" si="2"/>
        <v>2783923.56</v>
      </c>
      <c r="H13" s="1">
        <f>NEP!$C$6-C13</f>
        <v>514</v>
      </c>
      <c r="I13" s="1">
        <f>'NWAU per pres ED'!E28-F13</f>
        <v>-259.31999999999994</v>
      </c>
      <c r="J13" s="1">
        <f t="shared" si="3"/>
        <v>-682789.55999999982</v>
      </c>
      <c r="L13" s="12">
        <f>C13/NEP!$C$6</f>
        <v>0.90338345864661651</v>
      </c>
    </row>
    <row r="14" spans="1:12" x14ac:dyDescent="0.45">
      <c r="A14" t="s">
        <v>306</v>
      </c>
      <c r="B14">
        <v>770</v>
      </c>
      <c r="C14" s="1">
        <v>4859</v>
      </c>
      <c r="D14">
        <f>VLOOKUP(A14,'NWAU per pres ED'!$A$2:$C$109,3,FALSE)</f>
        <v>0.2</v>
      </c>
      <c r="E14">
        <f t="shared" si="0"/>
        <v>154</v>
      </c>
      <c r="F14" s="1">
        <f t="shared" si="1"/>
        <v>971.80000000000007</v>
      </c>
      <c r="G14" s="1">
        <f t="shared" si="2"/>
        <v>748286</v>
      </c>
      <c r="H14" s="1">
        <f>NEP!$C$6-C14</f>
        <v>461</v>
      </c>
      <c r="I14" s="1">
        <f>'NWAU per pres ED'!E39-F14</f>
        <v>-333.4000000000002</v>
      </c>
      <c r="J14" s="1">
        <f t="shared" si="3"/>
        <v>-256718.00000000015</v>
      </c>
      <c r="L14" s="12">
        <f>C14/NEP!$C$6</f>
        <v>0.91334586466165413</v>
      </c>
    </row>
    <row r="15" spans="1:12" x14ac:dyDescent="0.45">
      <c r="A15" t="s">
        <v>307</v>
      </c>
      <c r="B15">
        <v>636</v>
      </c>
      <c r="C15" s="1">
        <v>5705</v>
      </c>
      <c r="D15">
        <f>VLOOKUP(A15,'NWAU per pres ED'!$A$2:$C$109,3,FALSE)</f>
        <v>0.21</v>
      </c>
      <c r="E15">
        <f t="shared" si="0"/>
        <v>133.56</v>
      </c>
      <c r="F15" s="1">
        <f t="shared" si="1"/>
        <v>1198.05</v>
      </c>
      <c r="G15" s="1">
        <f t="shared" si="2"/>
        <v>761959.79999999993</v>
      </c>
      <c r="H15" s="1">
        <f>NEP!$C$6-C15</f>
        <v>-385</v>
      </c>
      <c r="I15" s="1">
        <f>'NWAU per pres ED'!E55-F15</f>
        <v>-825.65</v>
      </c>
      <c r="J15" s="1">
        <f t="shared" si="3"/>
        <v>-525113.4</v>
      </c>
      <c r="L15" s="12">
        <f>C15/NEP!$C$6</f>
        <v>1.0723684210526316</v>
      </c>
    </row>
    <row r="16" spans="1:12" x14ac:dyDescent="0.45">
      <c r="A16" t="s">
        <v>308</v>
      </c>
      <c r="B16" s="2">
        <v>1511</v>
      </c>
      <c r="C16" s="1">
        <v>6335</v>
      </c>
      <c r="D16">
        <f>VLOOKUP(A16,'NWAU per pres ED'!$A$2:$C$109,3,FALSE)</f>
        <v>0.21</v>
      </c>
      <c r="E16">
        <f t="shared" si="0"/>
        <v>317.31</v>
      </c>
      <c r="F16" s="1">
        <f t="shared" si="1"/>
        <v>1330.35</v>
      </c>
      <c r="G16" s="1">
        <f t="shared" si="2"/>
        <v>2010158.8499999999</v>
      </c>
      <c r="H16" s="1">
        <f>NEP!$C$6-C16</f>
        <v>-1015</v>
      </c>
      <c r="I16" s="1">
        <f>'NWAU per pres ED'!E16-F16</f>
        <v>-213.14999999999986</v>
      </c>
      <c r="J16" s="1">
        <f t="shared" si="3"/>
        <v>-322069.64999999979</v>
      </c>
      <c r="L16" s="12">
        <f>C16/NEP!$C$6</f>
        <v>1.1907894736842106</v>
      </c>
    </row>
    <row r="17" spans="1:12" x14ac:dyDescent="0.45">
      <c r="A17" t="s">
        <v>309</v>
      </c>
      <c r="B17" s="2">
        <v>1380</v>
      </c>
      <c r="C17" s="1">
        <v>5978</v>
      </c>
      <c r="D17">
        <f>VLOOKUP(A17,'NWAU per pres ED'!$A$2:$C$109,3,FALSE)</f>
        <v>0.21</v>
      </c>
      <c r="E17">
        <f t="shared" si="0"/>
        <v>289.8</v>
      </c>
      <c r="F17" s="1">
        <f t="shared" si="1"/>
        <v>1255.3799999999999</v>
      </c>
      <c r="G17" s="1">
        <f t="shared" si="2"/>
        <v>1732424.4</v>
      </c>
      <c r="H17" s="1">
        <f>NEP!$C$6-C17</f>
        <v>-658</v>
      </c>
      <c r="I17" s="1">
        <f>'NWAU per pres ED'!E98-F17</f>
        <v>287.42000000000007</v>
      </c>
      <c r="J17" s="1">
        <f t="shared" si="3"/>
        <v>396639.60000000009</v>
      </c>
      <c r="L17" s="12">
        <f>C17/NEP!$C$6</f>
        <v>1.1236842105263158</v>
      </c>
    </row>
    <row r="18" spans="1:12" x14ac:dyDescent="0.45">
      <c r="A18" t="s">
        <v>310</v>
      </c>
      <c r="B18">
        <v>96</v>
      </c>
      <c r="C18" s="1">
        <v>6861</v>
      </c>
      <c r="D18">
        <f>VLOOKUP(A18,'NWAU per pres ED'!$A$2:$C$109,3,FALSE)</f>
        <v>0.11</v>
      </c>
      <c r="E18">
        <f t="shared" si="0"/>
        <v>10.56</v>
      </c>
      <c r="F18" s="1">
        <f t="shared" si="1"/>
        <v>754.71</v>
      </c>
      <c r="G18" s="1">
        <f t="shared" si="2"/>
        <v>72452.160000000003</v>
      </c>
      <c r="H18" s="1">
        <f>NEP!$C$6-C18</f>
        <v>-1541</v>
      </c>
      <c r="I18" s="1">
        <f>'NWAU per pres ED'!E103-F18</f>
        <v>-329.11000000000007</v>
      </c>
      <c r="J18" s="1">
        <f t="shared" si="3"/>
        <v>-31594.560000000005</v>
      </c>
      <c r="L18" s="12">
        <f>C18/NEP!$C$6</f>
        <v>1.2896616541353383</v>
      </c>
    </row>
    <row r="19" spans="1:12" x14ac:dyDescent="0.45">
      <c r="A19" t="s">
        <v>311</v>
      </c>
      <c r="B19" s="2">
        <v>2664</v>
      </c>
      <c r="C19" s="1">
        <v>6979</v>
      </c>
      <c r="D19">
        <f>VLOOKUP(A19,'NWAU per pres ED'!$A$2:$C$109,3,FALSE)</f>
        <v>0.19</v>
      </c>
      <c r="E19">
        <f t="shared" si="0"/>
        <v>506.16</v>
      </c>
      <c r="F19" s="1">
        <f t="shared" si="1"/>
        <v>1326.01</v>
      </c>
      <c r="G19" s="1">
        <f t="shared" si="2"/>
        <v>3532490.64</v>
      </c>
      <c r="H19" s="1">
        <f>NEP!$C$6-C19</f>
        <v>-1659</v>
      </c>
      <c r="I19" s="1">
        <f>'NWAU per pres ED'!E10-F19</f>
        <v>3.9900000000000091</v>
      </c>
      <c r="J19" s="1">
        <f t="shared" si="3"/>
        <v>10629.360000000024</v>
      </c>
      <c r="L19" s="12">
        <f>C19/NEP!$C$6</f>
        <v>1.3118421052631579</v>
      </c>
    </row>
    <row r="20" spans="1:12" x14ac:dyDescent="0.45">
      <c r="A20" t="s">
        <v>312</v>
      </c>
      <c r="B20" s="2">
        <v>2223</v>
      </c>
      <c r="C20" s="1">
        <v>6397</v>
      </c>
      <c r="D20">
        <f>VLOOKUP(A20,'NWAU per pres ED'!$A$2:$C$109,3,FALSE)</f>
        <v>0.19</v>
      </c>
      <c r="E20">
        <f t="shared" si="0"/>
        <v>422.37</v>
      </c>
      <c r="F20" s="1">
        <f t="shared" si="1"/>
        <v>1215.43</v>
      </c>
      <c r="G20" s="1">
        <f t="shared" si="2"/>
        <v>2701900.89</v>
      </c>
      <c r="H20" s="1">
        <f>NEP!$C$6-C20</f>
        <v>-1077</v>
      </c>
      <c r="I20" s="1">
        <f>'NWAU per pres ED'!E46-F20</f>
        <v>-789.83</v>
      </c>
      <c r="J20" s="1">
        <f t="shared" si="3"/>
        <v>-1755792.09</v>
      </c>
      <c r="L20" s="12">
        <f>C20/NEP!$C$6</f>
        <v>1.2024436090225563</v>
      </c>
    </row>
    <row r="21" spans="1:12" x14ac:dyDescent="0.45">
      <c r="A21" t="s">
        <v>313</v>
      </c>
      <c r="B21">
        <v>465</v>
      </c>
      <c r="C21" s="1">
        <v>10357</v>
      </c>
      <c r="D21">
        <f>VLOOKUP(A21,'NWAU per pres ED'!$A$2:$C$109,3,FALSE)</f>
        <v>0.18</v>
      </c>
      <c r="E21">
        <f t="shared" si="0"/>
        <v>83.7</v>
      </c>
      <c r="F21" s="1">
        <f t="shared" si="1"/>
        <v>1864.26</v>
      </c>
      <c r="G21" s="1">
        <f t="shared" si="2"/>
        <v>866880.9</v>
      </c>
      <c r="H21" s="1">
        <f>NEP!$C$6-C21</f>
        <v>-5037</v>
      </c>
      <c r="I21" s="1">
        <f>'NWAU per pres ED'!E64-F21</f>
        <v>-1066.26</v>
      </c>
      <c r="J21" s="1">
        <f t="shared" si="3"/>
        <v>-495810.9</v>
      </c>
      <c r="L21" s="12">
        <f>C21/NEP!$C$6</f>
        <v>1.9468045112781955</v>
      </c>
    </row>
    <row r="22" spans="1:12" x14ac:dyDescent="0.45">
      <c r="A22" t="s">
        <v>314</v>
      </c>
      <c r="B22">
        <v>792</v>
      </c>
      <c r="C22" s="1">
        <v>6959</v>
      </c>
      <c r="D22">
        <f>VLOOKUP(A22,'NWAU per pres ED'!$A$2:$C$109,3,FALSE)</f>
        <v>0.2</v>
      </c>
      <c r="E22">
        <f t="shared" si="0"/>
        <v>158.4</v>
      </c>
      <c r="F22" s="1">
        <f t="shared" si="1"/>
        <v>1391.8000000000002</v>
      </c>
      <c r="G22" s="1">
        <f t="shared" si="2"/>
        <v>1102305.6000000001</v>
      </c>
      <c r="H22" s="1">
        <f>NEP!$C$6-C22</f>
        <v>-1639</v>
      </c>
      <c r="I22" s="1">
        <f>'NWAU per pres ED'!E58-F22</f>
        <v>-1179.0000000000002</v>
      </c>
      <c r="J22" s="1">
        <f t="shared" si="3"/>
        <v>-933768.00000000023</v>
      </c>
      <c r="L22" s="12">
        <f>C22/NEP!$C$6</f>
        <v>1.3080827067669174</v>
      </c>
    </row>
    <row r="23" spans="1:12" x14ac:dyDescent="0.45">
      <c r="A23" t="s">
        <v>315</v>
      </c>
      <c r="B23" s="2">
        <v>1431</v>
      </c>
      <c r="C23" s="1">
        <v>5998</v>
      </c>
      <c r="D23">
        <f>VLOOKUP(A23,'NWAU per pres ED'!$A$2:$C$109,3,FALSE)</f>
        <v>0.21</v>
      </c>
      <c r="E23">
        <f t="shared" si="0"/>
        <v>300.51</v>
      </c>
      <c r="F23" s="1">
        <f t="shared" si="1"/>
        <v>1259.58</v>
      </c>
      <c r="G23" s="1">
        <f t="shared" si="2"/>
        <v>1802458.98</v>
      </c>
      <c r="H23" s="1">
        <f>NEP!$C$6-C23</f>
        <v>-678</v>
      </c>
      <c r="I23" s="1">
        <f>'NWAU per pres ED'!E67-F23</f>
        <v>-408.38</v>
      </c>
      <c r="J23" s="1">
        <f t="shared" si="3"/>
        <v>-584391.78</v>
      </c>
      <c r="L23" s="12">
        <f>C23/NEP!$C$6</f>
        <v>1.1274436090225564</v>
      </c>
    </row>
    <row r="24" spans="1:12" x14ac:dyDescent="0.45">
      <c r="A24" t="s">
        <v>316</v>
      </c>
      <c r="B24" s="2">
        <v>1449</v>
      </c>
      <c r="C24" s="1">
        <v>6599</v>
      </c>
      <c r="D24">
        <f>VLOOKUP(A24,'NWAU per pres ED'!$A$2:$C$109,3,FALSE)</f>
        <v>0.18</v>
      </c>
      <c r="E24">
        <f t="shared" si="0"/>
        <v>260.82</v>
      </c>
      <c r="F24" s="1">
        <f t="shared" si="1"/>
        <v>1187.82</v>
      </c>
      <c r="G24" s="1">
        <f t="shared" si="2"/>
        <v>1721151.18</v>
      </c>
      <c r="H24" s="1">
        <f>NEP!$C$6-C24</f>
        <v>-1279</v>
      </c>
      <c r="I24" s="1">
        <f>'NWAU per pres ED'!E14-F24</f>
        <v>-123.81999999999994</v>
      </c>
      <c r="J24" s="1">
        <f t="shared" si="3"/>
        <v>-179415.17999999991</v>
      </c>
      <c r="L24" s="12">
        <f>C24/NEP!$C$6</f>
        <v>1.2404135338345865</v>
      </c>
    </row>
    <row r="25" spans="1:12" x14ac:dyDescent="0.45">
      <c r="A25" t="s">
        <v>317</v>
      </c>
      <c r="B25">
        <v>79</v>
      </c>
      <c r="C25" s="1">
        <v>9235</v>
      </c>
      <c r="D25">
        <f>VLOOKUP(A25,'NWAU per pres ED'!$A$2:$C$109,3,FALSE)</f>
        <v>0.14000000000000001</v>
      </c>
      <c r="E25">
        <f t="shared" si="0"/>
        <v>11.06</v>
      </c>
      <c r="F25" s="1">
        <f t="shared" si="1"/>
        <v>1292.9000000000001</v>
      </c>
      <c r="G25" s="1">
        <f t="shared" si="2"/>
        <v>102139.1</v>
      </c>
      <c r="H25" s="1">
        <f>NEP!$C$6-C25</f>
        <v>-3915</v>
      </c>
      <c r="I25" s="1">
        <f>'NWAU per pres ED'!E52-F25</f>
        <v>-920.50000000000011</v>
      </c>
      <c r="J25" s="1">
        <f t="shared" si="3"/>
        <v>-72719.500000000015</v>
      </c>
      <c r="L25" s="12">
        <f>C25/NEP!$C$6</f>
        <v>1.7359022556390977</v>
      </c>
    </row>
    <row r="26" spans="1:12" x14ac:dyDescent="0.45">
      <c r="A26" t="s">
        <v>318</v>
      </c>
      <c r="B26">
        <v>139</v>
      </c>
      <c r="C26" s="1">
        <v>6197</v>
      </c>
      <c r="D26">
        <f>VLOOKUP(A26,'NWAU per pres ED'!$A$2:$C$109,3,FALSE)</f>
        <v>0.16</v>
      </c>
      <c r="E26">
        <f t="shared" si="0"/>
        <v>22.240000000000002</v>
      </c>
      <c r="F26" s="1">
        <f t="shared" si="1"/>
        <v>991.52</v>
      </c>
      <c r="G26" s="1">
        <f t="shared" si="2"/>
        <v>137821.28</v>
      </c>
      <c r="H26" s="1">
        <f>NEP!$C$6-C26</f>
        <v>-877</v>
      </c>
      <c r="I26" s="1">
        <f>'NWAU per pres ED'!E86-F26</f>
        <v>-565.91999999999996</v>
      </c>
      <c r="J26" s="1">
        <f t="shared" si="3"/>
        <v>-78662.87999999999</v>
      </c>
      <c r="L26" s="12">
        <f>C26/NEP!$C$6</f>
        <v>1.1648496240601505</v>
      </c>
    </row>
    <row r="27" spans="1:12" x14ac:dyDescent="0.45">
      <c r="A27" t="s">
        <v>319</v>
      </c>
      <c r="B27">
        <v>730</v>
      </c>
      <c r="C27" s="1">
        <v>6915</v>
      </c>
      <c r="D27">
        <f>VLOOKUP(A27,'NWAU per pres ED'!$A$2:$C$109,3,FALSE)</f>
        <v>0.15</v>
      </c>
      <c r="E27">
        <f t="shared" si="0"/>
        <v>109.5</v>
      </c>
      <c r="F27" s="1">
        <f t="shared" si="1"/>
        <v>1037.25</v>
      </c>
      <c r="G27" s="1">
        <f t="shared" si="2"/>
        <v>757192.5</v>
      </c>
      <c r="H27" s="1">
        <f>NEP!$C$6-C27</f>
        <v>-1595</v>
      </c>
      <c r="I27" s="1">
        <f>'NWAU per pres ED'!E11-F27</f>
        <v>558.75</v>
      </c>
      <c r="J27" s="1">
        <f t="shared" si="3"/>
        <v>407887.5</v>
      </c>
      <c r="L27" s="12">
        <f>C27/NEP!$C$6</f>
        <v>1.2998120300751879</v>
      </c>
    </row>
    <row r="28" spans="1:12" x14ac:dyDescent="0.45">
      <c r="A28" t="s">
        <v>320</v>
      </c>
      <c r="B28" s="2">
        <v>1084</v>
      </c>
      <c r="C28" s="1">
        <v>6460</v>
      </c>
      <c r="D28">
        <f>VLOOKUP(A28,'NWAU per pres ED'!$A$2:$C$109,3,FALSE)</f>
        <v>0.15</v>
      </c>
      <c r="E28">
        <f t="shared" si="0"/>
        <v>162.6</v>
      </c>
      <c r="F28" s="1">
        <f t="shared" si="1"/>
        <v>969</v>
      </c>
      <c r="G28" s="1">
        <f t="shared" si="2"/>
        <v>1050396</v>
      </c>
      <c r="H28" s="1">
        <f>NEP!$C$6-C28</f>
        <v>-1140</v>
      </c>
      <c r="I28" s="1">
        <f>'NWAU per pres ED'!E107-F28</f>
        <v>-969</v>
      </c>
      <c r="J28" s="1">
        <f t="shared" si="3"/>
        <v>-1050396</v>
      </c>
      <c r="L28" s="12">
        <f>C28/NEP!$C$6</f>
        <v>1.2142857142857142</v>
      </c>
    </row>
    <row r="29" spans="1:12" x14ac:dyDescent="0.45">
      <c r="A29" t="s">
        <v>321</v>
      </c>
      <c r="B29">
        <v>442</v>
      </c>
      <c r="C29" s="1">
        <v>6046</v>
      </c>
      <c r="D29">
        <f>VLOOKUP(A29,'NWAU per pres ED'!$A$2:$C$109,3,FALSE)</f>
        <v>0.15</v>
      </c>
      <c r="E29">
        <f t="shared" si="0"/>
        <v>66.3</v>
      </c>
      <c r="F29" s="1">
        <f t="shared" si="1"/>
        <v>906.9</v>
      </c>
      <c r="G29" s="1">
        <f t="shared" si="2"/>
        <v>400849.8</v>
      </c>
      <c r="H29" s="1">
        <f>NEP!$C$6-C29</f>
        <v>-726</v>
      </c>
      <c r="I29" s="1">
        <f>'NWAU per pres ED'!E79-F29</f>
        <v>-55.699999999999932</v>
      </c>
      <c r="J29" s="1">
        <f t="shared" si="3"/>
        <v>-24619.399999999969</v>
      </c>
      <c r="L29" s="12">
        <f>C29/NEP!$C$6</f>
        <v>1.1364661654135337</v>
      </c>
    </row>
    <row r="30" spans="1:12" x14ac:dyDescent="0.45">
      <c r="A30" t="s">
        <v>322</v>
      </c>
      <c r="B30">
        <v>132</v>
      </c>
      <c r="C30" s="1">
        <v>6138</v>
      </c>
      <c r="D30">
        <f>VLOOKUP(A30,'NWAU per pres ED'!$A$2:$C$109,3,FALSE)</f>
        <v>0.15</v>
      </c>
      <c r="E30">
        <f t="shared" si="0"/>
        <v>19.8</v>
      </c>
      <c r="F30" s="1">
        <f t="shared" si="1"/>
        <v>920.69999999999993</v>
      </c>
      <c r="G30" s="1">
        <f t="shared" si="2"/>
        <v>121532.4</v>
      </c>
      <c r="H30" s="1">
        <f>NEP!$C$6-C30</f>
        <v>-818</v>
      </c>
      <c r="I30" s="1">
        <f>'NWAU per pres ED'!E63-F30</f>
        <v>462.50000000000011</v>
      </c>
      <c r="J30" s="1">
        <f t="shared" si="3"/>
        <v>61050.000000000015</v>
      </c>
      <c r="L30" s="12">
        <f>C30/NEP!$C$6</f>
        <v>1.1537593984962407</v>
      </c>
    </row>
    <row r="31" spans="1:12" x14ac:dyDescent="0.45">
      <c r="A31" t="s">
        <v>323</v>
      </c>
      <c r="B31">
        <v>35</v>
      </c>
      <c r="C31" s="1">
        <v>7353</v>
      </c>
      <c r="D31">
        <f>VLOOKUP(A31,'NWAU per pres ED'!$A$2:$C$109,3,FALSE)</f>
        <v>0.09</v>
      </c>
      <c r="E31">
        <f t="shared" si="0"/>
        <v>3.15</v>
      </c>
      <c r="F31" s="1">
        <f t="shared" si="1"/>
        <v>661.77</v>
      </c>
      <c r="G31" s="1">
        <f t="shared" si="2"/>
        <v>23161.95</v>
      </c>
      <c r="H31" s="1">
        <f>NEP!$C$6-C31</f>
        <v>-2033</v>
      </c>
      <c r="I31" s="1">
        <f>'NWAU per pres ED'!E100-F31</f>
        <v>83.030000000000086</v>
      </c>
      <c r="J31" s="1">
        <f t="shared" si="3"/>
        <v>2906.0500000000029</v>
      </c>
      <c r="L31" s="12">
        <f>C31/NEP!$C$6</f>
        <v>1.3821428571428571</v>
      </c>
    </row>
    <row r="32" spans="1:12" x14ac:dyDescent="0.45">
      <c r="A32" t="s">
        <v>324</v>
      </c>
      <c r="B32">
        <v>227</v>
      </c>
      <c r="C32" s="1">
        <v>7776</v>
      </c>
      <c r="D32">
        <f>VLOOKUP(A32,'NWAU per pres ED'!$A$2:$C$109,3,FALSE)</f>
        <v>0.33</v>
      </c>
      <c r="E32">
        <f t="shared" si="0"/>
        <v>74.91</v>
      </c>
      <c r="F32" s="1">
        <f t="shared" si="1"/>
        <v>2566.08</v>
      </c>
      <c r="G32" s="1">
        <f t="shared" si="2"/>
        <v>582500.16</v>
      </c>
      <c r="H32" s="1">
        <f>NEP!$C$6-C32</f>
        <v>-2456</v>
      </c>
      <c r="I32" s="1">
        <f>'NWAU per pres ED'!E84-F32</f>
        <v>-1980.88</v>
      </c>
      <c r="J32" s="1">
        <f t="shared" si="3"/>
        <v>-449659.76</v>
      </c>
      <c r="L32" s="12">
        <f>C32/NEP!$C$6</f>
        <v>1.4616541353383459</v>
      </c>
    </row>
    <row r="33" spans="1:12" x14ac:dyDescent="0.45">
      <c r="A33" t="s">
        <v>325</v>
      </c>
      <c r="B33">
        <v>62</v>
      </c>
      <c r="C33" s="1">
        <v>11987</v>
      </c>
      <c r="D33">
        <f>VLOOKUP(A33,'NWAU per pres ED'!$A$2:$C$109,3,FALSE)</f>
        <v>0.24</v>
      </c>
      <c r="E33">
        <f t="shared" si="0"/>
        <v>14.879999999999999</v>
      </c>
      <c r="F33" s="1">
        <f t="shared" si="1"/>
        <v>2876.88</v>
      </c>
      <c r="G33" s="1">
        <f t="shared" si="2"/>
        <v>178366.56</v>
      </c>
      <c r="H33" s="1">
        <f>NEP!$C$6-C33</f>
        <v>-6667</v>
      </c>
      <c r="I33" s="1">
        <f>'NWAU per pres ED'!E102-F33</f>
        <v>-2291.6800000000003</v>
      </c>
      <c r="J33" s="1">
        <f t="shared" si="3"/>
        <v>-142084.16000000003</v>
      </c>
      <c r="L33" s="12">
        <f>C33/NEP!$C$6</f>
        <v>2.2531954887218046</v>
      </c>
    </row>
    <row r="34" spans="1:12" x14ac:dyDescent="0.45">
      <c r="A34" t="s">
        <v>326</v>
      </c>
      <c r="B34" s="2">
        <v>1257</v>
      </c>
      <c r="C34" s="1">
        <v>6043</v>
      </c>
      <c r="D34">
        <f>VLOOKUP(A34,'NWAU per pres ED'!$A$2:$C$109,3,FALSE)</f>
        <v>0.18</v>
      </c>
      <c r="E34">
        <f t="shared" ref="E34:E65" si="4">B34*D34</f>
        <v>226.26</v>
      </c>
      <c r="F34" s="1">
        <f t="shared" ref="F34:F65" si="5">C34*D34</f>
        <v>1087.74</v>
      </c>
      <c r="G34" s="1">
        <f t="shared" ref="G34:G65" si="6">F34*B34</f>
        <v>1367289.18</v>
      </c>
      <c r="H34" s="1">
        <f>NEP!$C$6-C34</f>
        <v>-723</v>
      </c>
      <c r="I34" s="1">
        <f>'NWAU per pres ED'!E35-F34</f>
        <v>-183.33999999999992</v>
      </c>
      <c r="J34" s="1">
        <f t="shared" ref="J34:J65" si="7">I34*B34</f>
        <v>-230458.37999999989</v>
      </c>
      <c r="L34" s="12">
        <f>C34/NEP!$C$6</f>
        <v>1.1359022556390976</v>
      </c>
    </row>
    <row r="35" spans="1:12" x14ac:dyDescent="0.45">
      <c r="A35" t="s">
        <v>327</v>
      </c>
      <c r="B35">
        <v>677</v>
      </c>
      <c r="C35" s="1">
        <v>5974</v>
      </c>
      <c r="D35">
        <f>VLOOKUP(A35,'NWAU per pres ED'!$A$2:$C$109,3,FALSE)</f>
        <v>0.17</v>
      </c>
      <c r="E35">
        <f t="shared" si="4"/>
        <v>115.09</v>
      </c>
      <c r="F35" s="1">
        <f t="shared" si="5"/>
        <v>1015.58</v>
      </c>
      <c r="G35" s="1">
        <f t="shared" si="6"/>
        <v>687547.66</v>
      </c>
      <c r="H35" s="1">
        <f>NEP!$C$6-C35</f>
        <v>-654</v>
      </c>
      <c r="I35" s="1">
        <f>'NWAU per pres ED'!E51-F35</f>
        <v>-643.18000000000006</v>
      </c>
      <c r="J35" s="1">
        <f t="shared" si="7"/>
        <v>-435432.86000000004</v>
      </c>
      <c r="L35" s="12">
        <f>C35/NEP!$C$6</f>
        <v>1.1229323308270676</v>
      </c>
    </row>
    <row r="36" spans="1:12" x14ac:dyDescent="0.45">
      <c r="A36" t="s">
        <v>328</v>
      </c>
      <c r="B36">
        <v>52</v>
      </c>
      <c r="C36" s="1">
        <v>7771</v>
      </c>
      <c r="D36">
        <f>VLOOKUP(A36,'NWAU per pres ED'!$A$2:$C$109,3,FALSE)</f>
        <v>0.22</v>
      </c>
      <c r="E36">
        <f t="shared" si="4"/>
        <v>11.44</v>
      </c>
      <c r="F36" s="1">
        <f t="shared" si="5"/>
        <v>1709.6200000000001</v>
      </c>
      <c r="G36" s="1">
        <f t="shared" si="6"/>
        <v>88900.24</v>
      </c>
      <c r="H36" s="1">
        <f>NEP!$C$6-C36</f>
        <v>-2451</v>
      </c>
      <c r="I36" s="1">
        <f>'NWAU per pres ED'!E74-F36</f>
        <v>-1071.2200000000003</v>
      </c>
      <c r="J36" s="1">
        <f t="shared" si="7"/>
        <v>-55703.440000000017</v>
      </c>
      <c r="L36" s="12">
        <f>C36/NEP!$C$6</f>
        <v>1.4607142857142856</v>
      </c>
    </row>
    <row r="37" spans="1:12" x14ac:dyDescent="0.45">
      <c r="A37" t="s">
        <v>329</v>
      </c>
      <c r="B37">
        <v>676</v>
      </c>
      <c r="C37" s="1">
        <v>5317</v>
      </c>
      <c r="D37">
        <f>VLOOKUP(A37,'NWAU per pres ED'!$A$2:$C$109,3,FALSE)</f>
        <v>0.15</v>
      </c>
      <c r="E37">
        <f t="shared" si="4"/>
        <v>101.39999999999999</v>
      </c>
      <c r="F37" s="1">
        <f t="shared" si="5"/>
        <v>797.55</v>
      </c>
      <c r="G37" s="1">
        <f t="shared" si="6"/>
        <v>539143.79999999993</v>
      </c>
      <c r="H37" s="1">
        <f>NEP!$C$6-C37</f>
        <v>3</v>
      </c>
      <c r="I37" s="1">
        <f>'NWAU per pres ED'!E99-F37</f>
        <v>319.64999999999986</v>
      </c>
      <c r="J37" s="1">
        <f t="shared" si="7"/>
        <v>216083.39999999991</v>
      </c>
      <c r="L37" s="12">
        <f>C37/NEP!$C$6</f>
        <v>0.9994360902255639</v>
      </c>
    </row>
    <row r="38" spans="1:12" x14ac:dyDescent="0.45">
      <c r="A38" t="s">
        <v>330</v>
      </c>
      <c r="B38" s="2">
        <v>1917</v>
      </c>
      <c r="C38" s="1">
        <v>7567</v>
      </c>
      <c r="D38">
        <f>VLOOKUP(A38,'NWAU per pres ED'!$A$2:$C$109,3,FALSE)</f>
        <v>0.14000000000000001</v>
      </c>
      <c r="E38">
        <f t="shared" si="4"/>
        <v>268.38000000000005</v>
      </c>
      <c r="F38" s="1">
        <f t="shared" si="5"/>
        <v>1059.3800000000001</v>
      </c>
      <c r="G38" s="1">
        <f t="shared" si="6"/>
        <v>2030831.4600000002</v>
      </c>
      <c r="H38" s="1">
        <f>NEP!$C$6-C38</f>
        <v>-2247</v>
      </c>
      <c r="I38" s="1">
        <f>'NWAU per pres ED'!E45-F38</f>
        <v>-474.18000000000006</v>
      </c>
      <c r="J38" s="1">
        <f t="shared" si="7"/>
        <v>-909003.06000000017</v>
      </c>
      <c r="L38" s="12">
        <f>C38/NEP!$C$6</f>
        <v>1.4223684210526315</v>
      </c>
    </row>
    <row r="39" spans="1:12" x14ac:dyDescent="0.45">
      <c r="A39" t="s">
        <v>331</v>
      </c>
      <c r="B39" s="2">
        <v>2218</v>
      </c>
      <c r="C39" s="1">
        <v>5941</v>
      </c>
      <c r="D39">
        <f>VLOOKUP(A39,'NWAU per pres ED'!$A$2:$C$109,3,FALSE)</f>
        <v>0.12</v>
      </c>
      <c r="E39">
        <f t="shared" si="4"/>
        <v>266.15999999999997</v>
      </c>
      <c r="F39" s="1">
        <f t="shared" si="5"/>
        <v>712.92</v>
      </c>
      <c r="G39" s="1">
        <f t="shared" si="6"/>
        <v>1581256.5599999998</v>
      </c>
      <c r="H39" s="1">
        <f>NEP!$C$6-C39</f>
        <v>-621</v>
      </c>
      <c r="I39" s="1">
        <f>'NWAU per pres ED'!E89-F39</f>
        <v>-287.32</v>
      </c>
      <c r="J39" s="1">
        <f t="shared" si="7"/>
        <v>-637275.76</v>
      </c>
      <c r="L39" s="12">
        <f>C39/NEP!$C$6</f>
        <v>1.1167293233082707</v>
      </c>
    </row>
    <row r="40" spans="1:12" x14ac:dyDescent="0.45">
      <c r="A40" t="s">
        <v>332</v>
      </c>
      <c r="B40">
        <v>798</v>
      </c>
      <c r="C40" s="1">
        <v>7129</v>
      </c>
      <c r="D40">
        <f>VLOOKUP(A40,'NWAU per pres ED'!$A$2:$C$109,3,FALSE)</f>
        <v>0.14000000000000001</v>
      </c>
      <c r="E40">
        <f t="shared" si="4"/>
        <v>111.72000000000001</v>
      </c>
      <c r="F40" s="1">
        <f t="shared" si="5"/>
        <v>998.06000000000006</v>
      </c>
      <c r="G40" s="1">
        <f t="shared" si="6"/>
        <v>796451.88</v>
      </c>
      <c r="H40" s="1">
        <f>NEP!$C$6-C40</f>
        <v>-1809</v>
      </c>
      <c r="I40" s="1">
        <f>'NWAU per pres ED'!E50-F40</f>
        <v>-519.26</v>
      </c>
      <c r="J40" s="1">
        <f t="shared" si="7"/>
        <v>-414369.48</v>
      </c>
      <c r="L40" s="12">
        <f>C40/NEP!$C$6</f>
        <v>1.3400375939849625</v>
      </c>
    </row>
    <row r="41" spans="1:12" x14ac:dyDescent="0.45">
      <c r="A41" t="s">
        <v>333</v>
      </c>
      <c r="B41" s="2">
        <v>2654</v>
      </c>
      <c r="C41" s="1">
        <v>7285</v>
      </c>
      <c r="D41">
        <f>VLOOKUP(A41,'NWAU per pres ED'!$A$2:$C$109,3,FALSE)</f>
        <v>0.13</v>
      </c>
      <c r="E41">
        <f t="shared" si="4"/>
        <v>345.02000000000004</v>
      </c>
      <c r="F41" s="1">
        <f t="shared" si="5"/>
        <v>947.05000000000007</v>
      </c>
      <c r="G41" s="1">
        <f t="shared" si="6"/>
        <v>2513470.7000000002</v>
      </c>
      <c r="H41" s="1">
        <f>NEP!$C$6-C41</f>
        <v>-1965</v>
      </c>
      <c r="I41" s="1">
        <f>'NWAU per pres ED'!E61-F41</f>
        <v>489.35</v>
      </c>
      <c r="J41" s="1">
        <f t="shared" si="7"/>
        <v>1298734.9000000001</v>
      </c>
      <c r="L41" s="12">
        <f>C41/NEP!$C$6</f>
        <v>1.369360902255639</v>
      </c>
    </row>
    <row r="42" spans="1:12" x14ac:dyDescent="0.45">
      <c r="A42" t="s">
        <v>334</v>
      </c>
      <c r="B42">
        <v>841</v>
      </c>
      <c r="C42" s="1">
        <v>7312</v>
      </c>
      <c r="D42">
        <f>VLOOKUP(A42,'NWAU per pres ED'!$A$2:$C$109,3,FALSE)</f>
        <v>0.15</v>
      </c>
      <c r="E42">
        <f t="shared" si="4"/>
        <v>126.14999999999999</v>
      </c>
      <c r="F42" s="1">
        <f t="shared" si="5"/>
        <v>1096.8</v>
      </c>
      <c r="G42" s="1">
        <f t="shared" si="6"/>
        <v>922408.79999999993</v>
      </c>
      <c r="H42" s="1">
        <f>NEP!$C$6-C42</f>
        <v>-1992</v>
      </c>
      <c r="I42" s="1">
        <f>'NWAU per pres ED'!E72-F42</f>
        <v>-458.4</v>
      </c>
      <c r="J42" s="1">
        <f t="shared" si="7"/>
        <v>-385514.39999999997</v>
      </c>
      <c r="L42" s="12">
        <f>C42/NEP!$C$6</f>
        <v>1.3744360902255639</v>
      </c>
    </row>
    <row r="43" spans="1:12" x14ac:dyDescent="0.45">
      <c r="A43" t="s">
        <v>335</v>
      </c>
      <c r="B43" s="2">
        <v>1408</v>
      </c>
      <c r="C43" s="1">
        <v>6828</v>
      </c>
      <c r="D43">
        <f>VLOOKUP(A43,'NWAU per pres ED'!$A$2:$C$109,3,FALSE)</f>
        <v>0.12</v>
      </c>
      <c r="E43">
        <f t="shared" si="4"/>
        <v>168.95999999999998</v>
      </c>
      <c r="F43" s="1">
        <f t="shared" si="5"/>
        <v>819.36</v>
      </c>
      <c r="G43" s="1">
        <f t="shared" si="6"/>
        <v>1153658.8800000001</v>
      </c>
      <c r="H43" s="1">
        <f>NEP!$C$6-C43</f>
        <v>-1508</v>
      </c>
      <c r="I43" s="1">
        <f>'NWAU per pres ED'!E37-F43</f>
        <v>-21.360000000000014</v>
      </c>
      <c r="J43" s="1">
        <f t="shared" si="7"/>
        <v>-30074.880000000019</v>
      </c>
      <c r="L43" s="12">
        <f>C43/NEP!$C$6</f>
        <v>1.2834586466165414</v>
      </c>
    </row>
    <row r="44" spans="1:12" x14ac:dyDescent="0.45">
      <c r="A44" t="s">
        <v>336</v>
      </c>
      <c r="B44">
        <v>416</v>
      </c>
      <c r="C44" s="1">
        <v>7368</v>
      </c>
      <c r="D44">
        <f>VLOOKUP(A44,'NWAU per pres ED'!$A$2:$C$109,3,FALSE)</f>
        <v>0.12</v>
      </c>
      <c r="E44">
        <f t="shared" si="4"/>
        <v>49.92</v>
      </c>
      <c r="F44" s="1">
        <f t="shared" si="5"/>
        <v>884.16</v>
      </c>
      <c r="G44" s="1">
        <f t="shared" si="6"/>
        <v>367810.56</v>
      </c>
      <c r="H44" s="1">
        <f>NEP!$C$6-C44</f>
        <v>-2048</v>
      </c>
      <c r="I44" s="1">
        <f>'NWAU per pres ED'!E97-F44</f>
        <v>-458.55999999999995</v>
      </c>
      <c r="J44" s="1">
        <f t="shared" si="7"/>
        <v>-190760.95999999996</v>
      </c>
      <c r="L44" s="12">
        <f>C44/NEP!$C$6</f>
        <v>1.3849624060150376</v>
      </c>
    </row>
    <row r="45" spans="1:12" x14ac:dyDescent="0.45">
      <c r="A45" t="s">
        <v>337</v>
      </c>
      <c r="B45" s="2">
        <v>1909</v>
      </c>
      <c r="C45" s="1">
        <v>6254</v>
      </c>
      <c r="D45">
        <f>VLOOKUP(A45,'NWAU per pres ED'!$A$2:$C$109,3,FALSE)</f>
        <v>0.11</v>
      </c>
      <c r="E45">
        <f t="shared" si="4"/>
        <v>209.99</v>
      </c>
      <c r="F45" s="1">
        <f t="shared" si="5"/>
        <v>687.94</v>
      </c>
      <c r="G45" s="1">
        <f t="shared" si="6"/>
        <v>1313277.4600000002</v>
      </c>
      <c r="H45" s="1">
        <f>NEP!$C$6-C45</f>
        <v>-934</v>
      </c>
      <c r="I45" s="1">
        <f>'NWAU per pres ED'!E78-F45</f>
        <v>429.26</v>
      </c>
      <c r="J45" s="1">
        <f t="shared" si="7"/>
        <v>819457.34</v>
      </c>
      <c r="L45" s="12">
        <f>C45/NEP!$C$6</f>
        <v>1.1755639097744361</v>
      </c>
    </row>
    <row r="46" spans="1:12" x14ac:dyDescent="0.45">
      <c r="A46" t="s">
        <v>338</v>
      </c>
      <c r="B46" s="2">
        <v>3678</v>
      </c>
      <c r="C46" s="1">
        <v>5356</v>
      </c>
      <c r="D46">
        <f>VLOOKUP(A46,'NWAU per pres ED'!$A$2:$C$109,3,FALSE)</f>
        <v>0.08</v>
      </c>
      <c r="E46">
        <f t="shared" si="4"/>
        <v>294.24</v>
      </c>
      <c r="F46" s="1">
        <f t="shared" si="5"/>
        <v>428.48</v>
      </c>
      <c r="G46" s="1">
        <f t="shared" si="6"/>
        <v>1575949.4400000002</v>
      </c>
      <c r="H46" s="1">
        <f>NEP!$C$6-C46</f>
        <v>-36</v>
      </c>
      <c r="I46" s="1">
        <f>'NWAU per pres ED'!E47-F46</f>
        <v>103.51999999999998</v>
      </c>
      <c r="J46" s="1">
        <f t="shared" si="7"/>
        <v>380746.55999999994</v>
      </c>
      <c r="L46" s="12">
        <f>C46/NEP!$C$6</f>
        <v>1.006766917293233</v>
      </c>
    </row>
    <row r="47" spans="1:12" x14ac:dyDescent="0.45">
      <c r="A47" t="s">
        <v>339</v>
      </c>
      <c r="B47">
        <v>299</v>
      </c>
      <c r="C47" s="1">
        <v>7699</v>
      </c>
      <c r="D47">
        <f>VLOOKUP(A47,'NWAU per pres ED'!$A$2:$C$109,3,FALSE)</f>
        <v>0.1</v>
      </c>
      <c r="E47">
        <f t="shared" si="4"/>
        <v>29.900000000000002</v>
      </c>
      <c r="F47" s="1">
        <f t="shared" si="5"/>
        <v>769.90000000000009</v>
      </c>
      <c r="G47" s="1">
        <f t="shared" si="6"/>
        <v>230200.10000000003</v>
      </c>
      <c r="H47" s="1">
        <f>NEP!$C$6-C47</f>
        <v>-2379</v>
      </c>
      <c r="I47" s="1">
        <f>'NWAU per pres ED'!E54-F47</f>
        <v>-291.10000000000008</v>
      </c>
      <c r="J47" s="1">
        <f t="shared" si="7"/>
        <v>-87038.900000000023</v>
      </c>
      <c r="L47" s="12">
        <f>C47/NEP!$C$6</f>
        <v>1.4471804511278195</v>
      </c>
    </row>
    <row r="48" spans="1:12" x14ac:dyDescent="0.45">
      <c r="A48" t="s">
        <v>340</v>
      </c>
      <c r="B48">
        <v>321</v>
      </c>
      <c r="C48" s="1">
        <v>7579</v>
      </c>
      <c r="D48">
        <f>VLOOKUP(A48,'NWAU per pres ED'!$A$2:$C$109,3,FALSE)</f>
        <v>0.1</v>
      </c>
      <c r="E48">
        <f t="shared" si="4"/>
        <v>32.1</v>
      </c>
      <c r="F48" s="1">
        <f t="shared" si="5"/>
        <v>757.90000000000009</v>
      </c>
      <c r="G48" s="1">
        <f t="shared" si="6"/>
        <v>243285.90000000002</v>
      </c>
      <c r="H48" s="1">
        <f>NEP!$C$6-C48</f>
        <v>-2259</v>
      </c>
      <c r="I48" s="1">
        <f>'NWAU per pres ED'!E77-F48</f>
        <v>199.69999999999982</v>
      </c>
      <c r="J48" s="1">
        <f t="shared" si="7"/>
        <v>64103.699999999939</v>
      </c>
      <c r="L48" s="12">
        <f>C48/NEP!$C$6</f>
        <v>1.4246240601503759</v>
      </c>
    </row>
    <row r="49" spans="1:12" x14ac:dyDescent="0.45">
      <c r="A49" t="s">
        <v>341</v>
      </c>
      <c r="B49" s="2">
        <v>1465</v>
      </c>
      <c r="C49" s="1">
        <v>7259</v>
      </c>
      <c r="D49">
        <f>VLOOKUP(A49,'NWAU per pres ED'!$A$2:$C$109,3,FALSE)</f>
        <v>0.1</v>
      </c>
      <c r="E49">
        <f t="shared" si="4"/>
        <v>146.5</v>
      </c>
      <c r="F49" s="1">
        <f t="shared" si="5"/>
        <v>725.90000000000009</v>
      </c>
      <c r="G49" s="1">
        <f t="shared" si="6"/>
        <v>1063443.5000000002</v>
      </c>
      <c r="H49" s="1">
        <f>NEP!$C$6-C49</f>
        <v>-1939</v>
      </c>
      <c r="I49" s="1">
        <f>'NWAU per pres ED'!E105-F49</f>
        <v>-725.90000000000009</v>
      </c>
      <c r="J49" s="1">
        <f t="shared" si="7"/>
        <v>-1063443.5000000002</v>
      </c>
      <c r="L49" s="12">
        <f>C49/NEP!$C$6</f>
        <v>1.3644736842105263</v>
      </c>
    </row>
    <row r="50" spans="1:12" x14ac:dyDescent="0.45">
      <c r="A50" t="s">
        <v>342</v>
      </c>
      <c r="B50">
        <v>617</v>
      </c>
      <c r="C50" s="1">
        <v>6460</v>
      </c>
      <c r="D50">
        <f>VLOOKUP(A50,'NWAU per pres ED'!$A$2:$C$109,3,FALSE)</f>
        <v>0.09</v>
      </c>
      <c r="E50">
        <f t="shared" si="4"/>
        <v>55.53</v>
      </c>
      <c r="F50" s="1">
        <f t="shared" si="5"/>
        <v>581.4</v>
      </c>
      <c r="G50" s="1">
        <f t="shared" si="6"/>
        <v>358723.8</v>
      </c>
      <c r="H50" s="1">
        <f>NEP!$C$6-C50</f>
        <v>-1140</v>
      </c>
      <c r="I50" s="1">
        <f>'NWAU per pres ED'!E40-F50</f>
        <v>163.40000000000009</v>
      </c>
      <c r="J50" s="1">
        <f t="shared" si="7"/>
        <v>100817.80000000006</v>
      </c>
      <c r="L50" s="12">
        <f>C50/NEP!$C$6</f>
        <v>1.2142857142857142</v>
      </c>
    </row>
    <row r="51" spans="1:12" x14ac:dyDescent="0.45">
      <c r="A51" t="s">
        <v>343</v>
      </c>
      <c r="B51">
        <v>534</v>
      </c>
      <c r="C51" s="1">
        <v>6203</v>
      </c>
      <c r="D51">
        <f>VLOOKUP(A51,'NWAU per pres ED'!$A$2:$C$109,3,FALSE)</f>
        <v>7.0000000000000007E-2</v>
      </c>
      <c r="E51">
        <f t="shared" si="4"/>
        <v>37.380000000000003</v>
      </c>
      <c r="F51" s="1">
        <f t="shared" si="5"/>
        <v>434.21000000000004</v>
      </c>
      <c r="G51" s="1">
        <f t="shared" si="6"/>
        <v>231868.14</v>
      </c>
      <c r="H51" s="1">
        <f>NEP!$C$6-C51</f>
        <v>-883</v>
      </c>
      <c r="I51" s="1">
        <f>'NWAU per pres ED'!E22-F51</f>
        <v>629.79</v>
      </c>
      <c r="J51" s="1">
        <f t="shared" si="7"/>
        <v>336307.86</v>
      </c>
      <c r="L51" s="12">
        <f>C51/NEP!$C$6</f>
        <v>1.1659774436090224</v>
      </c>
    </row>
    <row r="52" spans="1:12" x14ac:dyDescent="0.45">
      <c r="A52" t="s">
        <v>344</v>
      </c>
      <c r="B52">
        <v>85</v>
      </c>
      <c r="C52" s="1">
        <v>5079</v>
      </c>
      <c r="D52">
        <f>VLOOKUP(A52,'NWAU per pres ED'!$A$2:$C$109,3,FALSE)</f>
        <v>7.0000000000000007E-2</v>
      </c>
      <c r="E52">
        <f t="shared" si="4"/>
        <v>5.95</v>
      </c>
      <c r="F52" s="1">
        <f t="shared" si="5"/>
        <v>355.53000000000003</v>
      </c>
      <c r="G52" s="1">
        <f t="shared" si="6"/>
        <v>30220.050000000003</v>
      </c>
      <c r="H52" s="1">
        <f>NEP!$C$6-C52</f>
        <v>241</v>
      </c>
      <c r="I52" s="1">
        <f>'NWAU per pres ED'!E96-F52</f>
        <v>16.870000000000005</v>
      </c>
      <c r="J52" s="1">
        <f t="shared" si="7"/>
        <v>1433.9500000000003</v>
      </c>
      <c r="L52" s="12">
        <f>C52/NEP!$C$6</f>
        <v>0.95469924812030071</v>
      </c>
    </row>
    <row r="53" spans="1:12" x14ac:dyDescent="0.45">
      <c r="A53" t="s">
        <v>345</v>
      </c>
      <c r="B53">
        <v>426</v>
      </c>
      <c r="C53" s="1">
        <v>6737</v>
      </c>
      <c r="D53">
        <f>VLOOKUP(A53,'NWAU per pres ED'!$A$2:$C$109,3,FALSE)</f>
        <v>0.08</v>
      </c>
      <c r="E53">
        <f t="shared" si="4"/>
        <v>34.08</v>
      </c>
      <c r="F53" s="1">
        <f t="shared" si="5"/>
        <v>538.96</v>
      </c>
      <c r="G53" s="1">
        <f t="shared" si="6"/>
        <v>229596.96000000002</v>
      </c>
      <c r="H53" s="1">
        <f>NEP!$C$6-C53</f>
        <v>-1417</v>
      </c>
      <c r="I53" s="1">
        <f>'NWAU per pres ED'!E27-F53</f>
        <v>259.03999999999996</v>
      </c>
      <c r="J53" s="1">
        <f t="shared" si="7"/>
        <v>110351.03999999998</v>
      </c>
      <c r="L53" s="12">
        <f>C53/NEP!$C$6</f>
        <v>1.2663533834586467</v>
      </c>
    </row>
    <row r="54" spans="1:12" x14ac:dyDescent="0.45">
      <c r="A54" t="s">
        <v>346</v>
      </c>
      <c r="B54">
        <v>938</v>
      </c>
      <c r="C54" s="1">
        <v>7063</v>
      </c>
      <c r="D54">
        <f>VLOOKUP(A54,'NWAU per pres ED'!$A$2:$C$109,3,FALSE)</f>
        <v>0.09</v>
      </c>
      <c r="E54">
        <f t="shared" si="4"/>
        <v>84.42</v>
      </c>
      <c r="F54" s="1">
        <f t="shared" si="5"/>
        <v>635.66999999999996</v>
      </c>
      <c r="G54" s="1">
        <f t="shared" si="6"/>
        <v>596258.46</v>
      </c>
      <c r="H54" s="1">
        <f>NEP!$C$6-C54</f>
        <v>-1743</v>
      </c>
      <c r="I54" s="1">
        <f>'NWAU per pres ED'!E43-F54</f>
        <v>2.7299999999999045</v>
      </c>
      <c r="J54" s="1">
        <f t="shared" si="7"/>
        <v>2560.7399999999107</v>
      </c>
      <c r="L54" s="12">
        <f>C54/NEP!$C$6</f>
        <v>1.3276315789473685</v>
      </c>
    </row>
    <row r="55" spans="1:12" x14ac:dyDescent="0.45">
      <c r="A55" t="s">
        <v>347</v>
      </c>
      <c r="B55" s="2">
        <v>1900</v>
      </c>
      <c r="C55" s="1">
        <v>4971</v>
      </c>
      <c r="D55">
        <f>VLOOKUP(A55,'NWAU per pres ED'!$A$2:$C$109,3,FALSE)</f>
        <v>7.0000000000000007E-2</v>
      </c>
      <c r="E55">
        <f t="shared" si="4"/>
        <v>133</v>
      </c>
      <c r="F55" s="1">
        <f t="shared" si="5"/>
        <v>347.97</v>
      </c>
      <c r="G55" s="1">
        <f t="shared" si="6"/>
        <v>661143</v>
      </c>
      <c r="H55" s="1">
        <f>NEP!$C$6-C55</f>
        <v>349</v>
      </c>
      <c r="I55" s="1">
        <f>'NWAU per pres ED'!E13-F55</f>
        <v>822.42999999999984</v>
      </c>
      <c r="J55" s="1">
        <f t="shared" si="7"/>
        <v>1562616.9999999998</v>
      </c>
      <c r="L55" s="12">
        <f>C55/NEP!$C$6</f>
        <v>0.93439849624060145</v>
      </c>
    </row>
    <row r="56" spans="1:12" x14ac:dyDescent="0.45">
      <c r="A56" t="s">
        <v>348</v>
      </c>
      <c r="B56">
        <v>273</v>
      </c>
      <c r="C56" s="1">
        <v>5448</v>
      </c>
      <c r="D56">
        <f>VLOOKUP(A56,'NWAU per pres ED'!$A$2:$C$109,3,FALSE)</f>
        <v>0.05</v>
      </c>
      <c r="E56">
        <f t="shared" si="4"/>
        <v>13.65</v>
      </c>
      <c r="F56" s="1">
        <f t="shared" si="5"/>
        <v>272.40000000000003</v>
      </c>
      <c r="G56" s="1">
        <f t="shared" si="6"/>
        <v>74365.200000000012</v>
      </c>
      <c r="H56" s="1">
        <f>NEP!$C$6-C56</f>
        <v>-128</v>
      </c>
      <c r="I56" s="1">
        <f>'NWAU per pres ED'!E93-F56</f>
        <v>100</v>
      </c>
      <c r="J56" s="1">
        <f t="shared" si="7"/>
        <v>27300</v>
      </c>
      <c r="L56" s="12">
        <f>C56/NEP!$C$6</f>
        <v>1.0240601503759399</v>
      </c>
    </row>
    <row r="57" spans="1:12" x14ac:dyDescent="0.45">
      <c r="A57" t="s">
        <v>349</v>
      </c>
      <c r="B57">
        <v>77</v>
      </c>
      <c r="C57" s="1">
        <v>7890</v>
      </c>
      <c r="D57">
        <f>VLOOKUP(A57,'NWAU per pres ED'!$A$2:$C$109,3,FALSE)</f>
        <v>7.0000000000000007E-2</v>
      </c>
      <c r="E57">
        <f t="shared" si="4"/>
        <v>5.3900000000000006</v>
      </c>
      <c r="F57" s="1">
        <f t="shared" si="5"/>
        <v>552.30000000000007</v>
      </c>
      <c r="G57" s="1">
        <f t="shared" si="6"/>
        <v>42527.100000000006</v>
      </c>
      <c r="H57" s="1">
        <f>NEP!$C$6-C57</f>
        <v>-2570</v>
      </c>
      <c r="I57" s="1">
        <f>'NWAU per pres ED'!E34-F57</f>
        <v>405.29999999999984</v>
      </c>
      <c r="J57" s="1">
        <f t="shared" si="7"/>
        <v>31208.099999999988</v>
      </c>
      <c r="L57" s="12">
        <f>C57/NEP!$C$6</f>
        <v>1.4830827067669172</v>
      </c>
    </row>
    <row r="58" spans="1:12" x14ac:dyDescent="0.45">
      <c r="A58" t="s">
        <v>350</v>
      </c>
      <c r="B58" s="2">
        <v>6763</v>
      </c>
      <c r="C58" s="1">
        <v>4154</v>
      </c>
      <c r="D58">
        <f>VLOOKUP(A58,'NWAU per pres ED'!$A$2:$C$109,3,FALSE)</f>
        <v>0.04</v>
      </c>
      <c r="E58">
        <f t="shared" si="4"/>
        <v>270.52</v>
      </c>
      <c r="F58" s="1">
        <f t="shared" si="5"/>
        <v>166.16</v>
      </c>
      <c r="G58" s="1">
        <f t="shared" si="6"/>
        <v>1123740.08</v>
      </c>
      <c r="H58" s="1">
        <f>NEP!$C$6-C58</f>
        <v>1166</v>
      </c>
      <c r="I58" s="1">
        <f>'NWAU per pres ED'!E101-F58</f>
        <v>738.24000000000024</v>
      </c>
      <c r="J58" s="1">
        <f t="shared" si="7"/>
        <v>4992717.120000002</v>
      </c>
      <c r="L58" s="12">
        <f>C58/NEP!$C$6</f>
        <v>0.78082706766917298</v>
      </c>
    </row>
    <row r="59" spans="1:12" x14ac:dyDescent="0.45">
      <c r="A59" t="s">
        <v>351</v>
      </c>
      <c r="B59">
        <v>357</v>
      </c>
      <c r="C59" s="1">
        <v>6175</v>
      </c>
      <c r="D59">
        <f>VLOOKUP(A59,'NWAU per pres ED'!$A$2:$C$109,3,FALSE)</f>
        <v>0.39</v>
      </c>
      <c r="E59">
        <f t="shared" si="4"/>
        <v>139.23000000000002</v>
      </c>
      <c r="F59" s="1">
        <f t="shared" si="5"/>
        <v>2408.25</v>
      </c>
      <c r="G59" s="1">
        <f t="shared" si="6"/>
        <v>859745.25</v>
      </c>
      <c r="H59" s="1">
        <f>NEP!$C$6-C59</f>
        <v>-855</v>
      </c>
      <c r="I59" s="1">
        <f>'NWAU per pres ED'!E92-F59</f>
        <v>-1823.05</v>
      </c>
      <c r="J59" s="1">
        <f t="shared" si="7"/>
        <v>-650828.85</v>
      </c>
      <c r="L59" s="12">
        <f>C59/NEP!$C$6</f>
        <v>1.1607142857142858</v>
      </c>
    </row>
    <row r="60" spans="1:12" x14ac:dyDescent="0.45">
      <c r="A60" t="s">
        <v>352</v>
      </c>
      <c r="B60">
        <v>49</v>
      </c>
      <c r="C60" s="1">
        <v>10456</v>
      </c>
      <c r="D60">
        <f>VLOOKUP(A60,'NWAU per pres ED'!$A$2:$C$109,3,FALSE)</f>
        <v>0.42</v>
      </c>
      <c r="E60">
        <f t="shared" si="4"/>
        <v>20.58</v>
      </c>
      <c r="F60" s="1">
        <f t="shared" si="5"/>
        <v>4391.5199999999995</v>
      </c>
      <c r="G60" s="1">
        <f t="shared" si="6"/>
        <v>215184.47999999998</v>
      </c>
      <c r="H60" s="1">
        <f>NEP!$C$6-C60</f>
        <v>-5136</v>
      </c>
      <c r="I60" s="1">
        <f>'NWAU per pres ED'!E53-F60</f>
        <v>-3965.9199999999996</v>
      </c>
      <c r="J60" s="1">
        <f t="shared" si="7"/>
        <v>-194330.08</v>
      </c>
      <c r="L60" s="12">
        <f>C60/NEP!$C$6</f>
        <v>1.9654135338345864</v>
      </c>
    </row>
    <row r="61" spans="1:12" x14ac:dyDescent="0.45">
      <c r="A61" t="s">
        <v>353</v>
      </c>
      <c r="B61">
        <v>352</v>
      </c>
      <c r="C61" s="1">
        <v>4790</v>
      </c>
      <c r="D61">
        <f>VLOOKUP(A61,'NWAU per pres ED'!$A$2:$C$109,3,FALSE)</f>
        <v>0.27</v>
      </c>
      <c r="E61">
        <f t="shared" si="4"/>
        <v>95.04</v>
      </c>
      <c r="F61" s="1">
        <f t="shared" si="5"/>
        <v>1293.3000000000002</v>
      </c>
      <c r="G61" s="1">
        <f t="shared" si="6"/>
        <v>455241.60000000009</v>
      </c>
      <c r="H61" s="1">
        <f>NEP!$C$6-C61</f>
        <v>530</v>
      </c>
      <c r="I61" s="1">
        <f>'NWAU per pres ED'!E108-F61</f>
        <v>-1293.3000000000002</v>
      </c>
      <c r="J61" s="1">
        <f t="shared" si="7"/>
        <v>-455241.60000000009</v>
      </c>
      <c r="L61" s="12">
        <f>C61/NEP!$C$6</f>
        <v>0.90037593984962405</v>
      </c>
    </row>
    <row r="62" spans="1:12" x14ac:dyDescent="0.45">
      <c r="A62" t="s">
        <v>354</v>
      </c>
      <c r="B62">
        <v>289</v>
      </c>
      <c r="C62" s="1">
        <v>5657</v>
      </c>
      <c r="D62">
        <f>VLOOKUP(A62,'NWAU per pres ED'!$A$2:$C$109,3,FALSE)</f>
        <v>0.24</v>
      </c>
      <c r="E62">
        <f t="shared" si="4"/>
        <v>69.36</v>
      </c>
      <c r="F62" s="1">
        <f t="shared" si="5"/>
        <v>1357.6799999999998</v>
      </c>
      <c r="G62" s="1">
        <f t="shared" si="6"/>
        <v>392369.51999999996</v>
      </c>
      <c r="H62" s="1">
        <f>NEP!$C$6-C62</f>
        <v>-337</v>
      </c>
      <c r="I62" s="1">
        <f>'NWAU per pres ED'!E44-F62</f>
        <v>-719.27999999999975</v>
      </c>
      <c r="J62" s="1">
        <f t="shared" si="7"/>
        <v>-207871.91999999993</v>
      </c>
      <c r="L62" s="12">
        <f>C62/NEP!$C$6</f>
        <v>1.063345864661654</v>
      </c>
    </row>
    <row r="63" spans="1:12" x14ac:dyDescent="0.45">
      <c r="A63" t="s">
        <v>355</v>
      </c>
      <c r="B63">
        <v>233</v>
      </c>
      <c r="C63" s="1">
        <v>11855</v>
      </c>
      <c r="D63">
        <f>VLOOKUP(A63,'NWAU per pres ED'!$A$2:$C$109,3,FALSE)</f>
        <v>0.26</v>
      </c>
      <c r="E63">
        <f t="shared" si="4"/>
        <v>60.580000000000005</v>
      </c>
      <c r="F63" s="1">
        <f t="shared" si="5"/>
        <v>3082.3</v>
      </c>
      <c r="G63" s="1">
        <f t="shared" si="6"/>
        <v>718175.9</v>
      </c>
      <c r="H63" s="1">
        <f>NEP!$C$6-C63</f>
        <v>-6535</v>
      </c>
      <c r="I63" s="1">
        <f>'NWAU per pres ED'!E87-F63</f>
        <v>-2443.9</v>
      </c>
      <c r="J63" s="1">
        <f t="shared" si="7"/>
        <v>-569428.70000000007</v>
      </c>
      <c r="L63" s="12">
        <f>C63/NEP!$C$6</f>
        <v>2.2283834586466167</v>
      </c>
    </row>
    <row r="64" spans="1:12" x14ac:dyDescent="0.45">
      <c r="A64" t="s">
        <v>356</v>
      </c>
      <c r="B64">
        <v>167</v>
      </c>
      <c r="C64" s="1">
        <v>5902</v>
      </c>
      <c r="D64">
        <f>VLOOKUP(A64,'NWAU per pres ED'!$A$2:$C$109,3,FALSE)</f>
        <v>0.15</v>
      </c>
      <c r="E64">
        <f t="shared" si="4"/>
        <v>25.05</v>
      </c>
      <c r="F64" s="1">
        <f t="shared" si="5"/>
        <v>885.3</v>
      </c>
      <c r="G64" s="1">
        <f t="shared" si="6"/>
        <v>147845.1</v>
      </c>
      <c r="H64" s="1">
        <f>NEP!$C$6-C64</f>
        <v>-582</v>
      </c>
      <c r="I64" s="1">
        <f>'NWAU per pres ED'!E24-F64</f>
        <v>72.299999999999955</v>
      </c>
      <c r="J64" s="1">
        <f t="shared" si="7"/>
        <v>12074.099999999993</v>
      </c>
      <c r="L64" s="12">
        <f>C64/NEP!$C$6</f>
        <v>1.1093984962406016</v>
      </c>
    </row>
    <row r="65" spans="1:12" x14ac:dyDescent="0.45">
      <c r="A65" t="s">
        <v>357</v>
      </c>
      <c r="B65">
        <v>512</v>
      </c>
      <c r="C65" s="1">
        <v>7082</v>
      </c>
      <c r="D65">
        <f>VLOOKUP(A65,'NWAU per pres ED'!$A$2:$C$109,3,FALSE)</f>
        <v>0.21</v>
      </c>
      <c r="E65">
        <f t="shared" si="4"/>
        <v>107.52</v>
      </c>
      <c r="F65" s="1">
        <f t="shared" si="5"/>
        <v>1487.22</v>
      </c>
      <c r="G65" s="1">
        <f t="shared" si="6"/>
        <v>761456.64000000001</v>
      </c>
      <c r="H65" s="1">
        <f>NEP!$C$6-C65</f>
        <v>-1762</v>
      </c>
      <c r="I65" s="1">
        <f>'NWAU per pres ED'!E15-F65</f>
        <v>-370.02</v>
      </c>
      <c r="J65" s="1">
        <f t="shared" si="7"/>
        <v>-189450.23999999999</v>
      </c>
      <c r="L65" s="12">
        <f>C65/NEP!$C$6</f>
        <v>1.3312030075187971</v>
      </c>
    </row>
    <row r="66" spans="1:12" x14ac:dyDescent="0.45">
      <c r="A66" t="s">
        <v>358</v>
      </c>
      <c r="B66" s="2">
        <v>1228</v>
      </c>
      <c r="C66" s="1">
        <v>13276</v>
      </c>
      <c r="D66">
        <f>VLOOKUP(A66,'NWAU per pres ED'!$A$2:$C$109,3,FALSE)</f>
        <v>0.2</v>
      </c>
      <c r="E66">
        <f t="shared" ref="E66:E97" si="8">B66*D66</f>
        <v>245.60000000000002</v>
      </c>
      <c r="F66" s="1">
        <f t="shared" ref="F66:F97" si="9">C66*D66</f>
        <v>2655.2000000000003</v>
      </c>
      <c r="G66" s="1">
        <f t="shared" ref="G66:G97" si="10">F66*B66</f>
        <v>3260585.6000000006</v>
      </c>
      <c r="H66" s="1">
        <f>NEP!$C$6-C66</f>
        <v>-7956</v>
      </c>
      <c r="I66" s="1">
        <f>'NWAU per pres ED'!E94-F66</f>
        <v>-2389.2000000000003</v>
      </c>
      <c r="J66" s="1">
        <f t="shared" ref="J66:J97" si="11">I66*B66</f>
        <v>-2933937.6000000006</v>
      </c>
      <c r="L66" s="12">
        <f>C66/NEP!$C$6</f>
        <v>2.4954887218045112</v>
      </c>
    </row>
    <row r="67" spans="1:12" x14ac:dyDescent="0.45">
      <c r="A67" t="s">
        <v>359</v>
      </c>
      <c r="B67">
        <v>174</v>
      </c>
      <c r="C67" s="1">
        <v>6310</v>
      </c>
      <c r="D67">
        <f>VLOOKUP(A67,'NWAU per pres ED'!$A$2:$C$109,3,FALSE)</f>
        <v>0.16</v>
      </c>
      <c r="E67">
        <f t="shared" si="8"/>
        <v>27.84</v>
      </c>
      <c r="F67" s="1">
        <f t="shared" si="9"/>
        <v>1009.6</v>
      </c>
      <c r="G67" s="1">
        <f t="shared" si="10"/>
        <v>175670.39999999999</v>
      </c>
      <c r="H67" s="1">
        <f>NEP!$C$6-C67</f>
        <v>-990</v>
      </c>
      <c r="I67" s="1">
        <f>'NWAU per pres ED'!E41-F67</f>
        <v>-318</v>
      </c>
      <c r="J67" s="1">
        <f t="shared" si="11"/>
        <v>-55332</v>
      </c>
      <c r="L67" s="12">
        <f>C67/NEP!$C$6</f>
        <v>1.1860902255639099</v>
      </c>
    </row>
    <row r="68" spans="1:12" x14ac:dyDescent="0.45">
      <c r="A68" t="s">
        <v>360</v>
      </c>
      <c r="B68">
        <v>48</v>
      </c>
      <c r="C68" s="1">
        <v>8237</v>
      </c>
      <c r="D68">
        <f>VLOOKUP(A68,'NWAU per pres ED'!$A$2:$C$109,3,FALSE)</f>
        <v>0.12</v>
      </c>
      <c r="E68">
        <f t="shared" si="8"/>
        <v>5.76</v>
      </c>
      <c r="F68" s="1">
        <f t="shared" si="9"/>
        <v>988.43999999999994</v>
      </c>
      <c r="G68" s="1">
        <f t="shared" si="10"/>
        <v>47445.119999999995</v>
      </c>
      <c r="H68" s="1">
        <f>NEP!$C$6-C68</f>
        <v>-2917</v>
      </c>
      <c r="I68" s="1">
        <f>'NWAU per pres ED'!E49-F68</f>
        <v>-456.43999999999994</v>
      </c>
      <c r="J68" s="1">
        <f t="shared" si="11"/>
        <v>-21909.119999999995</v>
      </c>
      <c r="L68" s="12">
        <f>C68/NEP!$C$6</f>
        <v>1.5483082706766917</v>
      </c>
    </row>
    <row r="69" spans="1:12" x14ac:dyDescent="0.45">
      <c r="A69" t="s">
        <v>361</v>
      </c>
      <c r="B69">
        <v>111</v>
      </c>
      <c r="C69" s="1">
        <v>6852</v>
      </c>
      <c r="D69">
        <f>VLOOKUP(A69,'NWAU per pres ED'!$A$2:$C$109,3,FALSE)</f>
        <v>0.16</v>
      </c>
      <c r="E69">
        <f t="shared" si="8"/>
        <v>17.760000000000002</v>
      </c>
      <c r="F69" s="1">
        <f t="shared" si="9"/>
        <v>1096.32</v>
      </c>
      <c r="G69" s="1">
        <f t="shared" si="10"/>
        <v>121691.51999999999</v>
      </c>
      <c r="H69" s="1">
        <f>NEP!$C$6-C69</f>
        <v>-1532</v>
      </c>
      <c r="I69" s="1">
        <f>'NWAU per pres ED'!E90-F69</f>
        <v>-617.52</v>
      </c>
      <c r="J69" s="1">
        <f t="shared" si="11"/>
        <v>-68544.72</v>
      </c>
      <c r="L69" s="12">
        <f>C69/NEP!$C$6</f>
        <v>1.28796992481203</v>
      </c>
    </row>
    <row r="70" spans="1:12" x14ac:dyDescent="0.45">
      <c r="A70" t="s">
        <v>362</v>
      </c>
      <c r="B70">
        <v>51</v>
      </c>
      <c r="C70" s="1">
        <v>6075</v>
      </c>
      <c r="D70">
        <f>VLOOKUP(A70,'NWAU per pres ED'!$A$2:$C$109,3,FALSE)</f>
        <v>0.13</v>
      </c>
      <c r="E70">
        <f t="shared" si="8"/>
        <v>6.63</v>
      </c>
      <c r="F70" s="1">
        <f t="shared" si="9"/>
        <v>789.75</v>
      </c>
      <c r="G70" s="1">
        <f t="shared" si="10"/>
        <v>40277.25</v>
      </c>
      <c r="H70" s="1">
        <f>NEP!$C$6-C70</f>
        <v>-755</v>
      </c>
      <c r="I70" s="1">
        <f>'NWAU per pres ED'!E69-F70</f>
        <v>61.450000000000159</v>
      </c>
      <c r="J70" s="1">
        <f t="shared" si="11"/>
        <v>3133.950000000008</v>
      </c>
      <c r="L70" s="12">
        <f>C70/NEP!$C$6</f>
        <v>1.1419172932330828</v>
      </c>
    </row>
    <row r="71" spans="1:12" x14ac:dyDescent="0.45">
      <c r="A71" t="s">
        <v>363</v>
      </c>
      <c r="B71">
        <v>316</v>
      </c>
      <c r="C71" s="1">
        <v>13191</v>
      </c>
      <c r="D71">
        <f>VLOOKUP(A71,'NWAU per pres ED'!$A$2:$C$109,3,FALSE)</f>
        <v>0.17</v>
      </c>
      <c r="E71">
        <f t="shared" si="8"/>
        <v>53.720000000000006</v>
      </c>
      <c r="F71" s="1">
        <f t="shared" si="9"/>
        <v>2242.4700000000003</v>
      </c>
      <c r="G71" s="1">
        <f t="shared" si="10"/>
        <v>708620.52000000014</v>
      </c>
      <c r="H71" s="1">
        <f>NEP!$C$6-C71</f>
        <v>-7871</v>
      </c>
      <c r="I71" s="1">
        <f>'NWAU per pres ED'!E91-F71</f>
        <v>-1710.4700000000003</v>
      </c>
      <c r="J71" s="1">
        <f t="shared" si="11"/>
        <v>-540508.52000000014</v>
      </c>
      <c r="L71" s="12">
        <f>C71/NEP!$C$6</f>
        <v>2.4795112781954889</v>
      </c>
    </row>
    <row r="72" spans="1:12" x14ac:dyDescent="0.45">
      <c r="A72" t="s">
        <v>364</v>
      </c>
      <c r="B72">
        <v>135</v>
      </c>
      <c r="C72" s="1">
        <v>6077</v>
      </c>
      <c r="D72">
        <f>VLOOKUP(A72,'NWAU per pres ED'!$A$2:$C$109,3,FALSE)</f>
        <v>0.12</v>
      </c>
      <c r="E72">
        <f t="shared" si="8"/>
        <v>16.2</v>
      </c>
      <c r="F72" s="1">
        <f t="shared" si="9"/>
        <v>729.24</v>
      </c>
      <c r="G72" s="1">
        <f t="shared" si="10"/>
        <v>98447.4</v>
      </c>
      <c r="H72" s="1">
        <f>NEP!$C$6-C72</f>
        <v>-757</v>
      </c>
      <c r="I72" s="1">
        <f>'NWAU per pres ED'!E57-F72</f>
        <v>-356.84</v>
      </c>
      <c r="J72" s="1">
        <f t="shared" si="11"/>
        <v>-48173.399999999994</v>
      </c>
      <c r="L72" s="12">
        <f>C72/NEP!$C$6</f>
        <v>1.1422932330827067</v>
      </c>
    </row>
    <row r="73" spans="1:12" x14ac:dyDescent="0.45">
      <c r="A73" t="s">
        <v>365</v>
      </c>
      <c r="B73">
        <v>61</v>
      </c>
      <c r="C73" s="1">
        <v>6057</v>
      </c>
      <c r="D73">
        <f>VLOOKUP(A73,'NWAU per pres ED'!$A$2:$C$109,3,FALSE)</f>
        <v>0.11</v>
      </c>
      <c r="E73">
        <f t="shared" si="8"/>
        <v>6.71</v>
      </c>
      <c r="F73" s="1">
        <f t="shared" si="9"/>
        <v>666.27</v>
      </c>
      <c r="G73" s="1">
        <f t="shared" si="10"/>
        <v>40642.47</v>
      </c>
      <c r="H73" s="1">
        <f>NEP!$C$6-C73</f>
        <v>-737</v>
      </c>
      <c r="I73" s="1">
        <f>'NWAU per pres ED'!E26-F73</f>
        <v>184.93000000000018</v>
      </c>
      <c r="J73" s="1">
        <f t="shared" si="11"/>
        <v>11280.73000000001</v>
      </c>
      <c r="L73" s="12">
        <f>C73/NEP!$C$6</f>
        <v>1.1385338345864662</v>
      </c>
    </row>
    <row r="74" spans="1:12" x14ac:dyDescent="0.45">
      <c r="A74" t="s">
        <v>366</v>
      </c>
      <c r="B74">
        <v>30</v>
      </c>
      <c r="C74" s="1">
        <v>5423</v>
      </c>
      <c r="D74">
        <f>VLOOKUP(A74,'NWAU per pres ED'!$A$2:$C$109,3,FALSE)</f>
        <v>0.12</v>
      </c>
      <c r="E74">
        <f t="shared" si="8"/>
        <v>3.5999999999999996</v>
      </c>
      <c r="F74" s="1">
        <f t="shared" si="9"/>
        <v>650.76</v>
      </c>
      <c r="G74" s="1">
        <f t="shared" si="10"/>
        <v>19522.8</v>
      </c>
      <c r="H74" s="1">
        <f>NEP!$C$6-C74</f>
        <v>-103</v>
      </c>
      <c r="I74" s="1">
        <f>'NWAU per pres ED'!E9-F74</f>
        <v>679.24</v>
      </c>
      <c r="J74" s="1">
        <f t="shared" si="11"/>
        <v>20377.2</v>
      </c>
      <c r="L74" s="12">
        <f>C74/NEP!$C$6</f>
        <v>1.0193609022556391</v>
      </c>
    </row>
    <row r="75" spans="1:12" x14ac:dyDescent="0.45">
      <c r="A75" t="s">
        <v>367</v>
      </c>
      <c r="B75">
        <v>370</v>
      </c>
      <c r="C75" s="1">
        <v>5915</v>
      </c>
      <c r="D75">
        <f>VLOOKUP(A75,'NWAU per pres ED'!$A$2:$C$109,3,FALSE)</f>
        <v>0.17</v>
      </c>
      <c r="E75">
        <f t="shared" si="8"/>
        <v>62.900000000000006</v>
      </c>
      <c r="F75" s="1">
        <f t="shared" si="9"/>
        <v>1005.5500000000001</v>
      </c>
      <c r="G75" s="1">
        <f t="shared" si="10"/>
        <v>372053.5</v>
      </c>
      <c r="H75" s="1">
        <f>NEP!$C$6-C75</f>
        <v>-595</v>
      </c>
      <c r="I75" s="1">
        <f>'NWAU per pres ED'!E20-F75</f>
        <v>5.2499999999998863</v>
      </c>
      <c r="J75" s="1">
        <f t="shared" si="11"/>
        <v>1942.4999999999579</v>
      </c>
      <c r="L75" s="12">
        <f>C75/NEP!$C$6</f>
        <v>1.111842105263158</v>
      </c>
    </row>
    <row r="76" spans="1:12" x14ac:dyDescent="0.45">
      <c r="A76" t="s">
        <v>368</v>
      </c>
      <c r="B76">
        <v>123</v>
      </c>
      <c r="C76" s="1">
        <v>5289</v>
      </c>
      <c r="D76">
        <f>VLOOKUP(A76,'NWAU per pres ED'!$A$2:$C$109,3,FALSE)</f>
        <v>0.19</v>
      </c>
      <c r="E76">
        <f t="shared" si="8"/>
        <v>23.37</v>
      </c>
      <c r="F76" s="1">
        <f t="shared" si="9"/>
        <v>1004.91</v>
      </c>
      <c r="G76" s="1">
        <f t="shared" si="10"/>
        <v>123603.93</v>
      </c>
      <c r="H76" s="1">
        <f>NEP!$C$6-C76</f>
        <v>31</v>
      </c>
      <c r="I76" s="1">
        <f>'NWAU per pres ED'!E76-F76</f>
        <v>5.8900000000001</v>
      </c>
      <c r="J76" s="1">
        <f t="shared" si="11"/>
        <v>724.47000000001231</v>
      </c>
      <c r="L76" s="12">
        <f>C76/NEP!$C$6</f>
        <v>0.99417293233082704</v>
      </c>
    </row>
    <row r="77" spans="1:12" x14ac:dyDescent="0.45">
      <c r="A77" t="s">
        <v>369</v>
      </c>
      <c r="B77">
        <v>354</v>
      </c>
      <c r="C77" s="1">
        <v>6045</v>
      </c>
      <c r="D77">
        <f>VLOOKUP(A77,'NWAU per pres ED'!$A$2:$C$109,3,FALSE)</f>
        <v>0.18</v>
      </c>
      <c r="E77">
        <f t="shared" si="8"/>
        <v>63.72</v>
      </c>
      <c r="F77" s="1">
        <f t="shared" si="9"/>
        <v>1088.0999999999999</v>
      </c>
      <c r="G77" s="1">
        <f t="shared" si="10"/>
        <v>385187.39999999997</v>
      </c>
      <c r="H77" s="1">
        <f>NEP!$C$6-C77</f>
        <v>-725</v>
      </c>
      <c r="I77" s="1">
        <f>'NWAU per pres ED'!E82-F77</f>
        <v>-236.89999999999986</v>
      </c>
      <c r="J77" s="1">
        <f t="shared" si="11"/>
        <v>-83862.599999999948</v>
      </c>
      <c r="L77" s="12">
        <f>C77/NEP!$C$6</f>
        <v>1.1362781954887218</v>
      </c>
    </row>
    <row r="78" spans="1:12" x14ac:dyDescent="0.45">
      <c r="A78" t="s">
        <v>370</v>
      </c>
      <c r="B78">
        <v>165</v>
      </c>
      <c r="C78" s="1">
        <v>5158</v>
      </c>
      <c r="D78">
        <f>VLOOKUP(A78,'NWAU per pres ED'!$A$2:$C$109,3,FALSE)</f>
        <v>0.21</v>
      </c>
      <c r="E78">
        <f t="shared" si="8"/>
        <v>34.65</v>
      </c>
      <c r="F78" s="1">
        <f t="shared" si="9"/>
        <v>1083.18</v>
      </c>
      <c r="G78" s="1">
        <f t="shared" si="10"/>
        <v>178724.7</v>
      </c>
      <c r="H78" s="1">
        <f>NEP!$C$6-C78</f>
        <v>162</v>
      </c>
      <c r="I78" s="1">
        <f>'NWAU per pres ED'!E48-F78</f>
        <v>-551.18000000000006</v>
      </c>
      <c r="J78" s="1">
        <f t="shared" si="11"/>
        <v>-90944.700000000012</v>
      </c>
      <c r="L78" s="12">
        <f>C78/NEP!$C$6</f>
        <v>0.96954887218045116</v>
      </c>
    </row>
    <row r="79" spans="1:12" x14ac:dyDescent="0.45">
      <c r="A79" t="s">
        <v>371</v>
      </c>
      <c r="B79">
        <v>90</v>
      </c>
      <c r="C79" s="1">
        <v>5486</v>
      </c>
      <c r="D79">
        <f>VLOOKUP(A79,'NWAU per pres ED'!$A$2:$C$109,3,FALSE)</f>
        <v>0.16</v>
      </c>
      <c r="E79">
        <f t="shared" si="8"/>
        <v>14.4</v>
      </c>
      <c r="F79" s="1">
        <f t="shared" si="9"/>
        <v>877.76</v>
      </c>
      <c r="G79" s="1">
        <f t="shared" si="10"/>
        <v>78998.399999999994</v>
      </c>
      <c r="H79" s="1">
        <f>NEP!$C$6-C79</f>
        <v>-166</v>
      </c>
      <c r="I79" s="1">
        <f>'NWAU per pres ED'!E23-F79</f>
        <v>239.44000000000005</v>
      </c>
      <c r="J79" s="1">
        <f t="shared" si="11"/>
        <v>21549.600000000006</v>
      </c>
      <c r="L79" s="12">
        <f>C79/NEP!$C$6</f>
        <v>1.031203007518797</v>
      </c>
    </row>
    <row r="80" spans="1:12" x14ac:dyDescent="0.45">
      <c r="A80" t="s">
        <v>372</v>
      </c>
      <c r="B80">
        <v>149</v>
      </c>
      <c r="C80" s="1">
        <v>15346</v>
      </c>
      <c r="D80">
        <f>VLOOKUP(A80,'NWAU per pres ED'!$A$2:$C$109,3,FALSE)</f>
        <v>0.2</v>
      </c>
      <c r="E80">
        <f t="shared" si="8"/>
        <v>29.8</v>
      </c>
      <c r="F80" s="1">
        <f t="shared" si="9"/>
        <v>3069.2000000000003</v>
      </c>
      <c r="G80" s="1">
        <f t="shared" si="10"/>
        <v>457310.80000000005</v>
      </c>
      <c r="H80" s="1">
        <f>NEP!$C$6-C80</f>
        <v>-10026</v>
      </c>
      <c r="I80" s="1">
        <f>'NWAU per pres ED'!E42-F80</f>
        <v>-2271.2000000000003</v>
      </c>
      <c r="J80" s="1">
        <f t="shared" si="11"/>
        <v>-338408.80000000005</v>
      </c>
      <c r="L80" s="12">
        <f>C80/NEP!$C$6</f>
        <v>2.8845864661654135</v>
      </c>
    </row>
    <row r="81" spans="1:12" x14ac:dyDescent="0.45">
      <c r="A81" t="s">
        <v>373</v>
      </c>
      <c r="B81">
        <v>124</v>
      </c>
      <c r="C81" s="1">
        <v>8119</v>
      </c>
      <c r="D81">
        <f>VLOOKUP(A81,'NWAU per pres ED'!$A$2:$C$109,3,FALSE)</f>
        <v>0.14000000000000001</v>
      </c>
      <c r="E81">
        <f t="shared" si="8"/>
        <v>17.360000000000003</v>
      </c>
      <c r="F81" s="1">
        <f t="shared" si="9"/>
        <v>1136.6600000000001</v>
      </c>
      <c r="G81" s="1">
        <f t="shared" si="10"/>
        <v>140945.84</v>
      </c>
      <c r="H81" s="1">
        <f>NEP!$C$6-C81</f>
        <v>-2799</v>
      </c>
      <c r="I81" s="1">
        <f>'NWAU per pres ED'!E38-F81</f>
        <v>-391.8599999999999</v>
      </c>
      <c r="J81" s="1">
        <f t="shared" si="11"/>
        <v>-48590.639999999985</v>
      </c>
      <c r="L81" s="12">
        <f>C81/NEP!$C$6</f>
        <v>1.5261278195488721</v>
      </c>
    </row>
    <row r="82" spans="1:12" x14ac:dyDescent="0.45">
      <c r="A82" t="s">
        <v>374</v>
      </c>
      <c r="B82">
        <v>201</v>
      </c>
      <c r="C82" s="1">
        <v>12072</v>
      </c>
      <c r="D82">
        <f>VLOOKUP(A82,'NWAU per pres ED'!$A$2:$C$109,3,FALSE)</f>
        <v>0.16</v>
      </c>
      <c r="E82">
        <f t="shared" si="8"/>
        <v>32.160000000000004</v>
      </c>
      <c r="F82" s="1">
        <f t="shared" si="9"/>
        <v>1931.52</v>
      </c>
      <c r="G82" s="1">
        <f t="shared" si="10"/>
        <v>388235.52000000002</v>
      </c>
      <c r="H82" s="1">
        <f>NEP!$C$6-C82</f>
        <v>-6752</v>
      </c>
      <c r="I82" s="1">
        <f>'NWAU per pres ED'!E66-F82</f>
        <v>-867.51999999999975</v>
      </c>
      <c r="J82" s="1">
        <f t="shared" si="11"/>
        <v>-174371.51999999996</v>
      </c>
      <c r="L82" s="12">
        <f>C82/NEP!$C$6</f>
        <v>2.269172932330827</v>
      </c>
    </row>
    <row r="83" spans="1:12" x14ac:dyDescent="0.45">
      <c r="A83" t="s">
        <v>375</v>
      </c>
      <c r="B83">
        <v>82</v>
      </c>
      <c r="C83" s="1">
        <v>6513</v>
      </c>
      <c r="D83">
        <f>VLOOKUP(A83,'NWAU per pres ED'!$A$2:$C$109,3,FALSE)</f>
        <v>0.09</v>
      </c>
      <c r="E83">
        <f t="shared" si="8"/>
        <v>7.38</v>
      </c>
      <c r="F83" s="1">
        <f t="shared" si="9"/>
        <v>586.16999999999996</v>
      </c>
      <c r="G83" s="1">
        <f t="shared" si="10"/>
        <v>48065.939999999995</v>
      </c>
      <c r="H83" s="1">
        <f>NEP!$C$6-C83</f>
        <v>-1193</v>
      </c>
      <c r="I83" s="1">
        <f>'NWAU per pres ED'!E71-F83</f>
        <v>318.23000000000013</v>
      </c>
      <c r="J83" s="1">
        <f t="shared" si="11"/>
        <v>26094.860000000011</v>
      </c>
      <c r="L83" s="12">
        <f>C83/NEP!$C$6</f>
        <v>1.2242481203007518</v>
      </c>
    </row>
    <row r="84" spans="1:12" x14ac:dyDescent="0.45">
      <c r="A84" t="s">
        <v>376</v>
      </c>
      <c r="B84">
        <v>858</v>
      </c>
      <c r="C84" s="1">
        <v>6117</v>
      </c>
      <c r="D84">
        <f>VLOOKUP(A84,'NWAU per pres ED'!$A$2:$C$109,3,FALSE)</f>
        <v>0.11</v>
      </c>
      <c r="E84">
        <f t="shared" si="8"/>
        <v>94.38</v>
      </c>
      <c r="F84" s="1">
        <f t="shared" si="9"/>
        <v>672.87</v>
      </c>
      <c r="G84" s="1">
        <f t="shared" si="10"/>
        <v>577322.46</v>
      </c>
      <c r="H84" s="1">
        <f>NEP!$C$6-C84</f>
        <v>-797</v>
      </c>
      <c r="I84" s="1">
        <f>'NWAU per pres ED'!E19-F84</f>
        <v>337.93000000000006</v>
      </c>
      <c r="J84" s="1">
        <f t="shared" si="11"/>
        <v>289943.94000000006</v>
      </c>
      <c r="L84" s="12">
        <f>C84/NEP!$C$6</f>
        <v>1.149812030075188</v>
      </c>
    </row>
    <row r="85" spans="1:12" x14ac:dyDescent="0.45">
      <c r="A85" t="s">
        <v>377</v>
      </c>
      <c r="B85" s="2">
        <v>1107</v>
      </c>
      <c r="C85" s="1">
        <v>13741</v>
      </c>
      <c r="D85">
        <f>VLOOKUP(A85,'NWAU per pres ED'!$A$2:$C$109,3,FALSE)</f>
        <v>0.15</v>
      </c>
      <c r="E85">
        <f t="shared" si="8"/>
        <v>166.04999999999998</v>
      </c>
      <c r="F85" s="1">
        <f t="shared" si="9"/>
        <v>2061.15</v>
      </c>
      <c r="G85" s="1">
        <f t="shared" si="10"/>
        <v>2281693.0500000003</v>
      </c>
      <c r="H85" s="1">
        <f>NEP!$C$6-C85</f>
        <v>-8421</v>
      </c>
      <c r="I85" s="1">
        <f>'NWAU per pres ED'!E81-F85</f>
        <v>-1316.35</v>
      </c>
      <c r="J85" s="1">
        <f t="shared" si="11"/>
        <v>-1457199.45</v>
      </c>
      <c r="L85" s="12">
        <f>C85/NEP!$C$6</f>
        <v>2.5828947368421051</v>
      </c>
    </row>
    <row r="86" spans="1:12" x14ac:dyDescent="0.45">
      <c r="A86" t="s">
        <v>378</v>
      </c>
      <c r="B86">
        <v>44</v>
      </c>
      <c r="C86" s="1">
        <v>5146</v>
      </c>
      <c r="D86">
        <f>VLOOKUP(A86,'NWAU per pres ED'!$A$2:$C$109,3,FALSE)</f>
        <v>0.08</v>
      </c>
      <c r="E86">
        <f t="shared" si="8"/>
        <v>3.52</v>
      </c>
      <c r="F86" s="1">
        <f t="shared" si="9"/>
        <v>411.68</v>
      </c>
      <c r="G86" s="1">
        <f t="shared" si="10"/>
        <v>18113.920000000002</v>
      </c>
      <c r="H86" s="1">
        <f>NEP!$C$6-C86</f>
        <v>174</v>
      </c>
      <c r="I86" s="1">
        <f>'NWAU per pres ED'!E70-F86</f>
        <v>279.92</v>
      </c>
      <c r="J86" s="1">
        <f t="shared" si="11"/>
        <v>12316.480000000001</v>
      </c>
      <c r="L86" s="12">
        <f>C86/NEP!$C$6</f>
        <v>0.96729323308270676</v>
      </c>
    </row>
    <row r="87" spans="1:12" x14ac:dyDescent="0.45">
      <c r="A87" t="s">
        <v>379</v>
      </c>
      <c r="B87">
        <v>89</v>
      </c>
      <c r="C87" s="1">
        <v>11975</v>
      </c>
      <c r="D87">
        <f>VLOOKUP(A87,'NWAU per pres ED'!$A$2:$C$109,3,FALSE)</f>
        <v>0.12</v>
      </c>
      <c r="E87">
        <f t="shared" si="8"/>
        <v>10.68</v>
      </c>
      <c r="F87" s="1">
        <f t="shared" si="9"/>
        <v>1437</v>
      </c>
      <c r="G87" s="1">
        <f t="shared" si="10"/>
        <v>127893</v>
      </c>
      <c r="H87" s="1">
        <f>NEP!$C$6-C87</f>
        <v>-6655</v>
      </c>
      <c r="I87" s="1">
        <f>'NWAU per pres ED'!E17-F87</f>
        <v>-319.79999999999995</v>
      </c>
      <c r="J87" s="1">
        <f t="shared" si="11"/>
        <v>-28462.199999999997</v>
      </c>
      <c r="L87" s="12">
        <f>C87/NEP!$C$6</f>
        <v>2.2509398496240602</v>
      </c>
    </row>
    <row r="88" spans="1:12" x14ac:dyDescent="0.45">
      <c r="A88" t="s">
        <v>380</v>
      </c>
      <c r="B88">
        <v>474</v>
      </c>
      <c r="C88" s="1">
        <v>6674</v>
      </c>
      <c r="D88">
        <f>VLOOKUP(A88,'NWAU per pres ED'!$A$2:$C$109,3,FALSE)</f>
        <v>0.09</v>
      </c>
      <c r="E88">
        <f t="shared" si="8"/>
        <v>42.66</v>
      </c>
      <c r="F88" s="1">
        <f t="shared" si="9"/>
        <v>600.66</v>
      </c>
      <c r="G88" s="1">
        <f t="shared" si="10"/>
        <v>284712.83999999997</v>
      </c>
      <c r="H88" s="1">
        <f>NEP!$C$6-C88</f>
        <v>-1354</v>
      </c>
      <c r="I88" s="1">
        <f>'NWAU per pres ED'!E80-F88</f>
        <v>463.34000000000003</v>
      </c>
      <c r="J88" s="1">
        <f t="shared" si="11"/>
        <v>219623.16</v>
      </c>
      <c r="L88" s="12">
        <f>C88/NEP!$C$6</f>
        <v>1.2545112781954888</v>
      </c>
    </row>
    <row r="89" spans="1:12" x14ac:dyDescent="0.45">
      <c r="A89" t="s">
        <v>381</v>
      </c>
      <c r="B89">
        <v>398</v>
      </c>
      <c r="C89" s="1">
        <v>6598</v>
      </c>
      <c r="D89">
        <f>VLOOKUP(A89,'NWAU per pres ED'!$A$2:$C$109,3,FALSE)</f>
        <v>0.08</v>
      </c>
      <c r="E89">
        <f t="shared" si="8"/>
        <v>31.84</v>
      </c>
      <c r="F89" s="1">
        <f t="shared" si="9"/>
        <v>527.84</v>
      </c>
      <c r="G89" s="1">
        <f t="shared" si="10"/>
        <v>210080.32</v>
      </c>
      <c r="H89" s="1">
        <f>NEP!$C$6-C89</f>
        <v>-1278</v>
      </c>
      <c r="I89" s="1">
        <f>'NWAU per pres ED'!E95-F89</f>
        <v>-155.44</v>
      </c>
      <c r="J89" s="1">
        <f t="shared" si="11"/>
        <v>-61865.120000000003</v>
      </c>
      <c r="L89" s="12">
        <f>C89/NEP!$C$6</f>
        <v>1.2402255639097743</v>
      </c>
    </row>
    <row r="90" spans="1:12" x14ac:dyDescent="0.45">
      <c r="A90" t="s">
        <v>382</v>
      </c>
      <c r="B90">
        <v>79</v>
      </c>
      <c r="C90" s="1">
        <v>7226</v>
      </c>
      <c r="D90">
        <f>VLOOKUP(A90,'NWAU per pres ED'!$A$2:$C$109,3,FALSE)</f>
        <v>0.09</v>
      </c>
      <c r="E90">
        <f t="shared" si="8"/>
        <v>7.1099999999999994</v>
      </c>
      <c r="F90" s="1">
        <f t="shared" si="9"/>
        <v>650.34</v>
      </c>
      <c r="G90" s="1">
        <f t="shared" si="10"/>
        <v>51376.86</v>
      </c>
      <c r="H90" s="1">
        <f>NEP!$C$6-C90</f>
        <v>-1906</v>
      </c>
      <c r="I90" s="1">
        <f>'NWAU per pres ED'!E73-F90</f>
        <v>-65.1400000000001</v>
      </c>
      <c r="J90" s="1">
        <f t="shared" si="11"/>
        <v>-5146.0600000000077</v>
      </c>
      <c r="L90" s="12">
        <f>C90/NEP!$C$6</f>
        <v>1.3582706766917294</v>
      </c>
    </row>
    <row r="91" spans="1:12" x14ac:dyDescent="0.45">
      <c r="A91" t="s">
        <v>383</v>
      </c>
      <c r="B91">
        <v>153</v>
      </c>
      <c r="C91" s="1">
        <v>7168</v>
      </c>
      <c r="D91">
        <f>VLOOKUP(A91,'NWAU per pres ED'!$A$2:$C$109,3,FALSE)</f>
        <v>0.1</v>
      </c>
      <c r="E91">
        <f t="shared" si="8"/>
        <v>15.3</v>
      </c>
      <c r="F91" s="1">
        <f t="shared" si="9"/>
        <v>716.80000000000007</v>
      </c>
      <c r="G91" s="1">
        <f t="shared" si="10"/>
        <v>109670.40000000001</v>
      </c>
      <c r="H91" s="1">
        <f>NEP!$C$6-C91</f>
        <v>-1848</v>
      </c>
      <c r="I91" s="1">
        <f>'NWAU per pres ED'!E106-F91</f>
        <v>-716.80000000000007</v>
      </c>
      <c r="J91" s="1">
        <f t="shared" si="11"/>
        <v>-109670.40000000001</v>
      </c>
      <c r="L91" s="12">
        <f>C91/NEP!$C$6</f>
        <v>1.3473684210526315</v>
      </c>
    </row>
    <row r="92" spans="1:12" x14ac:dyDescent="0.45">
      <c r="A92" t="s">
        <v>384</v>
      </c>
      <c r="B92">
        <v>400</v>
      </c>
      <c r="C92" s="1">
        <v>13677</v>
      </c>
      <c r="D92">
        <f>VLOOKUP(A92,'NWAU per pres ED'!$A$2:$C$109,3,FALSE)</f>
        <v>0.11</v>
      </c>
      <c r="E92">
        <f t="shared" si="8"/>
        <v>44</v>
      </c>
      <c r="F92" s="1">
        <f t="shared" si="9"/>
        <v>1504.47</v>
      </c>
      <c r="G92" s="1">
        <f t="shared" si="10"/>
        <v>601788</v>
      </c>
      <c r="H92" s="1">
        <f>NEP!$C$6-C92</f>
        <v>-8357</v>
      </c>
      <c r="I92" s="1">
        <f>'NWAU per pres ED'!E25-F92</f>
        <v>-759.67</v>
      </c>
      <c r="J92" s="1">
        <f t="shared" si="11"/>
        <v>-303868</v>
      </c>
      <c r="L92" s="12">
        <f>C92/NEP!$C$6</f>
        <v>2.5708646616541353</v>
      </c>
    </row>
    <row r="93" spans="1:12" x14ac:dyDescent="0.45">
      <c r="A93" t="s">
        <v>385</v>
      </c>
      <c r="B93">
        <v>94</v>
      </c>
      <c r="C93" s="1">
        <v>7245</v>
      </c>
      <c r="D93">
        <f>VLOOKUP(A93,'NWAU per pres ED'!$A$2:$C$109,3,FALSE)</f>
        <v>7.0000000000000007E-2</v>
      </c>
      <c r="E93">
        <f t="shared" si="8"/>
        <v>6.580000000000001</v>
      </c>
      <c r="F93" s="1">
        <f t="shared" si="9"/>
        <v>507.15000000000003</v>
      </c>
      <c r="G93" s="1">
        <f t="shared" si="10"/>
        <v>47672.100000000006</v>
      </c>
      <c r="H93" s="1">
        <f>NEP!$C$6-C93</f>
        <v>-1925</v>
      </c>
      <c r="I93" s="1">
        <f>'NWAU per pres ED'!E88-F93</f>
        <v>-28.35000000000008</v>
      </c>
      <c r="J93" s="1">
        <f t="shared" si="11"/>
        <v>-2664.9000000000074</v>
      </c>
      <c r="L93" s="12">
        <f>C93/NEP!$C$6</f>
        <v>1.361842105263158</v>
      </c>
    </row>
    <row r="94" spans="1:12" x14ac:dyDescent="0.45">
      <c r="A94" t="s">
        <v>386</v>
      </c>
      <c r="B94">
        <v>194</v>
      </c>
      <c r="C94" s="1">
        <v>5685</v>
      </c>
      <c r="D94">
        <f>VLOOKUP(A94,'NWAU per pres ED'!$A$2:$C$109,3,FALSE)</f>
        <v>0.05</v>
      </c>
      <c r="E94">
        <f t="shared" si="8"/>
        <v>9.7000000000000011</v>
      </c>
      <c r="F94" s="1">
        <f t="shared" si="9"/>
        <v>284.25</v>
      </c>
      <c r="G94" s="1">
        <f t="shared" si="10"/>
        <v>55144.5</v>
      </c>
      <c r="H94" s="1">
        <f>NEP!$C$6-C94</f>
        <v>-365</v>
      </c>
      <c r="I94" s="1">
        <f>'NWAU per pres ED'!E85-F94</f>
        <v>513.74999999999989</v>
      </c>
      <c r="J94" s="1">
        <f t="shared" si="11"/>
        <v>99667.499999999971</v>
      </c>
      <c r="L94" s="12">
        <f>C94/NEP!$C$6</f>
        <v>1.0686090225563909</v>
      </c>
    </row>
    <row r="95" spans="1:12" x14ac:dyDescent="0.45">
      <c r="A95" t="s">
        <v>387</v>
      </c>
      <c r="B95">
        <v>491</v>
      </c>
      <c r="C95" s="1">
        <v>6142</v>
      </c>
      <c r="D95">
        <f>VLOOKUP(A95,'NWAU per pres ED'!$A$2:$C$109,3,FALSE)</f>
        <v>7.0000000000000007E-2</v>
      </c>
      <c r="E95">
        <f t="shared" si="8"/>
        <v>34.370000000000005</v>
      </c>
      <c r="F95" s="1">
        <f t="shared" si="9"/>
        <v>429.94000000000005</v>
      </c>
      <c r="G95" s="1">
        <f t="shared" si="10"/>
        <v>211100.54000000004</v>
      </c>
      <c r="H95" s="1">
        <f>NEP!$C$6-C95</f>
        <v>-822</v>
      </c>
      <c r="I95" s="1">
        <f>'NWAU per pres ED'!E7-F95</f>
        <v>793.65999999999985</v>
      </c>
      <c r="J95" s="1">
        <f t="shared" si="11"/>
        <v>389687.05999999994</v>
      </c>
      <c r="L95" s="12">
        <f>C95/NEP!$C$6</f>
        <v>1.1545112781954887</v>
      </c>
    </row>
    <row r="96" spans="1:12" x14ac:dyDescent="0.45">
      <c r="A96" t="s">
        <v>388</v>
      </c>
      <c r="B96">
        <v>41</v>
      </c>
      <c r="C96" s="1">
        <v>6540</v>
      </c>
      <c r="D96">
        <f>VLOOKUP(A96,'NWAU per pres ED'!$A$2:$C$109,3,FALSE)</f>
        <v>7.0000000000000007E-2</v>
      </c>
      <c r="E96">
        <f t="shared" si="8"/>
        <v>2.87</v>
      </c>
      <c r="F96" s="1">
        <f t="shared" si="9"/>
        <v>457.80000000000007</v>
      </c>
      <c r="G96" s="1">
        <f t="shared" si="10"/>
        <v>18769.800000000003</v>
      </c>
      <c r="H96" s="1">
        <f>NEP!$C$6-C96</f>
        <v>-1220</v>
      </c>
      <c r="I96" s="1">
        <f>'NWAU per pres ED'!E5-F96</f>
        <v>1191.4000000000001</v>
      </c>
      <c r="J96" s="1">
        <f t="shared" si="11"/>
        <v>48847.4</v>
      </c>
      <c r="L96" s="12">
        <f>C96/NEP!$C$6</f>
        <v>1.2293233082706767</v>
      </c>
    </row>
    <row r="97" spans="1:17" x14ac:dyDescent="0.45">
      <c r="A97" t="s">
        <v>389</v>
      </c>
      <c r="B97">
        <v>51</v>
      </c>
      <c r="C97" s="1">
        <v>15724</v>
      </c>
      <c r="D97">
        <f>VLOOKUP(A97,'NWAU per pres ED'!$A$2:$C$109,3,FALSE)</f>
        <v>0.08</v>
      </c>
      <c r="E97">
        <f t="shared" si="8"/>
        <v>4.08</v>
      </c>
      <c r="F97" s="1">
        <f t="shared" si="9"/>
        <v>1257.92</v>
      </c>
      <c r="G97" s="1">
        <f t="shared" si="10"/>
        <v>64153.920000000006</v>
      </c>
      <c r="H97" s="1">
        <f>NEP!$C$6-C97</f>
        <v>-10404</v>
      </c>
      <c r="I97" s="1">
        <f>'NWAU per pres ED'!E68-F97</f>
        <v>-619.5200000000001</v>
      </c>
      <c r="J97" s="1">
        <f t="shared" si="11"/>
        <v>-31595.520000000004</v>
      </c>
      <c r="L97" s="12">
        <f>C97/NEP!$C$6</f>
        <v>2.9556390977443607</v>
      </c>
    </row>
    <row r="98" spans="1:17" x14ac:dyDescent="0.45">
      <c r="A98" t="s">
        <v>390</v>
      </c>
      <c r="B98">
        <v>344</v>
      </c>
      <c r="C98" s="1">
        <v>6624</v>
      </c>
      <c r="D98">
        <f>VLOOKUP(A98,'NWAU per pres ED'!$A$2:$C$109,3,FALSE)</f>
        <v>0.28999999999999998</v>
      </c>
      <c r="E98">
        <f t="shared" ref="E98:E109" si="12">B98*D98</f>
        <v>99.759999999999991</v>
      </c>
      <c r="F98" s="1">
        <f t="shared" ref="F98:F109" si="13">C98*D98</f>
        <v>1920.9599999999998</v>
      </c>
      <c r="G98" s="1">
        <f t="shared" ref="G98:G109" si="14">F98*B98</f>
        <v>660810.23999999999</v>
      </c>
      <c r="H98" s="1">
        <f>NEP!$C$6-C98</f>
        <v>-1304</v>
      </c>
      <c r="I98" s="1">
        <f>'NWAU per pres ED'!E36-F98</f>
        <v>-750.56</v>
      </c>
      <c r="J98" s="1">
        <f t="shared" ref="J98:J109" si="15">I98*B98</f>
        <v>-258192.63999999998</v>
      </c>
      <c r="L98" s="12">
        <f>C98/NEP!$C$6</f>
        <v>1.2451127819548873</v>
      </c>
    </row>
    <row r="99" spans="1:17" x14ac:dyDescent="0.45">
      <c r="A99" t="s">
        <v>391</v>
      </c>
      <c r="B99">
        <v>171</v>
      </c>
      <c r="C99" s="1">
        <v>4545</v>
      </c>
      <c r="D99">
        <f>VLOOKUP(A99,'NWAU per pres ED'!$A$2:$C$109,3,FALSE)</f>
        <v>0.21</v>
      </c>
      <c r="E99">
        <f t="shared" si="12"/>
        <v>35.909999999999997</v>
      </c>
      <c r="F99" s="1">
        <f t="shared" si="13"/>
        <v>954.44999999999993</v>
      </c>
      <c r="G99" s="1">
        <f t="shared" si="14"/>
        <v>163210.94999999998</v>
      </c>
      <c r="H99" s="1">
        <f>NEP!$C$6-C99</f>
        <v>775</v>
      </c>
      <c r="I99" s="1">
        <f>'NWAU per pres ED'!E4-F99</f>
        <v>960.74999999999989</v>
      </c>
      <c r="J99" s="1">
        <f t="shared" si="15"/>
        <v>164288.24999999997</v>
      </c>
      <c r="L99" s="12">
        <f>C99/NEP!$C$6</f>
        <v>0.85432330827067671</v>
      </c>
    </row>
    <row r="100" spans="1:17" x14ac:dyDescent="0.45">
      <c r="A100" t="s">
        <v>428</v>
      </c>
      <c r="B100">
        <v>37</v>
      </c>
      <c r="C100" s="1">
        <v>4193</v>
      </c>
      <c r="D100">
        <f>VLOOKUP(A100,'NWAU per pres ED'!$A$2:$C$109,3,FALSE)</f>
        <v>0.14000000000000001</v>
      </c>
      <c r="E100">
        <f t="shared" si="12"/>
        <v>5.1800000000000006</v>
      </c>
      <c r="F100" s="1">
        <f t="shared" si="13"/>
        <v>587.0200000000001</v>
      </c>
      <c r="G100" s="1">
        <f t="shared" si="14"/>
        <v>21719.740000000005</v>
      </c>
      <c r="H100" s="1">
        <f>NEP!$C$6-C100</f>
        <v>1127</v>
      </c>
      <c r="I100" s="1">
        <f>'NWAU per pres ED'!E21-F100</f>
        <v>370.57999999999993</v>
      </c>
      <c r="J100" s="1">
        <f t="shared" si="15"/>
        <v>13711.459999999997</v>
      </c>
      <c r="L100" s="12">
        <f>C100/NEP!$C$6</f>
        <v>0.78815789473684206</v>
      </c>
    </row>
    <row r="101" spans="1:17" x14ac:dyDescent="0.45">
      <c r="A101" t="s">
        <v>392</v>
      </c>
      <c r="B101">
        <v>185</v>
      </c>
      <c r="C101" s="1">
        <v>6930</v>
      </c>
      <c r="D101">
        <f>VLOOKUP(A101,'NWAU per pres ED'!$A$2:$C$109,3,FALSE)</f>
        <v>0.17</v>
      </c>
      <c r="E101">
        <f t="shared" si="12"/>
        <v>31.450000000000003</v>
      </c>
      <c r="F101" s="1">
        <f t="shared" si="13"/>
        <v>1178.1000000000001</v>
      </c>
      <c r="G101" s="1">
        <f t="shared" si="14"/>
        <v>217948.50000000003</v>
      </c>
      <c r="H101" s="1">
        <f>NEP!$C$6-C101</f>
        <v>-1610</v>
      </c>
      <c r="I101" s="1">
        <f>'NWAU per pres ED'!E6-F101</f>
        <v>790.29999999999973</v>
      </c>
      <c r="J101" s="1">
        <f t="shared" si="15"/>
        <v>146205.49999999994</v>
      </c>
      <c r="L101" s="12">
        <f>C101/NEP!$C$6</f>
        <v>1.3026315789473684</v>
      </c>
    </row>
    <row r="102" spans="1:17" x14ac:dyDescent="0.45">
      <c r="A102" t="s">
        <v>393</v>
      </c>
      <c r="B102" s="2">
        <v>2098</v>
      </c>
      <c r="C102" s="1">
        <v>5082</v>
      </c>
      <c r="D102">
        <f>VLOOKUP(A102,'NWAU per pres ED'!$A$2:$C$109,3,FALSE)</f>
        <v>0.11</v>
      </c>
      <c r="E102">
        <f t="shared" si="12"/>
        <v>230.78</v>
      </c>
      <c r="F102" s="1">
        <f t="shared" si="13"/>
        <v>559.02</v>
      </c>
      <c r="G102" s="1">
        <f t="shared" si="14"/>
        <v>1172823.96</v>
      </c>
      <c r="H102" s="1">
        <f>NEP!$C$6-C102</f>
        <v>238</v>
      </c>
      <c r="I102" s="1">
        <f>'NWAU per pres ED'!E83-F102</f>
        <v>-80.220000000000027</v>
      </c>
      <c r="J102" s="1">
        <f t="shared" si="15"/>
        <v>-168301.56000000006</v>
      </c>
      <c r="L102" s="12">
        <f>C102/NEP!$C$6</f>
        <v>0.95526315789473681</v>
      </c>
    </row>
    <row r="103" spans="1:17" x14ac:dyDescent="0.45">
      <c r="A103" t="s">
        <v>394</v>
      </c>
      <c r="B103" s="2">
        <v>1351</v>
      </c>
      <c r="C103" s="1">
        <v>4473</v>
      </c>
      <c r="D103">
        <f>VLOOKUP(A103,'NWAU per pres ED'!$A$2:$C$109,3,FALSE)</f>
        <v>0.08</v>
      </c>
      <c r="E103">
        <f t="shared" si="12"/>
        <v>108.08</v>
      </c>
      <c r="F103" s="1">
        <f t="shared" si="13"/>
        <v>357.84000000000003</v>
      </c>
      <c r="G103" s="1">
        <f t="shared" si="14"/>
        <v>483441.84</v>
      </c>
      <c r="H103" s="1">
        <f>NEP!$C$6-C103</f>
        <v>847</v>
      </c>
      <c r="I103" s="1">
        <f>'NWAU per pres ED'!E12-F103</f>
        <v>972.16</v>
      </c>
      <c r="J103" s="1">
        <f t="shared" si="15"/>
        <v>1313388.1599999999</v>
      </c>
      <c r="L103" s="12">
        <f>C103/NEP!$C$6</f>
        <v>0.84078947368421053</v>
      </c>
    </row>
    <row r="104" spans="1:17" x14ac:dyDescent="0.45">
      <c r="A104" t="s">
        <v>395</v>
      </c>
      <c r="B104">
        <v>305</v>
      </c>
      <c r="C104" s="1">
        <v>4188</v>
      </c>
      <c r="D104">
        <f>VLOOKUP(A104,'NWAU per pres ED'!$A$2:$C$109,3,FALSE)</f>
        <v>0.06</v>
      </c>
      <c r="E104">
        <f t="shared" si="12"/>
        <v>18.3</v>
      </c>
      <c r="F104" s="1">
        <f t="shared" si="13"/>
        <v>251.28</v>
      </c>
      <c r="G104" s="1">
        <f t="shared" si="14"/>
        <v>76640.399999999994</v>
      </c>
      <c r="H104" s="1">
        <f>NEP!$C$6-C104</f>
        <v>1132</v>
      </c>
      <c r="I104" s="1">
        <f>'NWAU per pres ED'!E2-F104</f>
        <v>2355.5199999999995</v>
      </c>
      <c r="J104" s="1">
        <f t="shared" si="15"/>
        <v>718433.59999999986</v>
      </c>
      <c r="L104" s="12">
        <f>C104/NEP!$C$6</f>
        <v>0.78721804511278193</v>
      </c>
    </row>
    <row r="105" spans="1:17" x14ac:dyDescent="0.45">
      <c r="C105" s="1"/>
      <c r="F105" s="1"/>
      <c r="G105" s="1"/>
      <c r="H105" s="1"/>
      <c r="I105" s="1"/>
      <c r="J105" s="1"/>
      <c r="L105" s="12"/>
    </row>
    <row r="106" spans="1:17" x14ac:dyDescent="0.45">
      <c r="C106" s="1"/>
      <c r="F106" s="1"/>
      <c r="G106" s="1"/>
      <c r="H106" s="1"/>
      <c r="I106" s="1"/>
      <c r="J106" s="1"/>
      <c r="L106" s="12"/>
    </row>
    <row r="107" spans="1:17" x14ac:dyDescent="0.45">
      <c r="C107" s="1"/>
      <c r="F107" s="1"/>
      <c r="G107" s="1"/>
      <c r="H107" s="1"/>
      <c r="I107" s="1"/>
      <c r="J107" s="1"/>
      <c r="L107" s="12"/>
    </row>
    <row r="108" spans="1:17" x14ac:dyDescent="0.45">
      <c r="C108" s="1"/>
      <c r="F108" s="1"/>
      <c r="G108" s="1"/>
      <c r="H108" s="1"/>
      <c r="I108" s="1"/>
      <c r="J108" s="1"/>
      <c r="L108" s="12"/>
    </row>
    <row r="109" spans="1:17" x14ac:dyDescent="0.45">
      <c r="C109" s="1"/>
      <c r="F109" s="1"/>
      <c r="G109" s="1"/>
      <c r="H109" s="1"/>
      <c r="I109" s="1"/>
      <c r="J109" s="1"/>
      <c r="L109" s="12"/>
    </row>
    <row r="111" spans="1:17" x14ac:dyDescent="0.45">
      <c r="D111">
        <f>SUMPRODUCT(D2:D104,$B$2:$B$104)/SUM($B$2:$B$104)</f>
        <v>0.14922626633243238</v>
      </c>
      <c r="L111">
        <f>SUMPRODUCT(L2:L104,$B$2:$B$104)/SUM($B$2:$B$104)</f>
        <v>1.1902034651306799</v>
      </c>
      <c r="P111">
        <f>COUNTIF($J$2:$J$109,"&lt;0")</f>
        <v>64</v>
      </c>
      <c r="Q111">
        <f>P111/P113</f>
        <v>0.62135922330097082</v>
      </c>
    </row>
    <row r="112" spans="1:17" x14ac:dyDescent="0.45">
      <c r="I112" s="1"/>
      <c r="P112">
        <f>COUNTIF($J$2:$J$109,"&gt;0")</f>
        <v>39</v>
      </c>
      <c r="Q112">
        <f>P112/P113</f>
        <v>0.37864077669902912</v>
      </c>
    </row>
    <row r="113" spans="10:17" x14ac:dyDescent="0.45">
      <c r="J113" s="7"/>
      <c r="P113">
        <f>SUM(P111:P112)</f>
        <v>103</v>
      </c>
    </row>
    <row r="116" spans="10:17" x14ac:dyDescent="0.45">
      <c r="Q116" s="24">
        <f>SUMPRODUCT($I$21:$I$109,$B$21:$B$109)/SUM($B$21:$B$109)</f>
        <v>-67.030815355271173</v>
      </c>
    </row>
  </sheetData>
  <sortState xmlns:xlrd2="http://schemas.microsoft.com/office/spreadsheetml/2017/richdata2" ref="A2:J109">
    <sortCondition descending="1" ref="I2:I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F109"/>
  <sheetViews>
    <sheetView workbookViewId="0">
      <selection activeCell="B17" sqref="B17"/>
    </sheetView>
  </sheetViews>
  <sheetFormatPr defaultRowHeight="14.25" x14ac:dyDescent="0.45"/>
  <cols>
    <col min="1" max="1" width="92.06640625" customWidth="1"/>
    <col min="2" max="6" width="15.265625" customWidth="1"/>
  </cols>
  <sheetData>
    <row r="1" spans="1:6" s="15" customFormat="1" ht="28.5" customHeight="1" x14ac:dyDescent="0.45">
      <c r="A1" s="15" t="s">
        <v>292</v>
      </c>
      <c r="B1" s="15" t="s">
        <v>293</v>
      </c>
      <c r="C1" s="15" t="s">
        <v>399</v>
      </c>
      <c r="D1" s="15" t="s">
        <v>400</v>
      </c>
      <c r="E1" s="15" t="s">
        <v>401</v>
      </c>
      <c r="F1" s="15" t="s">
        <v>406</v>
      </c>
    </row>
    <row r="2" spans="1:6" x14ac:dyDescent="0.45">
      <c r="A2" t="s">
        <v>294</v>
      </c>
      <c r="B2">
        <v>68</v>
      </c>
      <c r="C2">
        <v>0.49</v>
      </c>
      <c r="D2">
        <f>C2*B2</f>
        <v>33.32</v>
      </c>
      <c r="E2" s="16">
        <f>F2/B2</f>
        <v>2606.7999999999997</v>
      </c>
      <c r="F2" s="16">
        <f>D2*NEP!$C$6</f>
        <v>177262.4</v>
      </c>
    </row>
    <row r="3" spans="1:6" x14ac:dyDescent="0.45">
      <c r="A3" t="s">
        <v>295</v>
      </c>
      <c r="B3">
        <v>178</v>
      </c>
      <c r="C3">
        <v>0.33</v>
      </c>
      <c r="D3">
        <f t="shared" ref="D3:D66" si="0">C3*B3</f>
        <v>58.74</v>
      </c>
      <c r="E3" s="16">
        <f t="shared" ref="E3:E66" si="1">F3/B3</f>
        <v>1755.6</v>
      </c>
      <c r="F3" s="16">
        <f>D3*NEP!$C$6</f>
        <v>312496.8</v>
      </c>
    </row>
    <row r="4" spans="1:6" x14ac:dyDescent="0.45">
      <c r="A4" t="s">
        <v>296</v>
      </c>
      <c r="B4">
        <v>401</v>
      </c>
      <c r="C4">
        <v>0.36</v>
      </c>
      <c r="D4">
        <f t="shared" si="0"/>
        <v>144.35999999999999</v>
      </c>
      <c r="E4" s="16">
        <f t="shared" si="1"/>
        <v>1915.1999999999998</v>
      </c>
      <c r="F4" s="16">
        <f>D4*NEP!$C$6</f>
        <v>767995.2</v>
      </c>
    </row>
    <row r="5" spans="1:6" x14ac:dyDescent="0.45">
      <c r="A5" t="s">
        <v>297</v>
      </c>
      <c r="B5">
        <v>512</v>
      </c>
      <c r="C5">
        <v>0.31</v>
      </c>
      <c r="D5">
        <f t="shared" si="0"/>
        <v>158.72</v>
      </c>
      <c r="E5" s="16">
        <f t="shared" si="1"/>
        <v>1649.2</v>
      </c>
      <c r="F5" s="16">
        <f>D5*NEP!$C$6</f>
        <v>844390.40000000002</v>
      </c>
    </row>
    <row r="6" spans="1:6" x14ac:dyDescent="0.45">
      <c r="A6" t="s">
        <v>298</v>
      </c>
      <c r="B6">
        <v>643</v>
      </c>
      <c r="C6">
        <v>0.37</v>
      </c>
      <c r="D6">
        <f t="shared" si="0"/>
        <v>237.91</v>
      </c>
      <c r="E6" s="16">
        <f t="shared" si="1"/>
        <v>1968.3999999999999</v>
      </c>
      <c r="F6" s="16">
        <f>D6*NEP!$C$6</f>
        <v>1265681.2</v>
      </c>
    </row>
    <row r="7" spans="1:6" x14ac:dyDescent="0.45">
      <c r="A7" t="s">
        <v>299</v>
      </c>
      <c r="B7">
        <v>148</v>
      </c>
      <c r="C7">
        <v>0.23</v>
      </c>
      <c r="D7">
        <f t="shared" si="0"/>
        <v>34.04</v>
      </c>
      <c r="E7" s="16">
        <f t="shared" si="1"/>
        <v>1223.5999999999999</v>
      </c>
      <c r="F7" s="16">
        <f>D7*NEP!$C$6</f>
        <v>181092.8</v>
      </c>
    </row>
    <row r="8" spans="1:6" x14ac:dyDescent="0.45">
      <c r="A8" t="s">
        <v>300</v>
      </c>
      <c r="B8">
        <v>871</v>
      </c>
      <c r="C8">
        <v>0.3</v>
      </c>
      <c r="D8">
        <f t="shared" si="0"/>
        <v>261.3</v>
      </c>
      <c r="E8" s="16">
        <f t="shared" si="1"/>
        <v>1596</v>
      </c>
      <c r="F8" s="16">
        <f>D8*NEP!$C$6</f>
        <v>1390116</v>
      </c>
    </row>
    <row r="9" spans="1:6" x14ac:dyDescent="0.45">
      <c r="A9" t="s">
        <v>301</v>
      </c>
      <c r="B9">
        <v>781</v>
      </c>
      <c r="C9">
        <v>0.25</v>
      </c>
      <c r="D9">
        <f t="shared" si="0"/>
        <v>195.25</v>
      </c>
      <c r="E9" s="16">
        <f t="shared" si="1"/>
        <v>1330</v>
      </c>
      <c r="F9" s="16">
        <f>D9*NEP!$C$6</f>
        <v>1038730</v>
      </c>
    </row>
    <row r="10" spans="1:6" x14ac:dyDescent="0.45">
      <c r="A10" t="s">
        <v>302</v>
      </c>
      <c r="B10" s="2">
        <v>1223</v>
      </c>
      <c r="C10">
        <v>0.25</v>
      </c>
      <c r="D10">
        <f t="shared" si="0"/>
        <v>305.75</v>
      </c>
      <c r="E10" s="16">
        <f t="shared" si="1"/>
        <v>1330</v>
      </c>
      <c r="F10" s="16">
        <f>D10*NEP!$C$6</f>
        <v>1626590</v>
      </c>
    </row>
    <row r="11" spans="1:6" x14ac:dyDescent="0.45">
      <c r="A11" t="s">
        <v>303</v>
      </c>
      <c r="B11">
        <v>517</v>
      </c>
      <c r="C11">
        <v>0.3</v>
      </c>
      <c r="D11">
        <f t="shared" si="0"/>
        <v>155.1</v>
      </c>
      <c r="E11" s="16">
        <f t="shared" si="1"/>
        <v>1596</v>
      </c>
      <c r="F11" s="16">
        <f>D11*NEP!$C$6</f>
        <v>825132</v>
      </c>
    </row>
    <row r="12" spans="1:6" x14ac:dyDescent="0.45">
      <c r="A12" t="s">
        <v>304</v>
      </c>
      <c r="B12">
        <v>151</v>
      </c>
      <c r="C12">
        <v>0.25</v>
      </c>
      <c r="D12">
        <f t="shared" si="0"/>
        <v>37.75</v>
      </c>
      <c r="E12" s="16">
        <f t="shared" si="1"/>
        <v>1330</v>
      </c>
      <c r="F12" s="16">
        <f>D12*NEP!$C$6</f>
        <v>200830</v>
      </c>
    </row>
    <row r="13" spans="1:6" x14ac:dyDescent="0.45">
      <c r="A13" t="s">
        <v>305</v>
      </c>
      <c r="B13" s="2">
        <v>2633</v>
      </c>
      <c r="C13">
        <v>0.22</v>
      </c>
      <c r="D13">
        <f t="shared" si="0"/>
        <v>579.26</v>
      </c>
      <c r="E13" s="16">
        <f t="shared" si="1"/>
        <v>1170.3999999999999</v>
      </c>
      <c r="F13" s="16">
        <f>D13*NEP!$C$6</f>
        <v>3081663.1999999997</v>
      </c>
    </row>
    <row r="14" spans="1:6" x14ac:dyDescent="0.45">
      <c r="A14" t="s">
        <v>306</v>
      </c>
      <c r="B14">
        <v>770</v>
      </c>
      <c r="C14">
        <v>0.2</v>
      </c>
      <c r="D14">
        <f t="shared" si="0"/>
        <v>154</v>
      </c>
      <c r="E14" s="16">
        <f t="shared" si="1"/>
        <v>1064</v>
      </c>
      <c r="F14" s="16">
        <f>D14*NEP!$C$6</f>
        <v>819280</v>
      </c>
    </row>
    <row r="15" spans="1:6" x14ac:dyDescent="0.45">
      <c r="A15" t="s">
        <v>307</v>
      </c>
      <c r="B15">
        <v>636</v>
      </c>
      <c r="C15">
        <v>0.21</v>
      </c>
      <c r="D15">
        <f t="shared" si="0"/>
        <v>133.56</v>
      </c>
      <c r="E15" s="16">
        <f t="shared" si="1"/>
        <v>1117.2</v>
      </c>
      <c r="F15" s="16">
        <f>D15*NEP!$C$6</f>
        <v>710539.20000000007</v>
      </c>
    </row>
    <row r="16" spans="1:6" x14ac:dyDescent="0.45">
      <c r="A16" t="s">
        <v>308</v>
      </c>
      <c r="B16" s="2">
        <v>1511</v>
      </c>
      <c r="C16">
        <v>0.21</v>
      </c>
      <c r="D16">
        <f t="shared" si="0"/>
        <v>317.31</v>
      </c>
      <c r="E16" s="16">
        <f t="shared" si="1"/>
        <v>1117.2</v>
      </c>
      <c r="F16" s="16">
        <f>D16*NEP!$C$6</f>
        <v>1688089.2</v>
      </c>
    </row>
    <row r="17" spans="1:6" x14ac:dyDescent="0.45">
      <c r="A17" t="s">
        <v>309</v>
      </c>
      <c r="B17" s="2">
        <v>1380</v>
      </c>
      <c r="C17">
        <v>0.21</v>
      </c>
      <c r="D17">
        <f t="shared" si="0"/>
        <v>289.8</v>
      </c>
      <c r="E17" s="16">
        <f t="shared" si="1"/>
        <v>1117.2</v>
      </c>
      <c r="F17" s="16">
        <f>D17*NEP!$C$6</f>
        <v>1541736</v>
      </c>
    </row>
    <row r="18" spans="1:6" x14ac:dyDescent="0.45">
      <c r="A18" t="s">
        <v>310</v>
      </c>
      <c r="B18">
        <v>96</v>
      </c>
      <c r="C18">
        <v>0.11</v>
      </c>
      <c r="D18">
        <f t="shared" si="0"/>
        <v>10.56</v>
      </c>
      <c r="E18" s="16">
        <f t="shared" si="1"/>
        <v>585.20000000000005</v>
      </c>
      <c r="F18" s="16">
        <f>D18*NEP!$C$6</f>
        <v>56179.200000000004</v>
      </c>
    </row>
    <row r="19" spans="1:6" x14ac:dyDescent="0.45">
      <c r="A19" t="s">
        <v>311</v>
      </c>
      <c r="B19" s="2">
        <v>2664</v>
      </c>
      <c r="C19">
        <v>0.19</v>
      </c>
      <c r="D19">
        <f t="shared" si="0"/>
        <v>506.16</v>
      </c>
      <c r="E19" s="16">
        <f t="shared" si="1"/>
        <v>1010.8000000000001</v>
      </c>
      <c r="F19" s="16">
        <f>D19*NEP!$C$6</f>
        <v>2692771.2</v>
      </c>
    </row>
    <row r="20" spans="1:6" x14ac:dyDescent="0.45">
      <c r="A20" t="s">
        <v>312</v>
      </c>
      <c r="B20" s="2">
        <v>2223</v>
      </c>
      <c r="C20">
        <v>0.19</v>
      </c>
      <c r="D20">
        <f t="shared" si="0"/>
        <v>422.37</v>
      </c>
      <c r="E20" s="16">
        <f t="shared" si="1"/>
        <v>1010.8</v>
      </c>
      <c r="F20" s="16">
        <f>D20*NEP!$C$6</f>
        <v>2247008.4</v>
      </c>
    </row>
    <row r="21" spans="1:6" x14ac:dyDescent="0.45">
      <c r="A21" t="s">
        <v>313</v>
      </c>
      <c r="B21">
        <v>465</v>
      </c>
      <c r="C21">
        <v>0.18</v>
      </c>
      <c r="D21">
        <f t="shared" si="0"/>
        <v>83.7</v>
      </c>
      <c r="E21" s="16">
        <f t="shared" si="1"/>
        <v>957.6</v>
      </c>
      <c r="F21" s="16">
        <f>D21*NEP!$C$6</f>
        <v>445284</v>
      </c>
    </row>
    <row r="22" spans="1:6" x14ac:dyDescent="0.45">
      <c r="A22" t="s">
        <v>314</v>
      </c>
      <c r="B22">
        <v>792</v>
      </c>
      <c r="C22">
        <v>0.2</v>
      </c>
      <c r="D22">
        <f t="shared" si="0"/>
        <v>158.4</v>
      </c>
      <c r="E22" s="16">
        <f t="shared" si="1"/>
        <v>1064</v>
      </c>
      <c r="F22" s="16">
        <f>D22*NEP!$C$6</f>
        <v>842688</v>
      </c>
    </row>
    <row r="23" spans="1:6" x14ac:dyDescent="0.45">
      <c r="A23" t="s">
        <v>315</v>
      </c>
      <c r="B23" s="2">
        <v>1431</v>
      </c>
      <c r="C23">
        <v>0.21</v>
      </c>
      <c r="D23">
        <f t="shared" si="0"/>
        <v>300.51</v>
      </c>
      <c r="E23" s="16">
        <f t="shared" si="1"/>
        <v>1117.2</v>
      </c>
      <c r="F23" s="16">
        <f>D23*NEP!$C$6</f>
        <v>1598713.2</v>
      </c>
    </row>
    <row r="24" spans="1:6" x14ac:dyDescent="0.45">
      <c r="A24" t="s">
        <v>316</v>
      </c>
      <c r="B24" s="2">
        <v>1449</v>
      </c>
      <c r="C24">
        <v>0.18</v>
      </c>
      <c r="D24">
        <f t="shared" si="0"/>
        <v>260.82</v>
      </c>
      <c r="E24" s="16">
        <f t="shared" si="1"/>
        <v>957.59999999999991</v>
      </c>
      <c r="F24" s="16">
        <f>D24*NEP!$C$6</f>
        <v>1387562.4</v>
      </c>
    </row>
    <row r="25" spans="1:6" x14ac:dyDescent="0.45">
      <c r="A25" t="s">
        <v>317</v>
      </c>
      <c r="B25">
        <v>79</v>
      </c>
      <c r="C25">
        <v>0.14000000000000001</v>
      </c>
      <c r="D25">
        <f t="shared" si="0"/>
        <v>11.06</v>
      </c>
      <c r="E25" s="16">
        <f t="shared" si="1"/>
        <v>744.80000000000007</v>
      </c>
      <c r="F25" s="16">
        <f>D25*NEP!$C$6</f>
        <v>58839.200000000004</v>
      </c>
    </row>
    <row r="26" spans="1:6" x14ac:dyDescent="0.45">
      <c r="A26" t="s">
        <v>318</v>
      </c>
      <c r="B26">
        <v>139</v>
      </c>
      <c r="C26">
        <v>0.16</v>
      </c>
      <c r="D26">
        <f t="shared" si="0"/>
        <v>22.240000000000002</v>
      </c>
      <c r="E26" s="16">
        <f t="shared" si="1"/>
        <v>851.20000000000016</v>
      </c>
      <c r="F26" s="16">
        <f>D26*NEP!$C$6</f>
        <v>118316.80000000002</v>
      </c>
    </row>
    <row r="27" spans="1:6" x14ac:dyDescent="0.45">
      <c r="A27" t="s">
        <v>319</v>
      </c>
      <c r="B27">
        <v>730</v>
      </c>
      <c r="C27">
        <v>0.15</v>
      </c>
      <c r="D27">
        <f t="shared" si="0"/>
        <v>109.5</v>
      </c>
      <c r="E27" s="16">
        <f t="shared" si="1"/>
        <v>798</v>
      </c>
      <c r="F27" s="16">
        <f>D27*NEP!$C$6</f>
        <v>582540</v>
      </c>
    </row>
    <row r="28" spans="1:6" x14ac:dyDescent="0.45">
      <c r="A28" t="s">
        <v>320</v>
      </c>
      <c r="B28" s="2">
        <v>1084</v>
      </c>
      <c r="C28">
        <v>0.15</v>
      </c>
      <c r="D28">
        <f t="shared" si="0"/>
        <v>162.6</v>
      </c>
      <c r="E28" s="16">
        <f t="shared" si="1"/>
        <v>798</v>
      </c>
      <c r="F28" s="16">
        <f>D28*NEP!$C$6</f>
        <v>865032</v>
      </c>
    </row>
    <row r="29" spans="1:6" x14ac:dyDescent="0.45">
      <c r="A29" t="s">
        <v>321</v>
      </c>
      <c r="B29">
        <v>442</v>
      </c>
      <c r="C29">
        <v>0.15</v>
      </c>
      <c r="D29">
        <f t="shared" si="0"/>
        <v>66.3</v>
      </c>
      <c r="E29" s="16">
        <f t="shared" si="1"/>
        <v>798</v>
      </c>
      <c r="F29" s="16">
        <f>D29*NEP!$C$6</f>
        <v>352716</v>
      </c>
    </row>
    <row r="30" spans="1:6" x14ac:dyDescent="0.45">
      <c r="A30" t="s">
        <v>322</v>
      </c>
      <c r="B30">
        <v>132</v>
      </c>
      <c r="C30">
        <v>0.15</v>
      </c>
      <c r="D30">
        <f t="shared" si="0"/>
        <v>19.8</v>
      </c>
      <c r="E30" s="16">
        <f t="shared" si="1"/>
        <v>798</v>
      </c>
      <c r="F30" s="16">
        <f>D30*NEP!$C$6</f>
        <v>105336</v>
      </c>
    </row>
    <row r="31" spans="1:6" x14ac:dyDescent="0.45">
      <c r="A31" t="s">
        <v>323</v>
      </c>
      <c r="B31">
        <v>35</v>
      </c>
      <c r="C31">
        <v>0.09</v>
      </c>
      <c r="D31">
        <f t="shared" si="0"/>
        <v>3.15</v>
      </c>
      <c r="E31" s="16">
        <f t="shared" si="1"/>
        <v>478.8</v>
      </c>
      <c r="F31" s="16">
        <f>D31*NEP!$C$6</f>
        <v>16758</v>
      </c>
    </row>
    <row r="32" spans="1:6" x14ac:dyDescent="0.45">
      <c r="A32" t="s">
        <v>324</v>
      </c>
      <c r="B32">
        <v>227</v>
      </c>
      <c r="C32">
        <v>0.33</v>
      </c>
      <c r="D32">
        <f t="shared" si="0"/>
        <v>74.91</v>
      </c>
      <c r="E32" s="16">
        <f t="shared" si="1"/>
        <v>1755.5999999999997</v>
      </c>
      <c r="F32" s="16">
        <f>D32*NEP!$C$6</f>
        <v>398521.19999999995</v>
      </c>
    </row>
    <row r="33" spans="1:6" x14ac:dyDescent="0.45">
      <c r="A33" t="s">
        <v>325</v>
      </c>
      <c r="B33">
        <v>62</v>
      </c>
      <c r="C33">
        <v>0.24</v>
      </c>
      <c r="D33">
        <f t="shared" si="0"/>
        <v>14.879999999999999</v>
      </c>
      <c r="E33" s="16">
        <f t="shared" si="1"/>
        <v>1276.8</v>
      </c>
      <c r="F33" s="16">
        <f>D33*NEP!$C$6</f>
        <v>79161.599999999991</v>
      </c>
    </row>
    <row r="34" spans="1:6" x14ac:dyDescent="0.45">
      <c r="A34" t="s">
        <v>326</v>
      </c>
      <c r="B34" s="2">
        <v>1257</v>
      </c>
      <c r="C34">
        <v>0.18</v>
      </c>
      <c r="D34">
        <f t="shared" si="0"/>
        <v>226.26</v>
      </c>
      <c r="E34" s="16">
        <f t="shared" si="1"/>
        <v>957.59999999999991</v>
      </c>
      <c r="F34" s="16">
        <f>D34*NEP!$C$6</f>
        <v>1203703.2</v>
      </c>
    </row>
    <row r="35" spans="1:6" x14ac:dyDescent="0.45">
      <c r="A35" t="s">
        <v>327</v>
      </c>
      <c r="B35">
        <v>677</v>
      </c>
      <c r="C35">
        <v>0.17</v>
      </c>
      <c r="D35">
        <f t="shared" si="0"/>
        <v>115.09</v>
      </c>
      <c r="E35" s="16">
        <f t="shared" si="1"/>
        <v>904.40000000000009</v>
      </c>
      <c r="F35" s="16">
        <f>D35*NEP!$C$6</f>
        <v>612278.80000000005</v>
      </c>
    </row>
    <row r="36" spans="1:6" x14ac:dyDescent="0.45">
      <c r="A36" t="s">
        <v>328</v>
      </c>
      <c r="B36">
        <v>52</v>
      </c>
      <c r="C36">
        <v>0.22</v>
      </c>
      <c r="D36">
        <f t="shared" si="0"/>
        <v>11.44</v>
      </c>
      <c r="E36" s="16">
        <f t="shared" si="1"/>
        <v>1170.3999999999999</v>
      </c>
      <c r="F36" s="16">
        <f>D36*NEP!$C$6</f>
        <v>60860.799999999996</v>
      </c>
    </row>
    <row r="37" spans="1:6" x14ac:dyDescent="0.45">
      <c r="A37" t="s">
        <v>329</v>
      </c>
      <c r="B37">
        <v>676</v>
      </c>
      <c r="C37">
        <v>0.15</v>
      </c>
      <c r="D37">
        <f t="shared" si="0"/>
        <v>101.39999999999999</v>
      </c>
      <c r="E37" s="16">
        <f t="shared" si="1"/>
        <v>798</v>
      </c>
      <c r="F37" s="16">
        <f>D37*NEP!$C$6</f>
        <v>539448</v>
      </c>
    </row>
    <row r="38" spans="1:6" x14ac:dyDescent="0.45">
      <c r="A38" t="s">
        <v>330</v>
      </c>
      <c r="B38" s="2">
        <v>1917</v>
      </c>
      <c r="C38">
        <v>0.14000000000000001</v>
      </c>
      <c r="D38">
        <f t="shared" si="0"/>
        <v>268.38000000000005</v>
      </c>
      <c r="E38" s="16">
        <f t="shared" si="1"/>
        <v>744.80000000000018</v>
      </c>
      <c r="F38" s="16">
        <f>D38*NEP!$C$6</f>
        <v>1427781.6000000003</v>
      </c>
    </row>
    <row r="39" spans="1:6" x14ac:dyDescent="0.45">
      <c r="A39" t="s">
        <v>331</v>
      </c>
      <c r="B39" s="2">
        <v>2218</v>
      </c>
      <c r="C39">
        <v>0.12</v>
      </c>
      <c r="D39">
        <f t="shared" si="0"/>
        <v>266.15999999999997</v>
      </c>
      <c r="E39" s="16">
        <f t="shared" si="1"/>
        <v>638.39999999999986</v>
      </c>
      <c r="F39" s="16">
        <f>D39*NEP!$C$6</f>
        <v>1415971.1999999997</v>
      </c>
    </row>
    <row r="40" spans="1:6" x14ac:dyDescent="0.45">
      <c r="A40" t="s">
        <v>332</v>
      </c>
      <c r="B40">
        <v>798</v>
      </c>
      <c r="C40">
        <v>0.14000000000000001</v>
      </c>
      <c r="D40">
        <f t="shared" si="0"/>
        <v>111.72000000000001</v>
      </c>
      <c r="E40" s="16">
        <f t="shared" si="1"/>
        <v>744.80000000000007</v>
      </c>
      <c r="F40" s="16">
        <f>D40*NEP!$C$6</f>
        <v>594350.4</v>
      </c>
    </row>
    <row r="41" spans="1:6" x14ac:dyDescent="0.45">
      <c r="A41" t="s">
        <v>333</v>
      </c>
      <c r="B41" s="2">
        <v>2654</v>
      </c>
      <c r="C41">
        <v>0.13</v>
      </c>
      <c r="D41">
        <f t="shared" si="0"/>
        <v>345.02000000000004</v>
      </c>
      <c r="E41" s="16">
        <f t="shared" si="1"/>
        <v>691.6</v>
      </c>
      <c r="F41" s="16">
        <f>D41*NEP!$C$6</f>
        <v>1835506.4000000001</v>
      </c>
    </row>
    <row r="42" spans="1:6" x14ac:dyDescent="0.45">
      <c r="A42" t="s">
        <v>334</v>
      </c>
      <c r="B42">
        <v>841</v>
      </c>
      <c r="C42">
        <v>0.15</v>
      </c>
      <c r="D42">
        <f t="shared" si="0"/>
        <v>126.14999999999999</v>
      </c>
      <c r="E42" s="16">
        <f t="shared" si="1"/>
        <v>798</v>
      </c>
      <c r="F42" s="16">
        <f>D42*NEP!$C$6</f>
        <v>671118</v>
      </c>
    </row>
    <row r="43" spans="1:6" x14ac:dyDescent="0.45">
      <c r="A43" t="s">
        <v>335</v>
      </c>
      <c r="B43" s="2">
        <v>1408</v>
      </c>
      <c r="C43">
        <v>0.12</v>
      </c>
      <c r="D43">
        <f t="shared" si="0"/>
        <v>168.95999999999998</v>
      </c>
      <c r="E43" s="16">
        <f t="shared" si="1"/>
        <v>638.39999999999986</v>
      </c>
      <c r="F43" s="16">
        <f>D43*NEP!$C$6</f>
        <v>898867.19999999984</v>
      </c>
    </row>
    <row r="44" spans="1:6" x14ac:dyDescent="0.45">
      <c r="A44" t="s">
        <v>336</v>
      </c>
      <c r="B44">
        <v>416</v>
      </c>
      <c r="C44">
        <v>0.12</v>
      </c>
      <c r="D44">
        <f t="shared" si="0"/>
        <v>49.92</v>
      </c>
      <c r="E44" s="16">
        <f t="shared" si="1"/>
        <v>638.40000000000009</v>
      </c>
      <c r="F44" s="16">
        <f>D44*NEP!$C$6</f>
        <v>265574.40000000002</v>
      </c>
    </row>
    <row r="45" spans="1:6" x14ac:dyDescent="0.45">
      <c r="A45" t="s">
        <v>337</v>
      </c>
      <c r="B45" s="2">
        <v>1909</v>
      </c>
      <c r="C45">
        <v>0.11</v>
      </c>
      <c r="D45">
        <f t="shared" si="0"/>
        <v>209.99</v>
      </c>
      <c r="E45" s="16">
        <f t="shared" si="1"/>
        <v>585.20000000000005</v>
      </c>
      <c r="F45" s="16">
        <f>D45*NEP!$C$6</f>
        <v>1117146.8</v>
      </c>
    </row>
    <row r="46" spans="1:6" x14ac:dyDescent="0.45">
      <c r="A46" t="s">
        <v>338</v>
      </c>
      <c r="B46" s="2">
        <v>3678</v>
      </c>
      <c r="C46">
        <v>0.08</v>
      </c>
      <c r="D46">
        <f t="shared" si="0"/>
        <v>294.24</v>
      </c>
      <c r="E46" s="16">
        <f t="shared" si="1"/>
        <v>425.6</v>
      </c>
      <c r="F46" s="16">
        <f>D46*NEP!$C$6</f>
        <v>1565356.8</v>
      </c>
    </row>
    <row r="47" spans="1:6" x14ac:dyDescent="0.45">
      <c r="A47" t="s">
        <v>339</v>
      </c>
      <c r="B47">
        <v>299</v>
      </c>
      <c r="C47">
        <v>0.1</v>
      </c>
      <c r="D47">
        <f t="shared" si="0"/>
        <v>29.900000000000002</v>
      </c>
      <c r="E47" s="16">
        <f t="shared" si="1"/>
        <v>532</v>
      </c>
      <c r="F47" s="16">
        <f>D47*NEP!$C$6</f>
        <v>159068</v>
      </c>
    </row>
    <row r="48" spans="1:6" x14ac:dyDescent="0.45">
      <c r="A48" t="s">
        <v>340</v>
      </c>
      <c r="B48">
        <v>321</v>
      </c>
      <c r="C48">
        <v>0.1</v>
      </c>
      <c r="D48">
        <f t="shared" si="0"/>
        <v>32.1</v>
      </c>
      <c r="E48" s="16">
        <f t="shared" si="1"/>
        <v>532</v>
      </c>
      <c r="F48" s="16">
        <f>D48*NEP!$C$6</f>
        <v>170772</v>
      </c>
    </row>
    <row r="49" spans="1:6" x14ac:dyDescent="0.45">
      <c r="A49" t="s">
        <v>341</v>
      </c>
      <c r="B49" s="2">
        <v>1465</v>
      </c>
      <c r="C49">
        <v>0.1</v>
      </c>
      <c r="D49">
        <f t="shared" si="0"/>
        <v>146.5</v>
      </c>
      <c r="E49" s="16">
        <f t="shared" si="1"/>
        <v>532</v>
      </c>
      <c r="F49" s="16">
        <f>D49*NEP!$C$6</f>
        <v>779380</v>
      </c>
    </row>
    <row r="50" spans="1:6" x14ac:dyDescent="0.45">
      <c r="A50" t="s">
        <v>342</v>
      </c>
      <c r="B50">
        <v>617</v>
      </c>
      <c r="C50">
        <v>0.09</v>
      </c>
      <c r="D50">
        <f t="shared" si="0"/>
        <v>55.53</v>
      </c>
      <c r="E50" s="16">
        <f t="shared" si="1"/>
        <v>478.80000000000007</v>
      </c>
      <c r="F50" s="16">
        <f>D50*NEP!$C$6</f>
        <v>295419.60000000003</v>
      </c>
    </row>
    <row r="51" spans="1:6" x14ac:dyDescent="0.45">
      <c r="A51" t="s">
        <v>343</v>
      </c>
      <c r="B51">
        <v>534</v>
      </c>
      <c r="C51">
        <v>7.0000000000000007E-2</v>
      </c>
      <c r="D51">
        <f t="shared" si="0"/>
        <v>37.380000000000003</v>
      </c>
      <c r="E51" s="16">
        <f t="shared" si="1"/>
        <v>372.40000000000003</v>
      </c>
      <c r="F51" s="16">
        <f>D51*NEP!$C$6</f>
        <v>198861.6</v>
      </c>
    </row>
    <row r="52" spans="1:6" x14ac:dyDescent="0.45">
      <c r="A52" t="s">
        <v>344</v>
      </c>
      <c r="B52">
        <v>85</v>
      </c>
      <c r="C52">
        <v>7.0000000000000007E-2</v>
      </c>
      <c r="D52">
        <f t="shared" si="0"/>
        <v>5.95</v>
      </c>
      <c r="E52" s="16">
        <f t="shared" si="1"/>
        <v>372.4</v>
      </c>
      <c r="F52" s="16">
        <f>D52*NEP!$C$6</f>
        <v>31654</v>
      </c>
    </row>
    <row r="53" spans="1:6" x14ac:dyDescent="0.45">
      <c r="A53" t="s">
        <v>345</v>
      </c>
      <c r="B53">
        <v>426</v>
      </c>
      <c r="C53">
        <v>0.08</v>
      </c>
      <c r="D53">
        <f t="shared" si="0"/>
        <v>34.08</v>
      </c>
      <c r="E53" s="16">
        <f t="shared" si="1"/>
        <v>425.59999999999997</v>
      </c>
      <c r="F53" s="16">
        <f>D53*NEP!$C$6</f>
        <v>181305.59999999998</v>
      </c>
    </row>
    <row r="54" spans="1:6" x14ac:dyDescent="0.45">
      <c r="A54" t="s">
        <v>346</v>
      </c>
      <c r="B54">
        <v>938</v>
      </c>
      <c r="C54">
        <v>0.09</v>
      </c>
      <c r="D54">
        <f t="shared" si="0"/>
        <v>84.42</v>
      </c>
      <c r="E54" s="16">
        <f t="shared" si="1"/>
        <v>478.8</v>
      </c>
      <c r="F54" s="16">
        <f>D54*NEP!$C$6</f>
        <v>449114.4</v>
      </c>
    </row>
    <row r="55" spans="1:6" x14ac:dyDescent="0.45">
      <c r="A55" t="s">
        <v>347</v>
      </c>
      <c r="B55" s="2">
        <v>1900</v>
      </c>
      <c r="C55">
        <v>7.0000000000000007E-2</v>
      </c>
      <c r="D55">
        <f t="shared" si="0"/>
        <v>133</v>
      </c>
      <c r="E55" s="16">
        <f t="shared" si="1"/>
        <v>372.4</v>
      </c>
      <c r="F55" s="16">
        <f>D55*NEP!$C$6</f>
        <v>707560</v>
      </c>
    </row>
    <row r="56" spans="1:6" x14ac:dyDescent="0.45">
      <c r="A56" t="s">
        <v>348</v>
      </c>
      <c r="B56">
        <v>273</v>
      </c>
      <c r="C56">
        <v>0.05</v>
      </c>
      <c r="D56">
        <f t="shared" si="0"/>
        <v>13.65</v>
      </c>
      <c r="E56" s="16">
        <f t="shared" si="1"/>
        <v>266</v>
      </c>
      <c r="F56" s="16">
        <f>D56*NEP!$C$6</f>
        <v>72618</v>
      </c>
    </row>
    <row r="57" spans="1:6" x14ac:dyDescent="0.45">
      <c r="A57" t="s">
        <v>349</v>
      </c>
      <c r="B57">
        <v>77</v>
      </c>
      <c r="C57">
        <v>7.0000000000000007E-2</v>
      </c>
      <c r="D57">
        <f t="shared" si="0"/>
        <v>5.3900000000000006</v>
      </c>
      <c r="E57" s="16">
        <f t="shared" si="1"/>
        <v>372.40000000000003</v>
      </c>
      <c r="F57" s="16">
        <f>D57*NEP!$C$6</f>
        <v>28674.800000000003</v>
      </c>
    </row>
    <row r="58" spans="1:6" x14ac:dyDescent="0.45">
      <c r="A58" t="s">
        <v>350</v>
      </c>
      <c r="B58" s="2">
        <v>6763</v>
      </c>
      <c r="C58">
        <v>0.04</v>
      </c>
      <c r="D58">
        <f t="shared" si="0"/>
        <v>270.52</v>
      </c>
      <c r="E58" s="16">
        <f t="shared" si="1"/>
        <v>212.79999999999998</v>
      </c>
      <c r="F58" s="16">
        <f>D58*NEP!$C$6</f>
        <v>1439166.4</v>
      </c>
    </row>
    <row r="59" spans="1:6" x14ac:dyDescent="0.45">
      <c r="A59" t="s">
        <v>351</v>
      </c>
      <c r="B59">
        <v>357</v>
      </c>
      <c r="C59">
        <v>0.39</v>
      </c>
      <c r="D59">
        <f t="shared" si="0"/>
        <v>139.23000000000002</v>
      </c>
      <c r="E59" s="16">
        <f t="shared" si="1"/>
        <v>2074.8000000000002</v>
      </c>
      <c r="F59" s="16">
        <f>D59*NEP!$C$6</f>
        <v>740703.60000000009</v>
      </c>
    </row>
    <row r="60" spans="1:6" x14ac:dyDescent="0.45">
      <c r="A60" t="s">
        <v>352</v>
      </c>
      <c r="B60">
        <v>49</v>
      </c>
      <c r="C60">
        <v>0.42</v>
      </c>
      <c r="D60">
        <f t="shared" si="0"/>
        <v>20.58</v>
      </c>
      <c r="E60" s="16">
        <f t="shared" si="1"/>
        <v>2234.3999999999996</v>
      </c>
      <c r="F60" s="16">
        <f>D60*NEP!$C$6</f>
        <v>109485.59999999999</v>
      </c>
    </row>
    <row r="61" spans="1:6" x14ac:dyDescent="0.45">
      <c r="A61" t="s">
        <v>353</v>
      </c>
      <c r="B61">
        <v>352</v>
      </c>
      <c r="C61">
        <v>0.27</v>
      </c>
      <c r="D61">
        <f t="shared" si="0"/>
        <v>95.04</v>
      </c>
      <c r="E61" s="16">
        <f t="shared" si="1"/>
        <v>1436.4</v>
      </c>
      <c r="F61" s="16">
        <f>D61*NEP!$C$6</f>
        <v>505612.80000000005</v>
      </c>
    </row>
    <row r="62" spans="1:6" x14ac:dyDescent="0.45">
      <c r="A62" t="s">
        <v>354</v>
      </c>
      <c r="B62">
        <v>289</v>
      </c>
      <c r="C62">
        <v>0.24</v>
      </c>
      <c r="D62">
        <f t="shared" si="0"/>
        <v>69.36</v>
      </c>
      <c r="E62" s="16">
        <f t="shared" si="1"/>
        <v>1276.8</v>
      </c>
      <c r="F62" s="16">
        <f>D62*NEP!$C$6</f>
        <v>368995.2</v>
      </c>
    </row>
    <row r="63" spans="1:6" x14ac:dyDescent="0.45">
      <c r="A63" t="s">
        <v>355</v>
      </c>
      <c r="B63">
        <v>233</v>
      </c>
      <c r="C63">
        <v>0.26</v>
      </c>
      <c r="D63">
        <f t="shared" si="0"/>
        <v>60.580000000000005</v>
      </c>
      <c r="E63" s="16">
        <f t="shared" si="1"/>
        <v>1383.2</v>
      </c>
      <c r="F63" s="16">
        <f>D63*NEP!$C$6</f>
        <v>322285.60000000003</v>
      </c>
    </row>
    <row r="64" spans="1:6" x14ac:dyDescent="0.45">
      <c r="A64" t="s">
        <v>356</v>
      </c>
      <c r="B64">
        <v>167</v>
      </c>
      <c r="C64">
        <v>0.15</v>
      </c>
      <c r="D64">
        <f t="shared" si="0"/>
        <v>25.05</v>
      </c>
      <c r="E64" s="16">
        <f t="shared" si="1"/>
        <v>798</v>
      </c>
      <c r="F64" s="16">
        <f>D64*NEP!$C$6</f>
        <v>133266</v>
      </c>
    </row>
    <row r="65" spans="1:6" x14ac:dyDescent="0.45">
      <c r="A65" t="s">
        <v>357</v>
      </c>
      <c r="B65">
        <v>512</v>
      </c>
      <c r="C65">
        <v>0.21</v>
      </c>
      <c r="D65">
        <f t="shared" si="0"/>
        <v>107.52</v>
      </c>
      <c r="E65" s="16">
        <f t="shared" si="1"/>
        <v>1117.2</v>
      </c>
      <c r="F65" s="16">
        <f>D65*NEP!$C$6</f>
        <v>572006.40000000002</v>
      </c>
    </row>
    <row r="66" spans="1:6" x14ac:dyDescent="0.45">
      <c r="A66" t="s">
        <v>358</v>
      </c>
      <c r="B66" s="2">
        <v>1228</v>
      </c>
      <c r="C66">
        <v>0.2</v>
      </c>
      <c r="D66">
        <f t="shared" si="0"/>
        <v>245.60000000000002</v>
      </c>
      <c r="E66" s="16">
        <f t="shared" si="1"/>
        <v>1064.0000000000002</v>
      </c>
      <c r="F66" s="16">
        <f>D66*NEP!$C$6</f>
        <v>1306592.0000000002</v>
      </c>
    </row>
    <row r="67" spans="1:6" x14ac:dyDescent="0.45">
      <c r="A67" t="s">
        <v>359</v>
      </c>
      <c r="B67">
        <v>174</v>
      </c>
      <c r="C67">
        <v>0.16</v>
      </c>
      <c r="D67">
        <f t="shared" ref="D67:D109" si="2">C67*B67</f>
        <v>27.84</v>
      </c>
      <c r="E67" s="16">
        <f t="shared" ref="E67:E109" si="3">F67/B67</f>
        <v>851.19999999999993</v>
      </c>
      <c r="F67" s="16">
        <f>D67*NEP!$C$6</f>
        <v>148108.79999999999</v>
      </c>
    </row>
    <row r="68" spans="1:6" x14ac:dyDescent="0.45">
      <c r="A68" t="s">
        <v>360</v>
      </c>
      <c r="B68">
        <v>48</v>
      </c>
      <c r="C68">
        <v>0.12</v>
      </c>
      <c r="D68">
        <f t="shared" si="2"/>
        <v>5.76</v>
      </c>
      <c r="E68" s="16">
        <f t="shared" si="3"/>
        <v>638.4</v>
      </c>
      <c r="F68" s="16">
        <f>D68*NEP!$C$6</f>
        <v>30643.199999999997</v>
      </c>
    </row>
    <row r="69" spans="1:6" x14ac:dyDescent="0.45">
      <c r="A69" t="s">
        <v>361</v>
      </c>
      <c r="B69">
        <v>111</v>
      </c>
      <c r="C69">
        <v>0.16</v>
      </c>
      <c r="D69">
        <f t="shared" si="2"/>
        <v>17.760000000000002</v>
      </c>
      <c r="E69" s="16">
        <f t="shared" si="3"/>
        <v>851.20000000000016</v>
      </c>
      <c r="F69" s="16">
        <f>D69*NEP!$C$6</f>
        <v>94483.200000000012</v>
      </c>
    </row>
    <row r="70" spans="1:6" x14ac:dyDescent="0.45">
      <c r="A70" t="s">
        <v>362</v>
      </c>
      <c r="B70">
        <v>51</v>
      </c>
      <c r="C70">
        <v>0.13</v>
      </c>
      <c r="D70">
        <f t="shared" si="2"/>
        <v>6.63</v>
      </c>
      <c r="E70" s="16">
        <f t="shared" si="3"/>
        <v>691.6</v>
      </c>
      <c r="F70" s="16">
        <f>D70*NEP!$C$6</f>
        <v>35271.599999999999</v>
      </c>
    </row>
    <row r="71" spans="1:6" x14ac:dyDescent="0.45">
      <c r="A71" t="s">
        <v>363</v>
      </c>
      <c r="B71">
        <v>316</v>
      </c>
      <c r="C71">
        <v>0.17</v>
      </c>
      <c r="D71">
        <f t="shared" si="2"/>
        <v>53.720000000000006</v>
      </c>
      <c r="E71" s="16">
        <f t="shared" si="3"/>
        <v>904.40000000000009</v>
      </c>
      <c r="F71" s="16">
        <f>D71*NEP!$C$6</f>
        <v>285790.40000000002</v>
      </c>
    </row>
    <row r="72" spans="1:6" x14ac:dyDescent="0.45">
      <c r="A72" t="s">
        <v>364</v>
      </c>
      <c r="B72">
        <v>135</v>
      </c>
      <c r="C72">
        <v>0.12</v>
      </c>
      <c r="D72">
        <f t="shared" si="2"/>
        <v>16.2</v>
      </c>
      <c r="E72" s="16">
        <f t="shared" si="3"/>
        <v>638.4</v>
      </c>
      <c r="F72" s="16">
        <f>D72*NEP!$C$6</f>
        <v>86184</v>
      </c>
    </row>
    <row r="73" spans="1:6" x14ac:dyDescent="0.45">
      <c r="A73" t="s">
        <v>365</v>
      </c>
      <c r="B73">
        <v>61</v>
      </c>
      <c r="C73">
        <v>0.11</v>
      </c>
      <c r="D73">
        <f t="shared" si="2"/>
        <v>6.71</v>
      </c>
      <c r="E73" s="16">
        <f t="shared" si="3"/>
        <v>585.19999999999993</v>
      </c>
      <c r="F73" s="16">
        <f>D73*NEP!$C$6</f>
        <v>35697.199999999997</v>
      </c>
    </row>
    <row r="74" spans="1:6" x14ac:dyDescent="0.45">
      <c r="A74" t="s">
        <v>366</v>
      </c>
      <c r="B74">
        <v>30</v>
      </c>
      <c r="C74">
        <v>0.12</v>
      </c>
      <c r="D74">
        <f t="shared" si="2"/>
        <v>3.5999999999999996</v>
      </c>
      <c r="E74" s="16">
        <f t="shared" si="3"/>
        <v>638.39999999999986</v>
      </c>
      <c r="F74" s="16">
        <f>D74*NEP!$C$6</f>
        <v>19151.999999999996</v>
      </c>
    </row>
    <row r="75" spans="1:6" x14ac:dyDescent="0.45">
      <c r="A75" t="s">
        <v>367</v>
      </c>
      <c r="B75">
        <v>370</v>
      </c>
      <c r="C75">
        <v>0.17</v>
      </c>
      <c r="D75">
        <f t="shared" si="2"/>
        <v>62.900000000000006</v>
      </c>
      <c r="E75" s="16">
        <f t="shared" si="3"/>
        <v>904.4000000000002</v>
      </c>
      <c r="F75" s="16">
        <f>D75*NEP!$C$6</f>
        <v>334628.00000000006</v>
      </c>
    </row>
    <row r="76" spans="1:6" x14ac:dyDescent="0.45">
      <c r="A76" t="s">
        <v>368</v>
      </c>
      <c r="B76">
        <v>123</v>
      </c>
      <c r="C76">
        <v>0.19</v>
      </c>
      <c r="D76">
        <f t="shared" si="2"/>
        <v>23.37</v>
      </c>
      <c r="E76" s="16">
        <f t="shared" si="3"/>
        <v>1010.8000000000001</v>
      </c>
      <c r="F76" s="16">
        <f>D76*NEP!$C$6</f>
        <v>124328.40000000001</v>
      </c>
    </row>
    <row r="77" spans="1:6" x14ac:dyDescent="0.45">
      <c r="A77" t="s">
        <v>369</v>
      </c>
      <c r="B77">
        <v>354</v>
      </c>
      <c r="C77">
        <v>0.18</v>
      </c>
      <c r="D77">
        <f t="shared" si="2"/>
        <v>63.72</v>
      </c>
      <c r="E77" s="16">
        <f t="shared" si="3"/>
        <v>957.59999999999991</v>
      </c>
      <c r="F77" s="16">
        <f>D77*NEP!$C$6</f>
        <v>338990.39999999997</v>
      </c>
    </row>
    <row r="78" spans="1:6" x14ac:dyDescent="0.45">
      <c r="A78" t="s">
        <v>370</v>
      </c>
      <c r="B78">
        <v>165</v>
      </c>
      <c r="C78">
        <v>0.21</v>
      </c>
      <c r="D78">
        <f t="shared" si="2"/>
        <v>34.65</v>
      </c>
      <c r="E78" s="16">
        <f t="shared" si="3"/>
        <v>1117.2</v>
      </c>
      <c r="F78" s="16">
        <f>D78*NEP!$C$6</f>
        <v>184338</v>
      </c>
    </row>
    <row r="79" spans="1:6" x14ac:dyDescent="0.45">
      <c r="A79" t="s">
        <v>371</v>
      </c>
      <c r="B79">
        <v>90</v>
      </c>
      <c r="C79">
        <v>0.16</v>
      </c>
      <c r="D79">
        <f t="shared" si="2"/>
        <v>14.4</v>
      </c>
      <c r="E79" s="16">
        <f t="shared" si="3"/>
        <v>851.2</v>
      </c>
      <c r="F79" s="16">
        <f>D79*NEP!$C$6</f>
        <v>76608</v>
      </c>
    </row>
    <row r="80" spans="1:6" x14ac:dyDescent="0.45">
      <c r="A80" t="s">
        <v>372</v>
      </c>
      <c r="B80">
        <v>149</v>
      </c>
      <c r="C80">
        <v>0.2</v>
      </c>
      <c r="D80">
        <f t="shared" si="2"/>
        <v>29.8</v>
      </c>
      <c r="E80" s="16">
        <f t="shared" si="3"/>
        <v>1064</v>
      </c>
      <c r="F80" s="16">
        <f>D80*NEP!$C$6</f>
        <v>158536</v>
      </c>
    </row>
    <row r="81" spans="1:6" x14ac:dyDescent="0.45">
      <c r="A81" t="s">
        <v>373</v>
      </c>
      <c r="B81">
        <v>124</v>
      </c>
      <c r="C81">
        <v>0.14000000000000001</v>
      </c>
      <c r="D81">
        <f t="shared" si="2"/>
        <v>17.360000000000003</v>
      </c>
      <c r="E81" s="16">
        <f t="shared" si="3"/>
        <v>744.80000000000007</v>
      </c>
      <c r="F81" s="16">
        <f>D81*NEP!$C$6</f>
        <v>92355.200000000012</v>
      </c>
    </row>
    <row r="82" spans="1:6" x14ac:dyDescent="0.45">
      <c r="A82" t="s">
        <v>374</v>
      </c>
      <c r="B82">
        <v>201</v>
      </c>
      <c r="C82">
        <v>0.16</v>
      </c>
      <c r="D82">
        <f t="shared" si="2"/>
        <v>32.160000000000004</v>
      </c>
      <c r="E82" s="16">
        <f t="shared" si="3"/>
        <v>851.2</v>
      </c>
      <c r="F82" s="16">
        <f>D82*NEP!$C$6</f>
        <v>171091.20000000001</v>
      </c>
    </row>
    <row r="83" spans="1:6" x14ac:dyDescent="0.45">
      <c r="A83" t="s">
        <v>375</v>
      </c>
      <c r="B83">
        <v>82</v>
      </c>
      <c r="C83">
        <v>0.09</v>
      </c>
      <c r="D83">
        <f t="shared" si="2"/>
        <v>7.38</v>
      </c>
      <c r="E83" s="16">
        <f t="shared" si="3"/>
        <v>478.79999999999995</v>
      </c>
      <c r="F83" s="16">
        <f>D83*NEP!$C$6</f>
        <v>39261.599999999999</v>
      </c>
    </row>
    <row r="84" spans="1:6" x14ac:dyDescent="0.45">
      <c r="A84" t="s">
        <v>376</v>
      </c>
      <c r="B84">
        <v>858</v>
      </c>
      <c r="C84">
        <v>0.11</v>
      </c>
      <c r="D84">
        <f t="shared" si="2"/>
        <v>94.38</v>
      </c>
      <c r="E84" s="16">
        <f t="shared" si="3"/>
        <v>585.19999999999993</v>
      </c>
      <c r="F84" s="16">
        <f>D84*NEP!$C$6</f>
        <v>502101.6</v>
      </c>
    </row>
    <row r="85" spans="1:6" x14ac:dyDescent="0.45">
      <c r="A85" t="s">
        <v>377</v>
      </c>
      <c r="B85" s="2">
        <v>1107</v>
      </c>
      <c r="C85">
        <v>0.15</v>
      </c>
      <c r="D85">
        <f t="shared" si="2"/>
        <v>166.04999999999998</v>
      </c>
      <c r="E85" s="16">
        <f t="shared" si="3"/>
        <v>797.99999999999989</v>
      </c>
      <c r="F85" s="16">
        <f>D85*NEP!$C$6</f>
        <v>883385.99999999988</v>
      </c>
    </row>
    <row r="86" spans="1:6" x14ac:dyDescent="0.45">
      <c r="A86" t="s">
        <v>378</v>
      </c>
      <c r="B86">
        <v>44</v>
      </c>
      <c r="C86">
        <v>0.08</v>
      </c>
      <c r="D86">
        <f t="shared" si="2"/>
        <v>3.52</v>
      </c>
      <c r="E86" s="16">
        <f t="shared" si="3"/>
        <v>425.6</v>
      </c>
      <c r="F86" s="16">
        <f>D86*NEP!$C$6</f>
        <v>18726.400000000001</v>
      </c>
    </row>
    <row r="87" spans="1:6" x14ac:dyDescent="0.45">
      <c r="A87" t="s">
        <v>379</v>
      </c>
      <c r="B87">
        <v>89</v>
      </c>
      <c r="C87">
        <v>0.12</v>
      </c>
      <c r="D87">
        <f t="shared" si="2"/>
        <v>10.68</v>
      </c>
      <c r="E87" s="16">
        <f t="shared" si="3"/>
        <v>638.4</v>
      </c>
      <c r="F87" s="16">
        <f>D87*NEP!$C$6</f>
        <v>56817.599999999999</v>
      </c>
    </row>
    <row r="88" spans="1:6" x14ac:dyDescent="0.45">
      <c r="A88" t="s">
        <v>380</v>
      </c>
      <c r="B88">
        <v>474</v>
      </c>
      <c r="C88">
        <v>0.09</v>
      </c>
      <c r="D88">
        <f t="shared" si="2"/>
        <v>42.66</v>
      </c>
      <c r="E88" s="16">
        <f t="shared" si="3"/>
        <v>478.79999999999995</v>
      </c>
      <c r="F88" s="16">
        <f>D88*NEP!$C$6</f>
        <v>226951.19999999998</v>
      </c>
    </row>
    <row r="89" spans="1:6" x14ac:dyDescent="0.45">
      <c r="A89" t="s">
        <v>381</v>
      </c>
      <c r="B89">
        <v>398</v>
      </c>
      <c r="C89">
        <v>0.08</v>
      </c>
      <c r="D89">
        <f t="shared" si="2"/>
        <v>31.84</v>
      </c>
      <c r="E89" s="16">
        <f t="shared" si="3"/>
        <v>425.59999999999997</v>
      </c>
      <c r="F89" s="16">
        <f>D89*NEP!$C$6</f>
        <v>169388.79999999999</v>
      </c>
    </row>
    <row r="90" spans="1:6" x14ac:dyDescent="0.45">
      <c r="A90" t="s">
        <v>382</v>
      </c>
      <c r="B90">
        <v>79</v>
      </c>
      <c r="C90">
        <v>0.09</v>
      </c>
      <c r="D90">
        <f t="shared" si="2"/>
        <v>7.1099999999999994</v>
      </c>
      <c r="E90" s="16">
        <f t="shared" si="3"/>
        <v>478.79999999999995</v>
      </c>
      <c r="F90" s="16">
        <f>D90*NEP!$C$6</f>
        <v>37825.199999999997</v>
      </c>
    </row>
    <row r="91" spans="1:6" x14ac:dyDescent="0.45">
      <c r="A91" t="s">
        <v>383</v>
      </c>
      <c r="B91">
        <v>153</v>
      </c>
      <c r="C91">
        <v>0.1</v>
      </c>
      <c r="D91">
        <f t="shared" si="2"/>
        <v>15.3</v>
      </c>
      <c r="E91" s="16">
        <f t="shared" si="3"/>
        <v>532</v>
      </c>
      <c r="F91" s="16">
        <f>D91*NEP!$C$6</f>
        <v>81396</v>
      </c>
    </row>
    <row r="92" spans="1:6" x14ac:dyDescent="0.45">
      <c r="A92" t="s">
        <v>384</v>
      </c>
      <c r="B92">
        <v>400</v>
      </c>
      <c r="C92">
        <v>0.11</v>
      </c>
      <c r="D92">
        <f t="shared" si="2"/>
        <v>44</v>
      </c>
      <c r="E92" s="16">
        <f t="shared" si="3"/>
        <v>585.20000000000005</v>
      </c>
      <c r="F92" s="16">
        <f>D92*NEP!$C$6</f>
        <v>234080</v>
      </c>
    </row>
    <row r="93" spans="1:6" x14ac:dyDescent="0.45">
      <c r="A93" t="s">
        <v>385</v>
      </c>
      <c r="B93">
        <v>94</v>
      </c>
      <c r="C93">
        <v>7.0000000000000007E-2</v>
      </c>
      <c r="D93">
        <f t="shared" si="2"/>
        <v>6.580000000000001</v>
      </c>
      <c r="E93" s="16">
        <f t="shared" si="3"/>
        <v>372.40000000000003</v>
      </c>
      <c r="F93" s="16">
        <f>D93*NEP!$C$6</f>
        <v>35005.600000000006</v>
      </c>
    </row>
    <row r="94" spans="1:6" x14ac:dyDescent="0.45">
      <c r="A94" t="s">
        <v>386</v>
      </c>
      <c r="B94">
        <v>194</v>
      </c>
      <c r="C94">
        <v>0.05</v>
      </c>
      <c r="D94">
        <f t="shared" si="2"/>
        <v>9.7000000000000011</v>
      </c>
      <c r="E94" s="16">
        <f t="shared" si="3"/>
        <v>266.00000000000006</v>
      </c>
      <c r="F94" s="16">
        <f>D94*NEP!$C$6</f>
        <v>51604.000000000007</v>
      </c>
    </row>
    <row r="95" spans="1:6" x14ac:dyDescent="0.45">
      <c r="A95" t="s">
        <v>387</v>
      </c>
      <c r="B95">
        <v>491</v>
      </c>
      <c r="C95">
        <v>7.0000000000000007E-2</v>
      </c>
      <c r="D95">
        <f t="shared" si="2"/>
        <v>34.370000000000005</v>
      </c>
      <c r="E95" s="16">
        <f t="shared" si="3"/>
        <v>372.40000000000003</v>
      </c>
      <c r="F95" s="16">
        <f>D95*NEP!$C$6</f>
        <v>182848.40000000002</v>
      </c>
    </row>
    <row r="96" spans="1:6" x14ac:dyDescent="0.45">
      <c r="A96" t="s">
        <v>388</v>
      </c>
      <c r="B96">
        <v>41</v>
      </c>
      <c r="C96">
        <v>7.0000000000000007E-2</v>
      </c>
      <c r="D96">
        <f t="shared" si="2"/>
        <v>2.87</v>
      </c>
      <c r="E96" s="16">
        <f t="shared" si="3"/>
        <v>372.40000000000003</v>
      </c>
      <c r="F96" s="16">
        <f>D96*NEP!$C$6</f>
        <v>15268.400000000001</v>
      </c>
    </row>
    <row r="97" spans="1:6" x14ac:dyDescent="0.45">
      <c r="A97" t="s">
        <v>389</v>
      </c>
      <c r="B97">
        <v>51</v>
      </c>
      <c r="C97">
        <v>0.08</v>
      </c>
      <c r="D97">
        <f t="shared" si="2"/>
        <v>4.08</v>
      </c>
      <c r="E97" s="16">
        <f t="shared" si="3"/>
        <v>425.6</v>
      </c>
      <c r="F97" s="16">
        <f>D97*NEP!$C$6</f>
        <v>21705.600000000002</v>
      </c>
    </row>
    <row r="98" spans="1:6" x14ac:dyDescent="0.45">
      <c r="A98" t="s">
        <v>390</v>
      </c>
      <c r="B98">
        <v>344</v>
      </c>
      <c r="C98">
        <v>0.28999999999999998</v>
      </c>
      <c r="D98">
        <f t="shared" si="2"/>
        <v>99.759999999999991</v>
      </c>
      <c r="E98" s="16">
        <f t="shared" si="3"/>
        <v>1542.8</v>
      </c>
      <c r="F98" s="16">
        <f>D98*NEP!$C$6</f>
        <v>530723.19999999995</v>
      </c>
    </row>
    <row r="99" spans="1:6" x14ac:dyDescent="0.45">
      <c r="A99" t="s">
        <v>391</v>
      </c>
      <c r="B99">
        <v>171</v>
      </c>
      <c r="C99">
        <v>0.21</v>
      </c>
      <c r="D99">
        <f t="shared" si="2"/>
        <v>35.909999999999997</v>
      </c>
      <c r="E99" s="16">
        <f t="shared" si="3"/>
        <v>1117.1999999999998</v>
      </c>
      <c r="F99" s="16">
        <f>D99*NEP!$C$6</f>
        <v>191041.19999999998</v>
      </c>
    </row>
    <row r="100" spans="1:6" x14ac:dyDescent="0.45">
      <c r="A100" t="s">
        <v>428</v>
      </c>
      <c r="B100">
        <v>37</v>
      </c>
      <c r="C100">
        <v>0.14000000000000001</v>
      </c>
      <c r="D100">
        <f t="shared" si="2"/>
        <v>5.1800000000000006</v>
      </c>
      <c r="E100" s="16">
        <f t="shared" si="3"/>
        <v>744.80000000000007</v>
      </c>
      <c r="F100" s="16">
        <f>D100*NEP!$C$6</f>
        <v>27557.600000000002</v>
      </c>
    </row>
    <row r="101" spans="1:6" x14ac:dyDescent="0.45">
      <c r="A101" t="s">
        <v>392</v>
      </c>
      <c r="B101">
        <v>185</v>
      </c>
      <c r="C101">
        <v>0.17</v>
      </c>
      <c r="D101">
        <f t="shared" si="2"/>
        <v>31.450000000000003</v>
      </c>
      <c r="E101" s="16">
        <f t="shared" si="3"/>
        <v>904.4000000000002</v>
      </c>
      <c r="F101" s="16">
        <f>D101*NEP!$C$6</f>
        <v>167314.00000000003</v>
      </c>
    </row>
    <row r="102" spans="1:6" x14ac:dyDescent="0.45">
      <c r="A102" t="s">
        <v>393</v>
      </c>
      <c r="B102" s="2">
        <v>2098</v>
      </c>
      <c r="C102">
        <v>0.11</v>
      </c>
      <c r="D102">
        <f t="shared" si="2"/>
        <v>230.78</v>
      </c>
      <c r="E102" s="16">
        <f t="shared" si="3"/>
        <v>585.20000000000005</v>
      </c>
      <c r="F102" s="16">
        <f>D102*NEP!$C$6</f>
        <v>1227749.6000000001</v>
      </c>
    </row>
    <row r="103" spans="1:6" x14ac:dyDescent="0.45">
      <c r="A103" t="s">
        <v>394</v>
      </c>
      <c r="B103" s="2">
        <v>1351</v>
      </c>
      <c r="C103">
        <v>0.08</v>
      </c>
      <c r="D103">
        <f t="shared" si="2"/>
        <v>108.08</v>
      </c>
      <c r="E103" s="16">
        <f t="shared" si="3"/>
        <v>425.59999999999997</v>
      </c>
      <c r="F103" s="16">
        <f>D103*NEP!$C$6</f>
        <v>574985.6</v>
      </c>
    </row>
    <row r="104" spans="1:6" x14ac:dyDescent="0.45">
      <c r="A104" t="s">
        <v>395</v>
      </c>
      <c r="B104">
        <v>305</v>
      </c>
      <c r="C104">
        <v>0.06</v>
      </c>
      <c r="D104">
        <f t="shared" si="2"/>
        <v>18.3</v>
      </c>
      <c r="E104" s="16">
        <f t="shared" si="3"/>
        <v>319.2</v>
      </c>
      <c r="F104" s="16">
        <f>D104*NEP!$C$6</f>
        <v>97356</v>
      </c>
    </row>
    <row r="105" spans="1:6" x14ac:dyDescent="0.45">
      <c r="E105" s="16"/>
      <c r="F105" s="16"/>
    </row>
    <row r="106" spans="1:6" x14ac:dyDescent="0.45">
      <c r="E106" s="16"/>
      <c r="F106" s="16"/>
    </row>
    <row r="107" spans="1:6" x14ac:dyDescent="0.45">
      <c r="E107" s="16"/>
      <c r="F107" s="16"/>
    </row>
    <row r="108" spans="1:6" x14ac:dyDescent="0.45">
      <c r="E108" s="16"/>
      <c r="F108" s="16"/>
    </row>
    <row r="109" spans="1:6" x14ac:dyDescent="0.45">
      <c r="E109" s="16"/>
      <c r="F10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K388"/>
  <sheetViews>
    <sheetView topLeftCell="A268" zoomScale="70" workbookViewId="0">
      <selection activeCell="D306" sqref="D306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5" customFormat="1" ht="28.5" customHeight="1" x14ac:dyDescent="0.45">
      <c r="A1" s="15" t="s">
        <v>0</v>
      </c>
      <c r="B1" s="15" t="s">
        <v>1</v>
      </c>
      <c r="C1" s="15" t="s">
        <v>2</v>
      </c>
      <c r="D1" s="15" t="s">
        <v>398</v>
      </c>
      <c r="E1" s="15" t="s">
        <v>400</v>
      </c>
      <c r="F1" s="15" t="s">
        <v>414</v>
      </c>
      <c r="G1" s="15" t="s">
        <v>405</v>
      </c>
      <c r="I1" s="15" t="s">
        <v>403</v>
      </c>
      <c r="J1" s="15" t="s">
        <v>416</v>
      </c>
      <c r="K1" s="15" t="s">
        <v>411</v>
      </c>
    </row>
    <row r="2" spans="1:11" x14ac:dyDescent="0.45">
      <c r="A2" t="s">
        <v>3</v>
      </c>
      <c r="B2">
        <v>136</v>
      </c>
      <c r="C2" s="1">
        <v>7098</v>
      </c>
      <c r="D2" s="12">
        <f>VLOOKUP(A2,'NWAU per episode Acute Adm'!$A$2:$C$388,3,FALSE)</f>
        <v>0.44</v>
      </c>
      <c r="E2" s="12">
        <f>D2*B2</f>
        <v>59.84</v>
      </c>
      <c r="F2" s="14">
        <f>C2*D2</f>
        <v>3123.12</v>
      </c>
      <c r="G2" s="14">
        <f>F2*B2</f>
        <v>424744.32</v>
      </c>
      <c r="H2" s="12">
        <f>C2/NEP!$C$6</f>
        <v>1.3342105263157895</v>
      </c>
      <c r="I2" s="1">
        <f>NEP!$C$6-C2</f>
        <v>-1778</v>
      </c>
      <c r="J2" s="1">
        <f>'NWAU per episode Acute Adm'!E2-F2</f>
        <v>-782.31999999999971</v>
      </c>
      <c r="K2" s="1">
        <f>J2*B2</f>
        <v>-106395.51999999996</v>
      </c>
    </row>
    <row r="3" spans="1:11" x14ac:dyDescent="0.45">
      <c r="A3" t="s">
        <v>4</v>
      </c>
      <c r="B3">
        <v>108</v>
      </c>
      <c r="C3" s="1">
        <v>5183</v>
      </c>
      <c r="D3" s="12">
        <f>VLOOKUP(A3,'NWAU per episode Acute Adm'!$A$2:$C$388,3,FALSE)</f>
        <v>2.78</v>
      </c>
      <c r="E3" s="12">
        <f t="shared" ref="E3:E66" si="0">D3*B3</f>
        <v>300.23999999999995</v>
      </c>
      <c r="F3" s="14">
        <f t="shared" ref="F3:F66" si="1">C3*D3</f>
        <v>14408.74</v>
      </c>
      <c r="G3" s="14">
        <f t="shared" ref="G3:G66" si="2">F3*B3</f>
        <v>1556143.92</v>
      </c>
      <c r="H3" s="12">
        <f>C3/NEP!$C$6</f>
        <v>0.97424812030075192</v>
      </c>
      <c r="I3" s="1">
        <f>NEP!$C$6-C3</f>
        <v>137</v>
      </c>
      <c r="J3" s="1">
        <f>'NWAU per episode Acute Adm'!E3-F3</f>
        <v>380.85999999999876</v>
      </c>
      <c r="K3" s="1">
        <f t="shared" ref="K3:K66" si="3">J3*B3</f>
        <v>41132.879999999866</v>
      </c>
    </row>
    <row r="4" spans="1:11" x14ac:dyDescent="0.45">
      <c r="A4" t="s">
        <v>5</v>
      </c>
      <c r="B4">
        <v>90</v>
      </c>
      <c r="C4" s="1">
        <v>6951</v>
      </c>
      <c r="D4" s="12">
        <f>VLOOKUP(A4,'NWAU per episode Acute Adm'!$A$2:$C$388,3,FALSE)</f>
        <v>1.22</v>
      </c>
      <c r="E4" s="12">
        <f t="shared" si="0"/>
        <v>109.8</v>
      </c>
      <c r="F4" s="14">
        <f t="shared" si="1"/>
        <v>8480.2199999999993</v>
      </c>
      <c r="G4" s="14">
        <f t="shared" si="2"/>
        <v>763219.79999999993</v>
      </c>
      <c r="H4" s="12">
        <f>C4/NEP!$C$6</f>
        <v>1.3065789473684211</v>
      </c>
      <c r="I4" s="1">
        <f>NEP!$C$6-C4</f>
        <v>-1631</v>
      </c>
      <c r="J4" s="1">
        <f>'NWAU per episode Acute Adm'!E4-F4</f>
        <v>-1989.8199999999997</v>
      </c>
      <c r="K4" s="1">
        <f t="shared" si="3"/>
        <v>-179083.8</v>
      </c>
    </row>
    <row r="5" spans="1:11" x14ac:dyDescent="0.45">
      <c r="A5" t="s">
        <v>6</v>
      </c>
      <c r="B5">
        <v>95</v>
      </c>
      <c r="C5" s="1">
        <v>6228</v>
      </c>
      <c r="D5" s="12">
        <f>VLOOKUP(A5,'NWAU per episode Acute Adm'!$A$2:$C$388,3,FALSE)</f>
        <v>2.21</v>
      </c>
      <c r="E5" s="12">
        <f t="shared" si="0"/>
        <v>209.95</v>
      </c>
      <c r="F5" s="14">
        <f t="shared" si="1"/>
        <v>13763.88</v>
      </c>
      <c r="G5" s="14">
        <f t="shared" si="2"/>
        <v>1307568.5999999999</v>
      </c>
      <c r="H5" s="12">
        <f>C5/NEP!$C$6</f>
        <v>1.1706766917293232</v>
      </c>
      <c r="I5" s="1">
        <f>NEP!$C$6-C5</f>
        <v>-908</v>
      </c>
      <c r="J5" s="1">
        <f>'NWAU per episode Acute Adm'!E5-F5</f>
        <v>-2006.6799999999985</v>
      </c>
      <c r="K5" s="1">
        <f t="shared" si="3"/>
        <v>-190634.59999999986</v>
      </c>
    </row>
    <row r="6" spans="1:11" x14ac:dyDescent="0.45">
      <c r="A6" t="s">
        <v>7</v>
      </c>
      <c r="B6">
        <v>72</v>
      </c>
      <c r="C6" s="1">
        <v>6713</v>
      </c>
      <c r="D6" s="12">
        <f>VLOOKUP(A6,'NWAU per episode Acute Adm'!$A$2:$C$388,3,FALSE)</f>
        <v>0.71</v>
      </c>
      <c r="E6" s="12">
        <f t="shared" si="0"/>
        <v>51.12</v>
      </c>
      <c r="F6" s="14">
        <f t="shared" si="1"/>
        <v>4766.2299999999996</v>
      </c>
      <c r="G6" s="14">
        <f t="shared" si="2"/>
        <v>343168.55999999994</v>
      </c>
      <c r="H6" s="12">
        <f>C6/NEP!$C$6</f>
        <v>1.2618421052631579</v>
      </c>
      <c r="I6" s="1">
        <f>NEP!$C$6-C6</f>
        <v>-1393</v>
      </c>
      <c r="J6" s="1">
        <f>'NWAU per episode Acute Adm'!E6-F6</f>
        <v>-989.0300000000002</v>
      </c>
      <c r="K6" s="1">
        <f t="shared" si="3"/>
        <v>-71210.160000000018</v>
      </c>
    </row>
    <row r="7" spans="1:11" x14ac:dyDescent="0.45">
      <c r="A7" t="s">
        <v>8</v>
      </c>
      <c r="B7">
        <v>35</v>
      </c>
      <c r="C7" s="1">
        <v>7875</v>
      </c>
      <c r="D7" s="12">
        <f>VLOOKUP(A7,'NWAU per episode Acute Adm'!$A$2:$C$388,3,FALSE)</f>
        <v>1.1200000000000001</v>
      </c>
      <c r="E7" s="12">
        <f t="shared" si="0"/>
        <v>39.200000000000003</v>
      </c>
      <c r="F7" s="14">
        <f t="shared" si="1"/>
        <v>8820</v>
      </c>
      <c r="G7" s="14">
        <f t="shared" si="2"/>
        <v>308700</v>
      </c>
      <c r="H7" s="12">
        <f>C7/NEP!$C$6</f>
        <v>1.4802631578947369</v>
      </c>
      <c r="I7" s="1">
        <f>NEP!$C$6-C7</f>
        <v>-2555</v>
      </c>
      <c r="J7" s="1">
        <f>'NWAU per episode Acute Adm'!E7-F7</f>
        <v>-2861.5999999999995</v>
      </c>
      <c r="K7" s="1">
        <f t="shared" si="3"/>
        <v>-100155.99999999999</v>
      </c>
    </row>
    <row r="8" spans="1:11" x14ac:dyDescent="0.45">
      <c r="A8" t="s">
        <v>9</v>
      </c>
      <c r="B8">
        <v>152</v>
      </c>
      <c r="C8" s="1">
        <v>4002</v>
      </c>
      <c r="D8" s="12">
        <f>VLOOKUP(A8,'NWAU per episode Acute Adm'!$A$2:$C$388,3,FALSE)</f>
        <v>0.44</v>
      </c>
      <c r="E8" s="12">
        <f t="shared" si="0"/>
        <v>66.88</v>
      </c>
      <c r="F8" s="14">
        <f t="shared" si="1"/>
        <v>1760.88</v>
      </c>
      <c r="G8" s="14">
        <f t="shared" si="2"/>
        <v>267653.76000000001</v>
      </c>
      <c r="H8" s="12">
        <f>C8/NEP!$C$6</f>
        <v>0.7522556390977444</v>
      </c>
      <c r="I8" s="1">
        <f>NEP!$C$6-C8</f>
        <v>1318</v>
      </c>
      <c r="J8" s="1">
        <f>'NWAU per episode Acute Adm'!E8-F8</f>
        <v>579.91999999999962</v>
      </c>
      <c r="K8" s="1">
        <f t="shared" si="3"/>
        <v>88147.839999999938</v>
      </c>
    </row>
    <row r="9" spans="1:11" x14ac:dyDescent="0.45">
      <c r="A9" t="s">
        <v>10</v>
      </c>
      <c r="B9">
        <v>86</v>
      </c>
      <c r="C9" s="1">
        <v>6596</v>
      </c>
      <c r="D9" s="12">
        <f>VLOOKUP(A9,'NWAU per episode Acute Adm'!$A$2:$C$388,3,FALSE)</f>
        <v>3.86</v>
      </c>
      <c r="E9" s="12">
        <f t="shared" si="0"/>
        <v>331.96</v>
      </c>
      <c r="F9" s="14">
        <f t="shared" si="1"/>
        <v>25460.559999999998</v>
      </c>
      <c r="G9" s="14">
        <f t="shared" si="2"/>
        <v>2189608.1599999997</v>
      </c>
      <c r="H9" s="12">
        <f>C9/NEP!$C$6</f>
        <v>1.2398496240601504</v>
      </c>
      <c r="I9" s="1">
        <f>NEP!$C$6-C9</f>
        <v>-1276</v>
      </c>
      <c r="J9" s="1">
        <f>'NWAU per episode Acute Adm'!E9-F9</f>
        <v>-4925.3599999999969</v>
      </c>
      <c r="K9" s="1">
        <f t="shared" si="3"/>
        <v>-423580.95999999973</v>
      </c>
    </row>
    <row r="10" spans="1:11" x14ac:dyDescent="0.45">
      <c r="A10" t="s">
        <v>11</v>
      </c>
      <c r="B10">
        <v>134</v>
      </c>
      <c r="C10" s="1">
        <v>6151</v>
      </c>
      <c r="D10" s="12">
        <f>VLOOKUP(A10,'NWAU per episode Acute Adm'!$A$2:$C$388,3,FALSE)</f>
        <v>1.8</v>
      </c>
      <c r="E10" s="12">
        <f t="shared" si="0"/>
        <v>241.20000000000002</v>
      </c>
      <c r="F10" s="14">
        <f t="shared" si="1"/>
        <v>11071.800000000001</v>
      </c>
      <c r="G10" s="14">
        <f t="shared" si="2"/>
        <v>1483621.2000000002</v>
      </c>
      <c r="H10" s="12">
        <f>C10/NEP!$C$6</f>
        <v>1.156203007518797</v>
      </c>
      <c r="I10" s="1">
        <f>NEP!$C$6-C10</f>
        <v>-831</v>
      </c>
      <c r="J10" s="1">
        <f>'NWAU per episode Acute Adm'!E10-F10</f>
        <v>-1495.8000000000011</v>
      </c>
      <c r="K10" s="1">
        <f t="shared" si="3"/>
        <v>-200437.20000000016</v>
      </c>
    </row>
    <row r="11" spans="1:11" x14ac:dyDescent="0.45">
      <c r="A11" t="s">
        <v>12</v>
      </c>
      <c r="B11">
        <v>160</v>
      </c>
      <c r="C11" s="1">
        <v>6721</v>
      </c>
      <c r="D11" s="12">
        <f>VLOOKUP(A11,'NWAU per episode Acute Adm'!$A$2:$C$388,3,FALSE)</f>
        <v>1.02</v>
      </c>
      <c r="E11" s="12">
        <f t="shared" si="0"/>
        <v>163.19999999999999</v>
      </c>
      <c r="F11" s="14">
        <f t="shared" si="1"/>
        <v>6855.42</v>
      </c>
      <c r="G11" s="14">
        <f t="shared" si="2"/>
        <v>1096867.2</v>
      </c>
      <c r="H11" s="12">
        <f>C11/NEP!$C$6</f>
        <v>1.2633458646616542</v>
      </c>
      <c r="I11" s="1">
        <f>NEP!$C$6-C11</f>
        <v>-1401</v>
      </c>
      <c r="J11" s="1">
        <f>'NWAU per episode Acute Adm'!E11-F11</f>
        <v>-1429.0200000000004</v>
      </c>
      <c r="K11" s="1">
        <f t="shared" si="3"/>
        <v>-228643.20000000007</v>
      </c>
    </row>
    <row r="12" spans="1:11" x14ac:dyDescent="0.45">
      <c r="A12" t="s">
        <v>429</v>
      </c>
      <c r="B12">
        <v>61</v>
      </c>
      <c r="C12" s="1">
        <v>9781</v>
      </c>
      <c r="D12" s="12">
        <f>VLOOKUP(A12,'NWAU per episode Acute Adm'!$A$2:$C$388,3,FALSE)</f>
        <v>0.57999999999999996</v>
      </c>
      <c r="E12" s="12">
        <f t="shared" si="0"/>
        <v>35.379999999999995</v>
      </c>
      <c r="F12" s="14">
        <f t="shared" si="1"/>
        <v>5672.98</v>
      </c>
      <c r="G12" s="14">
        <f t="shared" si="2"/>
        <v>346051.77999999997</v>
      </c>
      <c r="H12" s="12">
        <f>C12/NEP!$C$6</f>
        <v>1.8385338345864661</v>
      </c>
      <c r="I12" s="1">
        <f>NEP!$C$6-C12</f>
        <v>-4461</v>
      </c>
      <c r="J12" s="1">
        <f>'NWAU per episode Acute Adm'!E12-F12</f>
        <v>-2587.38</v>
      </c>
      <c r="K12" s="1">
        <f t="shared" si="3"/>
        <v>-157830.18</v>
      </c>
    </row>
    <row r="13" spans="1:11" x14ac:dyDescent="0.45">
      <c r="A13" t="s">
        <v>13</v>
      </c>
      <c r="B13">
        <v>56</v>
      </c>
      <c r="C13" s="1">
        <v>7948</v>
      </c>
      <c r="D13" s="12">
        <f>VLOOKUP(A13,'NWAU per episode Acute Adm'!$A$2:$C$388,3,FALSE)</f>
        <v>1.46</v>
      </c>
      <c r="E13" s="12">
        <f t="shared" si="0"/>
        <v>81.759999999999991</v>
      </c>
      <c r="F13" s="14">
        <f t="shared" si="1"/>
        <v>11604.08</v>
      </c>
      <c r="G13" s="14">
        <f t="shared" si="2"/>
        <v>649828.48</v>
      </c>
      <c r="H13" s="12">
        <f>C13/NEP!$C$6</f>
        <v>1.4939849624060151</v>
      </c>
      <c r="I13" s="1">
        <f>NEP!$C$6-C13</f>
        <v>-2628</v>
      </c>
      <c r="J13" s="1">
        <f>'NWAU per episode Acute Adm'!E13-F13</f>
        <v>-3836.880000000001</v>
      </c>
      <c r="K13" s="1">
        <f t="shared" si="3"/>
        <v>-214865.28000000006</v>
      </c>
    </row>
    <row r="14" spans="1:11" x14ac:dyDescent="0.45">
      <c r="A14" t="s">
        <v>14</v>
      </c>
      <c r="B14">
        <v>46</v>
      </c>
      <c r="C14" s="1">
        <v>6866</v>
      </c>
      <c r="D14" s="12">
        <f>VLOOKUP(A14,'NWAU per episode Acute Adm'!$A$2:$C$388,3,FALSE)</f>
        <v>0.19</v>
      </c>
      <c r="E14" s="12">
        <f t="shared" si="0"/>
        <v>8.74</v>
      </c>
      <c r="F14" s="14">
        <f t="shared" si="1"/>
        <v>1304.54</v>
      </c>
      <c r="G14" s="14">
        <f t="shared" si="2"/>
        <v>60008.84</v>
      </c>
      <c r="H14" s="12">
        <f>C14/NEP!$C$6</f>
        <v>1.2906015037593985</v>
      </c>
      <c r="I14" s="1">
        <f>NEP!$C$6-C14</f>
        <v>-1546</v>
      </c>
      <c r="J14" s="1">
        <f>'NWAU per episode Acute Adm'!E14-F14</f>
        <v>-293.7399999999999</v>
      </c>
      <c r="K14" s="1">
        <f t="shared" si="3"/>
        <v>-13512.039999999995</v>
      </c>
    </row>
    <row r="15" spans="1:11" x14ac:dyDescent="0.45">
      <c r="A15" t="s">
        <v>15</v>
      </c>
      <c r="B15">
        <v>33</v>
      </c>
      <c r="C15" s="1">
        <v>4920</v>
      </c>
      <c r="D15" s="12">
        <f>VLOOKUP(A15,'NWAU per episode Acute Adm'!$A$2:$C$388,3,FALSE)</f>
        <v>0.37</v>
      </c>
      <c r="E15" s="12">
        <f t="shared" si="0"/>
        <v>12.209999999999999</v>
      </c>
      <c r="F15" s="14">
        <f t="shared" si="1"/>
        <v>1820.4</v>
      </c>
      <c r="G15" s="14">
        <f t="shared" si="2"/>
        <v>60073.200000000004</v>
      </c>
      <c r="H15" s="12">
        <f>C15/NEP!$C$6</f>
        <v>0.92481203007518797</v>
      </c>
      <c r="I15" s="1">
        <f>NEP!$C$6-C15</f>
        <v>400</v>
      </c>
      <c r="J15" s="1">
        <f>'NWAU per episode Acute Adm'!E15-F15</f>
        <v>147.99999999999977</v>
      </c>
      <c r="K15" s="1">
        <f t="shared" si="3"/>
        <v>4883.9999999999927</v>
      </c>
    </row>
    <row r="16" spans="1:11" x14ac:dyDescent="0.45">
      <c r="A16" t="s">
        <v>16</v>
      </c>
      <c r="B16">
        <v>127</v>
      </c>
      <c r="C16" s="1">
        <v>5627</v>
      </c>
      <c r="D16" s="12">
        <f>VLOOKUP(A16,'NWAU per episode Acute Adm'!$A$2:$C$388,3,FALSE)</f>
        <v>1.34</v>
      </c>
      <c r="E16" s="12">
        <f t="shared" si="0"/>
        <v>170.18</v>
      </c>
      <c r="F16" s="14">
        <f t="shared" si="1"/>
        <v>7540.18</v>
      </c>
      <c r="G16" s="14">
        <f t="shared" si="2"/>
        <v>957602.86</v>
      </c>
      <c r="H16" s="12">
        <f>C16/NEP!$C$6</f>
        <v>1.0577067669172933</v>
      </c>
      <c r="I16" s="1">
        <f>NEP!$C$6-C16</f>
        <v>-307</v>
      </c>
      <c r="J16" s="1">
        <f>'NWAU per episode Acute Adm'!E16-F16</f>
        <v>-411.3799999999992</v>
      </c>
      <c r="K16" s="1">
        <f t="shared" si="3"/>
        <v>-52245.2599999999</v>
      </c>
    </row>
    <row r="17" spans="1:11" x14ac:dyDescent="0.45">
      <c r="A17" t="s">
        <v>17</v>
      </c>
      <c r="B17">
        <v>365</v>
      </c>
      <c r="C17" s="1">
        <v>4669</v>
      </c>
      <c r="D17" s="12">
        <f>VLOOKUP(A17,'NWAU per episode Acute Adm'!$A$2:$C$388,3,FALSE)</f>
        <v>0.33</v>
      </c>
      <c r="E17" s="12">
        <f t="shared" si="0"/>
        <v>120.45</v>
      </c>
      <c r="F17" s="14">
        <f t="shared" si="1"/>
        <v>1540.77</v>
      </c>
      <c r="G17" s="14">
        <f t="shared" si="2"/>
        <v>562381.05000000005</v>
      </c>
      <c r="H17" s="12">
        <f>C17/NEP!$C$6</f>
        <v>0.87763157894736843</v>
      </c>
      <c r="I17" s="1">
        <f>NEP!$C$6-C17</f>
        <v>651</v>
      </c>
      <c r="J17" s="1">
        <f>'NWAU per episode Acute Adm'!E17-F17</f>
        <v>214.82999999999993</v>
      </c>
      <c r="K17" s="1">
        <f t="shared" si="3"/>
        <v>78412.949999999968</v>
      </c>
    </row>
    <row r="18" spans="1:11" x14ac:dyDescent="0.45">
      <c r="A18" t="s">
        <v>18</v>
      </c>
      <c r="B18">
        <v>95</v>
      </c>
      <c r="C18" s="1">
        <v>6219</v>
      </c>
      <c r="D18" s="12">
        <f>VLOOKUP(A18,'NWAU per episode Acute Adm'!$A$2:$C$388,3,FALSE)</f>
        <v>0.54</v>
      </c>
      <c r="E18" s="12">
        <f t="shared" si="0"/>
        <v>51.300000000000004</v>
      </c>
      <c r="F18" s="14">
        <f t="shared" si="1"/>
        <v>3358.26</v>
      </c>
      <c r="G18" s="14">
        <f t="shared" si="2"/>
        <v>319034.7</v>
      </c>
      <c r="H18" s="12">
        <f>C18/NEP!$C$6</f>
        <v>1.1689849624060151</v>
      </c>
      <c r="I18" s="1">
        <f>NEP!$C$6-C18</f>
        <v>-899</v>
      </c>
      <c r="J18" s="1">
        <f>'NWAU per episode Acute Adm'!E18-F18</f>
        <v>-485.46000000000004</v>
      </c>
      <c r="K18" s="1">
        <f t="shared" si="3"/>
        <v>-46118.700000000004</v>
      </c>
    </row>
    <row r="19" spans="1:11" x14ac:dyDescent="0.45">
      <c r="A19" t="s">
        <v>19</v>
      </c>
      <c r="B19">
        <v>371</v>
      </c>
      <c r="C19" s="1">
        <v>6414</v>
      </c>
      <c r="D19" s="12">
        <f>VLOOKUP(A19,'NWAU per episode Acute Adm'!$A$2:$C$388,3,FALSE)</f>
        <v>0.19</v>
      </c>
      <c r="E19" s="12">
        <f t="shared" si="0"/>
        <v>70.489999999999995</v>
      </c>
      <c r="F19" s="14">
        <f t="shared" si="1"/>
        <v>1218.6600000000001</v>
      </c>
      <c r="G19" s="14">
        <f t="shared" si="2"/>
        <v>452122.86000000004</v>
      </c>
      <c r="H19" s="12">
        <f>C19/NEP!$C$6</f>
        <v>1.205639097744361</v>
      </c>
      <c r="I19" s="1">
        <f>NEP!$C$6-C19</f>
        <v>-1094</v>
      </c>
      <c r="J19" s="1">
        <f>'NWAU per episode Acute Adm'!E19-F19</f>
        <v>-207.86000000000013</v>
      </c>
      <c r="K19" s="1">
        <f t="shared" si="3"/>
        <v>-77116.060000000041</v>
      </c>
    </row>
    <row r="20" spans="1:11" x14ac:dyDescent="0.45">
      <c r="A20" t="s">
        <v>20</v>
      </c>
      <c r="B20">
        <v>39</v>
      </c>
      <c r="C20" s="1">
        <v>3906</v>
      </c>
      <c r="D20" s="12">
        <f>VLOOKUP(A20,'NWAU per episode Acute Adm'!$A$2:$C$388,3,FALSE)</f>
        <v>0.86</v>
      </c>
      <c r="E20" s="12">
        <f t="shared" si="0"/>
        <v>33.54</v>
      </c>
      <c r="F20" s="14">
        <f t="shared" si="1"/>
        <v>3359.16</v>
      </c>
      <c r="G20" s="14">
        <f t="shared" si="2"/>
        <v>131007.23999999999</v>
      </c>
      <c r="H20" s="12">
        <f>C20/NEP!$C$6</f>
        <v>0.73421052631578942</v>
      </c>
      <c r="I20" s="1">
        <f>NEP!$C$6-C20</f>
        <v>1414</v>
      </c>
      <c r="J20" s="1">
        <f>'NWAU per episode Acute Adm'!E20-F20</f>
        <v>1216.04</v>
      </c>
      <c r="K20" s="1">
        <f t="shared" si="3"/>
        <v>47425.56</v>
      </c>
    </row>
    <row r="21" spans="1:11" x14ac:dyDescent="0.45">
      <c r="A21" t="s">
        <v>21</v>
      </c>
      <c r="B21">
        <v>273</v>
      </c>
      <c r="C21" s="1">
        <v>6433</v>
      </c>
      <c r="D21" s="12">
        <f>VLOOKUP(A21,'NWAU per episode Acute Adm'!$A$2:$C$388,3,FALSE)</f>
        <v>0.15</v>
      </c>
      <c r="E21" s="12">
        <f t="shared" si="0"/>
        <v>40.949999999999996</v>
      </c>
      <c r="F21" s="14">
        <f t="shared" si="1"/>
        <v>964.94999999999993</v>
      </c>
      <c r="G21" s="14">
        <f t="shared" si="2"/>
        <v>263431.34999999998</v>
      </c>
      <c r="H21" s="12">
        <f>C21/NEP!$C$6</f>
        <v>1.2092105263157895</v>
      </c>
      <c r="I21" s="1">
        <f>NEP!$C$6-C21</f>
        <v>-1113</v>
      </c>
      <c r="J21" s="1">
        <f>'NWAU per episode Acute Adm'!E21-F21</f>
        <v>-166.95000000000005</v>
      </c>
      <c r="K21" s="1">
        <f t="shared" si="3"/>
        <v>-45577.350000000013</v>
      </c>
    </row>
    <row r="22" spans="1:11" x14ac:dyDescent="0.45">
      <c r="A22" t="s">
        <v>22</v>
      </c>
      <c r="B22">
        <v>117</v>
      </c>
      <c r="C22" s="1">
        <v>6982</v>
      </c>
      <c r="D22" s="12">
        <f>VLOOKUP(A22,'NWAU per episode Acute Adm'!$A$2:$C$388,3,FALSE)</f>
        <v>1.92</v>
      </c>
      <c r="E22" s="12">
        <f t="shared" si="0"/>
        <v>224.64</v>
      </c>
      <c r="F22" s="14">
        <f t="shared" si="1"/>
        <v>13405.439999999999</v>
      </c>
      <c r="G22" s="14">
        <f t="shared" si="2"/>
        <v>1568436.4799999997</v>
      </c>
      <c r="H22" s="12">
        <f>C22/NEP!$C$6</f>
        <v>1.312406015037594</v>
      </c>
      <c r="I22" s="1">
        <f>NEP!$C$6-C22</f>
        <v>-1662</v>
      </c>
      <c r="J22" s="1">
        <f>'NWAU per episode Acute Adm'!E22-F22</f>
        <v>-3191.0400000000009</v>
      </c>
      <c r="K22" s="1">
        <f t="shared" si="3"/>
        <v>-373351.68000000011</v>
      </c>
    </row>
    <row r="23" spans="1:11" x14ac:dyDescent="0.45">
      <c r="A23" t="s">
        <v>23</v>
      </c>
      <c r="B23">
        <v>146</v>
      </c>
      <c r="C23" s="1">
        <v>6278</v>
      </c>
      <c r="D23" s="12">
        <f>VLOOKUP(A23,'NWAU per episode Acute Adm'!$A$2:$C$388,3,FALSE)</f>
        <v>0.49</v>
      </c>
      <c r="E23" s="12">
        <f t="shared" si="0"/>
        <v>71.539999999999992</v>
      </c>
      <c r="F23" s="14">
        <f t="shared" si="1"/>
        <v>3076.22</v>
      </c>
      <c r="G23" s="14">
        <f t="shared" si="2"/>
        <v>449128.12</v>
      </c>
      <c r="H23" s="12">
        <f>C23/NEP!$C$6</f>
        <v>1.1800751879699247</v>
      </c>
      <c r="I23" s="1">
        <f>NEP!$C$6-C23</f>
        <v>-958</v>
      </c>
      <c r="J23" s="1">
        <f>'NWAU per episode Acute Adm'!E23-F23</f>
        <v>-469.42000000000007</v>
      </c>
      <c r="K23" s="1">
        <f t="shared" si="3"/>
        <v>-68535.320000000007</v>
      </c>
    </row>
    <row r="24" spans="1:11" x14ac:dyDescent="0.45">
      <c r="A24" t="s">
        <v>24</v>
      </c>
      <c r="B24">
        <v>42</v>
      </c>
      <c r="C24" s="1">
        <v>7492</v>
      </c>
      <c r="D24" s="12">
        <f>VLOOKUP(A24,'NWAU per episode Acute Adm'!$A$2:$C$388,3,FALSE)</f>
        <v>0.2</v>
      </c>
      <c r="E24" s="12">
        <f t="shared" si="0"/>
        <v>8.4</v>
      </c>
      <c r="F24" s="14">
        <f t="shared" si="1"/>
        <v>1498.4</v>
      </c>
      <c r="G24" s="14">
        <f t="shared" si="2"/>
        <v>62932.800000000003</v>
      </c>
      <c r="H24" s="12">
        <f>C24/NEP!$C$6</f>
        <v>1.4082706766917292</v>
      </c>
      <c r="I24" s="1">
        <f>NEP!$C$6-C24</f>
        <v>-2172</v>
      </c>
      <c r="J24" s="1">
        <f>'NWAU per episode Acute Adm'!E24-F24</f>
        <v>-434.40000000000009</v>
      </c>
      <c r="K24" s="1">
        <f t="shared" si="3"/>
        <v>-18244.800000000003</v>
      </c>
    </row>
    <row r="25" spans="1:11" x14ac:dyDescent="0.45">
      <c r="A25" t="s">
        <v>25</v>
      </c>
      <c r="B25">
        <v>133</v>
      </c>
      <c r="C25" s="1">
        <v>6160</v>
      </c>
      <c r="D25" s="12">
        <f>VLOOKUP(A25,'NWAU per episode Acute Adm'!$A$2:$C$388,3,FALSE)</f>
        <v>1.35</v>
      </c>
      <c r="E25" s="12">
        <f t="shared" si="0"/>
        <v>179.55</v>
      </c>
      <c r="F25" s="14">
        <f t="shared" si="1"/>
        <v>8316</v>
      </c>
      <c r="G25" s="14">
        <f t="shared" si="2"/>
        <v>1106028</v>
      </c>
      <c r="H25" s="12">
        <f>C25/NEP!$C$6</f>
        <v>1.1578947368421053</v>
      </c>
      <c r="I25" s="1">
        <f>NEP!$C$6-C25</f>
        <v>-840</v>
      </c>
      <c r="J25" s="1">
        <f>'NWAU per episode Acute Adm'!E25-F25</f>
        <v>-1133.9999999999991</v>
      </c>
      <c r="K25" s="1">
        <f t="shared" si="3"/>
        <v>-150821.99999999988</v>
      </c>
    </row>
    <row r="26" spans="1:11" x14ac:dyDescent="0.45">
      <c r="A26" t="s">
        <v>26</v>
      </c>
      <c r="B26">
        <v>80</v>
      </c>
      <c r="C26" s="1">
        <v>7658</v>
      </c>
      <c r="D26" s="12">
        <f>VLOOKUP(A26,'NWAU per episode Acute Adm'!$A$2:$C$388,3,FALSE)</f>
        <v>1.04</v>
      </c>
      <c r="E26" s="12">
        <f t="shared" si="0"/>
        <v>83.2</v>
      </c>
      <c r="F26" s="14">
        <f t="shared" si="1"/>
        <v>7964.3200000000006</v>
      </c>
      <c r="G26" s="14">
        <f t="shared" si="2"/>
        <v>637145.60000000009</v>
      </c>
      <c r="H26" s="12">
        <f>C26/NEP!$C$6</f>
        <v>1.4394736842105262</v>
      </c>
      <c r="I26" s="1">
        <f>NEP!$C$6-C26</f>
        <v>-2338</v>
      </c>
      <c r="J26" s="1">
        <f>'NWAU per episode Acute Adm'!E26-F26</f>
        <v>-2431.5200000000004</v>
      </c>
      <c r="K26" s="1">
        <f t="shared" si="3"/>
        <v>-194521.60000000003</v>
      </c>
    </row>
    <row r="27" spans="1:11" x14ac:dyDescent="0.45">
      <c r="A27" t="s">
        <v>27</v>
      </c>
      <c r="B27">
        <v>148</v>
      </c>
      <c r="C27" s="1">
        <v>5832</v>
      </c>
      <c r="D27" s="12">
        <f>VLOOKUP(A27,'NWAU per episode Acute Adm'!$A$2:$C$388,3,FALSE)</f>
        <v>0.74</v>
      </c>
      <c r="E27" s="12">
        <f t="shared" si="0"/>
        <v>109.52</v>
      </c>
      <c r="F27" s="14">
        <f t="shared" si="1"/>
        <v>4315.68</v>
      </c>
      <c r="G27" s="14">
        <f t="shared" si="2"/>
        <v>638720.64</v>
      </c>
      <c r="H27" s="12">
        <f>C27/NEP!$C$6</f>
        <v>1.0962406015037593</v>
      </c>
      <c r="I27" s="1">
        <f>NEP!$C$6-C27</f>
        <v>-512</v>
      </c>
      <c r="J27" s="1">
        <f>'NWAU per episode Acute Adm'!E27-F27</f>
        <v>-378.88000000000011</v>
      </c>
      <c r="K27" s="1">
        <f t="shared" si="3"/>
        <v>-56074.24000000002</v>
      </c>
    </row>
    <row r="28" spans="1:11" x14ac:dyDescent="0.45">
      <c r="A28" t="s">
        <v>28</v>
      </c>
      <c r="B28">
        <v>42</v>
      </c>
      <c r="C28" s="1">
        <v>5646</v>
      </c>
      <c r="D28" s="12">
        <f>VLOOKUP(A28,'NWAU per episode Acute Adm'!$A$2:$C$388,3,FALSE)</f>
        <v>0.81</v>
      </c>
      <c r="E28" s="12">
        <f t="shared" si="0"/>
        <v>34.020000000000003</v>
      </c>
      <c r="F28" s="14">
        <f t="shared" si="1"/>
        <v>4573.26</v>
      </c>
      <c r="G28" s="14">
        <f t="shared" si="2"/>
        <v>192076.92</v>
      </c>
      <c r="H28" s="12">
        <f>C28/NEP!$C$6</f>
        <v>1.0612781954887218</v>
      </c>
      <c r="I28" s="1">
        <f>NEP!$C$6-C28</f>
        <v>-326</v>
      </c>
      <c r="J28" s="1">
        <f>'NWAU per episode Acute Adm'!E28-F28</f>
        <v>-264.05999999999949</v>
      </c>
      <c r="K28" s="1">
        <f t="shared" si="3"/>
        <v>-11090.519999999979</v>
      </c>
    </row>
    <row r="29" spans="1:11" x14ac:dyDescent="0.45">
      <c r="A29" t="s">
        <v>29</v>
      </c>
      <c r="B29">
        <v>86</v>
      </c>
      <c r="C29" s="1">
        <v>6064</v>
      </c>
      <c r="D29" s="12">
        <f>VLOOKUP(A29,'NWAU per episode Acute Adm'!$A$2:$C$388,3,FALSE)</f>
        <v>0.45</v>
      </c>
      <c r="E29" s="12">
        <f t="shared" si="0"/>
        <v>38.700000000000003</v>
      </c>
      <c r="F29" s="14">
        <f t="shared" si="1"/>
        <v>2728.8</v>
      </c>
      <c r="G29" s="14">
        <f t="shared" si="2"/>
        <v>234676.80000000002</v>
      </c>
      <c r="H29" s="12">
        <f>C29/NEP!$C$6</f>
        <v>1.1398496240601503</v>
      </c>
      <c r="I29" s="1">
        <f>NEP!$C$6-C29</f>
        <v>-744</v>
      </c>
      <c r="J29" s="1">
        <f>'NWAU per episode Acute Adm'!E29-F29</f>
        <v>-334.79999999999973</v>
      </c>
      <c r="K29" s="1">
        <f t="shared" si="3"/>
        <v>-28792.799999999977</v>
      </c>
    </row>
    <row r="30" spans="1:11" x14ac:dyDescent="0.45">
      <c r="A30" t="s">
        <v>30</v>
      </c>
      <c r="B30">
        <v>33</v>
      </c>
      <c r="C30" s="1">
        <v>4577</v>
      </c>
      <c r="D30" s="12">
        <f>VLOOKUP(A30,'NWAU per episode Acute Adm'!$A$2:$C$388,3,FALSE)</f>
        <v>0.67</v>
      </c>
      <c r="E30" s="12">
        <f t="shared" si="0"/>
        <v>22.110000000000003</v>
      </c>
      <c r="F30" s="14">
        <f t="shared" si="1"/>
        <v>3066.59</v>
      </c>
      <c r="G30" s="14">
        <f t="shared" si="2"/>
        <v>101197.47</v>
      </c>
      <c r="H30" s="12">
        <f>C30/NEP!$C$6</f>
        <v>0.86033834586466162</v>
      </c>
      <c r="I30" s="1">
        <f>NEP!$C$6-C30</f>
        <v>743</v>
      </c>
      <c r="J30" s="1">
        <f>'NWAU per episode Acute Adm'!E30-F30</f>
        <v>497.8100000000004</v>
      </c>
      <c r="K30" s="1">
        <f t="shared" si="3"/>
        <v>16427.730000000014</v>
      </c>
    </row>
    <row r="31" spans="1:11" x14ac:dyDescent="0.45">
      <c r="A31" t="s">
        <v>31</v>
      </c>
      <c r="B31">
        <v>54</v>
      </c>
      <c r="C31" s="1">
        <v>5257</v>
      </c>
      <c r="D31" s="12">
        <f>VLOOKUP(A31,'NWAU per episode Acute Adm'!$A$2:$C$388,3,FALSE)</f>
        <v>0.68</v>
      </c>
      <c r="E31" s="12">
        <f t="shared" si="0"/>
        <v>36.720000000000006</v>
      </c>
      <c r="F31" s="14">
        <f t="shared" si="1"/>
        <v>3574.76</v>
      </c>
      <c r="G31" s="14">
        <f t="shared" si="2"/>
        <v>193037.04</v>
      </c>
      <c r="H31" s="12">
        <f>C31/NEP!$C$6</f>
        <v>0.98815789473684212</v>
      </c>
      <c r="I31" s="1">
        <f>NEP!$C$6-C31</f>
        <v>63</v>
      </c>
      <c r="J31" s="1">
        <f>'NWAU per episode Acute Adm'!E31-F31</f>
        <v>42.840000000000146</v>
      </c>
      <c r="K31" s="1">
        <f t="shared" si="3"/>
        <v>2313.3600000000079</v>
      </c>
    </row>
    <row r="32" spans="1:11" x14ac:dyDescent="0.45">
      <c r="A32" t="s">
        <v>32</v>
      </c>
      <c r="B32">
        <v>79</v>
      </c>
      <c r="C32" s="1">
        <v>7732</v>
      </c>
      <c r="D32" s="12">
        <f>VLOOKUP(A32,'NWAU per episode Acute Adm'!$A$2:$C$388,3,FALSE)</f>
        <v>0.53</v>
      </c>
      <c r="E32" s="12">
        <f t="shared" si="0"/>
        <v>41.870000000000005</v>
      </c>
      <c r="F32" s="14">
        <f t="shared" si="1"/>
        <v>4097.96</v>
      </c>
      <c r="G32" s="14">
        <f t="shared" si="2"/>
        <v>323738.84000000003</v>
      </c>
      <c r="H32" s="12">
        <f>C32/NEP!$C$6</f>
        <v>1.4533834586466166</v>
      </c>
      <c r="I32" s="1">
        <f>NEP!$C$6-C32</f>
        <v>-2412</v>
      </c>
      <c r="J32" s="1">
        <f>'NWAU per episode Acute Adm'!E32-F32</f>
        <v>-1278.3599999999997</v>
      </c>
      <c r="K32" s="1">
        <f t="shared" si="3"/>
        <v>-100990.43999999997</v>
      </c>
    </row>
    <row r="33" spans="1:11" x14ac:dyDescent="0.45">
      <c r="A33" t="s">
        <v>33</v>
      </c>
      <c r="B33">
        <v>314</v>
      </c>
      <c r="C33" s="1">
        <v>6967</v>
      </c>
      <c r="D33" s="12">
        <f>VLOOKUP(A33,'NWAU per episode Acute Adm'!$A$2:$C$388,3,FALSE)</f>
        <v>0.23</v>
      </c>
      <c r="E33" s="12">
        <f t="shared" si="0"/>
        <v>72.22</v>
      </c>
      <c r="F33" s="14">
        <f t="shared" si="1"/>
        <v>1602.41</v>
      </c>
      <c r="G33" s="14">
        <f t="shared" si="2"/>
        <v>503156.74000000005</v>
      </c>
      <c r="H33" s="12">
        <f>C33/NEP!$C$6</f>
        <v>1.3095864661654135</v>
      </c>
      <c r="I33" s="1">
        <f>NEP!$C$6-C33</f>
        <v>-1647</v>
      </c>
      <c r="J33" s="1">
        <f>'NWAU per episode Acute Adm'!E33-F33</f>
        <v>-378.81000000000017</v>
      </c>
      <c r="K33" s="1">
        <f t="shared" si="3"/>
        <v>-118946.34000000005</v>
      </c>
    </row>
    <row r="34" spans="1:11" x14ac:dyDescent="0.45">
      <c r="A34" t="s">
        <v>34</v>
      </c>
      <c r="B34">
        <v>53</v>
      </c>
      <c r="C34" s="1">
        <v>5233</v>
      </c>
      <c r="D34" s="12">
        <f>VLOOKUP(A34,'NWAU per episode Acute Adm'!$A$2:$C$388,3,FALSE)</f>
        <v>0.26</v>
      </c>
      <c r="E34" s="12">
        <f t="shared" si="0"/>
        <v>13.780000000000001</v>
      </c>
      <c r="F34" s="14">
        <f t="shared" si="1"/>
        <v>1360.5800000000002</v>
      </c>
      <c r="G34" s="14">
        <f t="shared" si="2"/>
        <v>72110.740000000005</v>
      </c>
      <c r="H34" s="12">
        <f>C34/NEP!$C$6</f>
        <v>0.98364661654135344</v>
      </c>
      <c r="I34" s="1">
        <f>NEP!$C$6-C34</f>
        <v>87</v>
      </c>
      <c r="J34" s="1">
        <f>'NWAU per episode Acute Adm'!E34-F34</f>
        <v>22.619999999999891</v>
      </c>
      <c r="K34" s="1">
        <f t="shared" si="3"/>
        <v>1198.8599999999942</v>
      </c>
    </row>
    <row r="35" spans="1:11" x14ac:dyDescent="0.45">
      <c r="A35" t="s">
        <v>35</v>
      </c>
      <c r="B35">
        <v>38</v>
      </c>
      <c r="C35" s="1">
        <v>7688</v>
      </c>
      <c r="D35" s="12">
        <f>VLOOKUP(A35,'NWAU per episode Acute Adm'!$A$2:$C$388,3,FALSE)</f>
        <v>1.32</v>
      </c>
      <c r="E35" s="12">
        <f t="shared" si="0"/>
        <v>50.160000000000004</v>
      </c>
      <c r="F35" s="14">
        <f t="shared" si="1"/>
        <v>10148.16</v>
      </c>
      <c r="G35" s="14">
        <f t="shared" si="2"/>
        <v>385630.08</v>
      </c>
      <c r="H35" s="12">
        <f>C35/NEP!$C$6</f>
        <v>1.4451127819548872</v>
      </c>
      <c r="I35" s="1">
        <f>NEP!$C$6-C35</f>
        <v>-2368</v>
      </c>
      <c r="J35" s="1">
        <f>'NWAU per episode Acute Adm'!E35-F35</f>
        <v>-3125.7599999999993</v>
      </c>
      <c r="K35" s="1">
        <f t="shared" si="3"/>
        <v>-118778.87999999998</v>
      </c>
    </row>
    <row r="36" spans="1:11" x14ac:dyDescent="0.45">
      <c r="A36" t="s">
        <v>36</v>
      </c>
      <c r="B36">
        <v>372</v>
      </c>
      <c r="C36" s="1">
        <v>6892</v>
      </c>
      <c r="D36" s="12">
        <f>VLOOKUP(A36,'NWAU per episode Acute Adm'!$A$2:$C$388,3,FALSE)</f>
        <v>0.25</v>
      </c>
      <c r="E36" s="12">
        <f t="shared" si="0"/>
        <v>93</v>
      </c>
      <c r="F36" s="14">
        <f t="shared" si="1"/>
        <v>1723</v>
      </c>
      <c r="G36" s="14">
        <f t="shared" si="2"/>
        <v>640956</v>
      </c>
      <c r="H36" s="12">
        <f>C36/NEP!$C$6</f>
        <v>1.2954887218045112</v>
      </c>
      <c r="I36" s="1">
        <f>NEP!$C$6-C36</f>
        <v>-1572</v>
      </c>
      <c r="J36" s="1">
        <f>'NWAU per episode Acute Adm'!E36-F36</f>
        <v>-393</v>
      </c>
      <c r="K36" s="1">
        <f t="shared" si="3"/>
        <v>-146196</v>
      </c>
    </row>
    <row r="37" spans="1:11" x14ac:dyDescent="0.45">
      <c r="A37" t="s">
        <v>37</v>
      </c>
      <c r="B37">
        <v>84</v>
      </c>
      <c r="C37" s="1">
        <v>4892</v>
      </c>
      <c r="D37" s="12">
        <f>VLOOKUP(A37,'NWAU per episode Acute Adm'!$A$2:$C$388,3,FALSE)</f>
        <v>0.19</v>
      </c>
      <c r="E37" s="12">
        <f t="shared" si="0"/>
        <v>15.96</v>
      </c>
      <c r="F37" s="14">
        <f t="shared" si="1"/>
        <v>929.48</v>
      </c>
      <c r="G37" s="14">
        <f t="shared" si="2"/>
        <v>78076.320000000007</v>
      </c>
      <c r="H37" s="12">
        <f>C37/NEP!$C$6</f>
        <v>0.91954887218045112</v>
      </c>
      <c r="I37" s="1">
        <f>NEP!$C$6-C37</f>
        <v>428</v>
      </c>
      <c r="J37" s="1">
        <f>'NWAU per episode Acute Adm'!E37-F37</f>
        <v>81.320000000000164</v>
      </c>
      <c r="K37" s="1">
        <f t="shared" si="3"/>
        <v>6830.8800000000138</v>
      </c>
    </row>
    <row r="38" spans="1:11" x14ac:dyDescent="0.45">
      <c r="A38" t="s">
        <v>38</v>
      </c>
      <c r="B38">
        <v>77</v>
      </c>
      <c r="C38" s="1">
        <v>5248</v>
      </c>
      <c r="D38" s="12">
        <f>VLOOKUP(A38,'NWAU per episode Acute Adm'!$A$2:$C$388,3,FALSE)</f>
        <v>0.25</v>
      </c>
      <c r="E38" s="12">
        <f t="shared" si="0"/>
        <v>19.25</v>
      </c>
      <c r="F38" s="14">
        <f t="shared" si="1"/>
        <v>1312</v>
      </c>
      <c r="G38" s="14">
        <f t="shared" si="2"/>
        <v>101024</v>
      </c>
      <c r="H38" s="12">
        <f>C38/NEP!$C$6</f>
        <v>0.98646616541353382</v>
      </c>
      <c r="I38" s="1">
        <f>NEP!$C$6-C38</f>
        <v>72</v>
      </c>
      <c r="J38" s="1">
        <f>'NWAU per episode Acute Adm'!E38-F38</f>
        <v>18</v>
      </c>
      <c r="K38" s="1">
        <f t="shared" si="3"/>
        <v>1386</v>
      </c>
    </row>
    <row r="39" spans="1:11" x14ac:dyDescent="0.45">
      <c r="A39" t="s">
        <v>39</v>
      </c>
      <c r="B39">
        <v>69</v>
      </c>
      <c r="C39" s="1">
        <v>8402</v>
      </c>
      <c r="D39" s="12">
        <f>VLOOKUP(A39,'NWAU per episode Acute Adm'!$A$2:$C$388,3,FALSE)</f>
        <v>0.24</v>
      </c>
      <c r="E39" s="12">
        <f t="shared" si="0"/>
        <v>16.559999999999999</v>
      </c>
      <c r="F39" s="14">
        <f t="shared" si="1"/>
        <v>2016.48</v>
      </c>
      <c r="G39" s="14">
        <f t="shared" si="2"/>
        <v>139137.12</v>
      </c>
      <c r="H39" s="12">
        <f>C39/NEP!$C$6</f>
        <v>1.5793233082706768</v>
      </c>
      <c r="I39" s="1">
        <f>NEP!$C$6-C39</f>
        <v>-3082</v>
      </c>
      <c r="J39" s="1">
        <f>'NWAU per episode Acute Adm'!E39-F39</f>
        <v>-739.68000000000006</v>
      </c>
      <c r="K39" s="1">
        <f t="shared" si="3"/>
        <v>-51037.920000000006</v>
      </c>
    </row>
    <row r="40" spans="1:11" x14ac:dyDescent="0.45">
      <c r="A40" t="s">
        <v>40</v>
      </c>
      <c r="B40">
        <v>40</v>
      </c>
      <c r="C40" s="1">
        <v>4927</v>
      </c>
      <c r="D40" s="12">
        <f>VLOOKUP(A40,'NWAU per episode Acute Adm'!$A$2:$C$388,3,FALSE)</f>
        <v>1.04</v>
      </c>
      <c r="E40" s="12">
        <f t="shared" si="0"/>
        <v>41.6</v>
      </c>
      <c r="F40" s="14">
        <f t="shared" si="1"/>
        <v>5124.08</v>
      </c>
      <c r="G40" s="14">
        <f t="shared" si="2"/>
        <v>204963.20000000001</v>
      </c>
      <c r="H40" s="12">
        <f>C40/NEP!$C$6</f>
        <v>0.92612781954887213</v>
      </c>
      <c r="I40" s="1">
        <f>NEP!$C$6-C40</f>
        <v>393</v>
      </c>
      <c r="J40" s="1">
        <f>'NWAU per episode Acute Adm'!E40-F40</f>
        <v>408.72000000000025</v>
      </c>
      <c r="K40" s="1">
        <f t="shared" si="3"/>
        <v>16348.80000000001</v>
      </c>
    </row>
    <row r="41" spans="1:11" x14ac:dyDescent="0.45">
      <c r="A41" t="s">
        <v>41</v>
      </c>
      <c r="B41">
        <v>66</v>
      </c>
      <c r="C41" s="1">
        <v>5034</v>
      </c>
      <c r="D41" s="12">
        <f>VLOOKUP(A41,'NWAU per episode Acute Adm'!$A$2:$C$388,3,FALSE)</f>
        <v>0.26</v>
      </c>
      <c r="E41" s="12">
        <f t="shared" si="0"/>
        <v>17.16</v>
      </c>
      <c r="F41" s="14">
        <f t="shared" si="1"/>
        <v>1308.8400000000001</v>
      </c>
      <c r="G41" s="14">
        <f t="shared" si="2"/>
        <v>86383.44</v>
      </c>
      <c r="H41" s="12">
        <f>C41/NEP!$C$6</f>
        <v>0.94624060150375944</v>
      </c>
      <c r="I41" s="1">
        <f>NEP!$C$6-C41</f>
        <v>286</v>
      </c>
      <c r="J41" s="1">
        <f>'NWAU per episode Acute Adm'!E41-F41</f>
        <v>74.3599999999999</v>
      </c>
      <c r="K41" s="1">
        <f t="shared" si="3"/>
        <v>4907.7599999999929</v>
      </c>
    </row>
    <row r="42" spans="1:11" x14ac:dyDescent="0.45">
      <c r="A42" t="s">
        <v>42</v>
      </c>
      <c r="B42">
        <v>31</v>
      </c>
      <c r="C42" s="1">
        <v>5819</v>
      </c>
      <c r="D42" s="12">
        <f>VLOOKUP(A42,'NWAU per episode Acute Adm'!$A$2:$C$388,3,FALSE)</f>
        <v>0.82</v>
      </c>
      <c r="E42" s="12">
        <f t="shared" si="0"/>
        <v>25.419999999999998</v>
      </c>
      <c r="F42" s="14">
        <f t="shared" si="1"/>
        <v>4771.58</v>
      </c>
      <c r="G42" s="14">
        <f t="shared" si="2"/>
        <v>147918.98000000001</v>
      </c>
      <c r="H42" s="12">
        <f>C42/NEP!$C$6</f>
        <v>1.093796992481203</v>
      </c>
      <c r="I42" s="1">
        <f>NEP!$C$6-C42</f>
        <v>-499</v>
      </c>
      <c r="J42" s="1">
        <f>'NWAU per episode Acute Adm'!E42-F42</f>
        <v>-409.18000000000029</v>
      </c>
      <c r="K42" s="1">
        <f t="shared" si="3"/>
        <v>-12684.580000000009</v>
      </c>
    </row>
    <row r="43" spans="1:11" x14ac:dyDescent="0.45">
      <c r="A43" t="s">
        <v>43</v>
      </c>
      <c r="B43">
        <v>63</v>
      </c>
      <c r="C43" s="1">
        <v>5466</v>
      </c>
      <c r="D43" s="12">
        <f>VLOOKUP(A43,'NWAU per episode Acute Adm'!$A$2:$C$388,3,FALSE)</f>
        <v>7.78</v>
      </c>
      <c r="E43" s="12">
        <f t="shared" si="0"/>
        <v>490.14000000000004</v>
      </c>
      <c r="F43" s="14">
        <f t="shared" si="1"/>
        <v>42525.48</v>
      </c>
      <c r="G43" s="14">
        <f t="shared" si="2"/>
        <v>2679105.2400000002</v>
      </c>
      <c r="H43" s="12">
        <f>C43/NEP!$C$6</f>
        <v>1.0274436090225565</v>
      </c>
      <c r="I43" s="1">
        <f>NEP!$C$6-C43</f>
        <v>-146</v>
      </c>
      <c r="J43" s="1">
        <f>'NWAU per episode Acute Adm'!E43-F43</f>
        <v>-1135.8799999999974</v>
      </c>
      <c r="K43" s="1">
        <f t="shared" si="3"/>
        <v>-71560.439999999828</v>
      </c>
    </row>
    <row r="44" spans="1:11" x14ac:dyDescent="0.45">
      <c r="A44" t="s">
        <v>44</v>
      </c>
      <c r="B44">
        <v>76</v>
      </c>
      <c r="C44" s="1">
        <v>5148</v>
      </c>
      <c r="D44" s="12">
        <f>VLOOKUP(A44,'NWAU per episode Acute Adm'!$A$2:$C$388,3,FALSE)</f>
        <v>3.49</v>
      </c>
      <c r="E44" s="12">
        <f t="shared" si="0"/>
        <v>265.24</v>
      </c>
      <c r="F44" s="14">
        <f t="shared" si="1"/>
        <v>17966.52</v>
      </c>
      <c r="G44" s="14">
        <f t="shared" si="2"/>
        <v>1365455.52</v>
      </c>
      <c r="H44" s="12">
        <f>C44/NEP!$C$6</f>
        <v>0.96766917293233079</v>
      </c>
      <c r="I44" s="1">
        <f>NEP!$C$6-C44</f>
        <v>172</v>
      </c>
      <c r="J44" s="1">
        <f>'NWAU per episode Acute Adm'!E44-F44</f>
        <v>600.27999999999884</v>
      </c>
      <c r="K44" s="1">
        <f t="shared" si="3"/>
        <v>45621.279999999912</v>
      </c>
    </row>
    <row r="45" spans="1:11" x14ac:dyDescent="0.45">
      <c r="A45" t="s">
        <v>45</v>
      </c>
      <c r="B45">
        <v>32</v>
      </c>
      <c r="C45" s="1">
        <v>5807</v>
      </c>
      <c r="D45" s="12">
        <f>VLOOKUP(A45,'NWAU per episode Acute Adm'!$A$2:$C$388,3,FALSE)</f>
        <v>4.2300000000000004</v>
      </c>
      <c r="E45" s="12">
        <f t="shared" si="0"/>
        <v>135.36000000000001</v>
      </c>
      <c r="F45" s="14">
        <f t="shared" si="1"/>
        <v>24563.610000000004</v>
      </c>
      <c r="G45" s="14">
        <f t="shared" si="2"/>
        <v>786035.52000000014</v>
      </c>
      <c r="H45" s="12">
        <f>C45/NEP!$C$6</f>
        <v>1.0915413533834586</v>
      </c>
      <c r="I45" s="1">
        <f>NEP!$C$6-C45</f>
        <v>-487</v>
      </c>
      <c r="J45" s="1">
        <f>'NWAU per episode Acute Adm'!E45-F45</f>
        <v>-2060.010000000002</v>
      </c>
      <c r="K45" s="1">
        <f t="shared" si="3"/>
        <v>-65920.320000000065</v>
      </c>
    </row>
    <row r="46" spans="1:11" x14ac:dyDescent="0.45">
      <c r="A46" t="s">
        <v>46</v>
      </c>
      <c r="B46">
        <v>85</v>
      </c>
      <c r="C46" s="1">
        <v>5585</v>
      </c>
      <c r="D46" s="12">
        <f>VLOOKUP(A46,'NWAU per episode Acute Adm'!$A$2:$C$388,3,FALSE)</f>
        <v>1.71</v>
      </c>
      <c r="E46" s="12">
        <f t="shared" si="0"/>
        <v>145.35</v>
      </c>
      <c r="F46" s="14">
        <f t="shared" si="1"/>
        <v>9550.35</v>
      </c>
      <c r="G46" s="14">
        <f t="shared" si="2"/>
        <v>811779.75</v>
      </c>
      <c r="H46" s="12">
        <f>C46/NEP!$C$6</f>
        <v>1.0498120300751879</v>
      </c>
      <c r="I46" s="1">
        <f>NEP!$C$6-C46</f>
        <v>-265</v>
      </c>
      <c r="J46" s="1">
        <f>'NWAU per episode Acute Adm'!E46-F46</f>
        <v>-453.14999999999964</v>
      </c>
      <c r="K46" s="1">
        <f t="shared" si="3"/>
        <v>-38517.749999999971</v>
      </c>
    </row>
    <row r="47" spans="1:11" x14ac:dyDescent="0.45">
      <c r="A47" t="s">
        <v>47</v>
      </c>
      <c r="B47">
        <v>112</v>
      </c>
      <c r="C47" s="1">
        <v>5744</v>
      </c>
      <c r="D47" s="12">
        <f>VLOOKUP(A47,'NWAU per episode Acute Adm'!$A$2:$C$388,3,FALSE)</f>
        <v>0.57999999999999996</v>
      </c>
      <c r="E47" s="12">
        <f t="shared" si="0"/>
        <v>64.959999999999994</v>
      </c>
      <c r="F47" s="14">
        <f t="shared" si="1"/>
        <v>3331.52</v>
      </c>
      <c r="G47" s="14">
        <f t="shared" si="2"/>
        <v>373130.23999999999</v>
      </c>
      <c r="H47" s="12">
        <f>C47/NEP!$C$6</f>
        <v>1.0796992481203007</v>
      </c>
      <c r="I47" s="1">
        <f>NEP!$C$6-C47</f>
        <v>-424</v>
      </c>
      <c r="J47" s="1">
        <f>'NWAU per episode Acute Adm'!E47-F47</f>
        <v>-245.92000000000053</v>
      </c>
      <c r="K47" s="1">
        <f t="shared" si="3"/>
        <v>-27543.040000000059</v>
      </c>
    </row>
    <row r="48" spans="1:11" x14ac:dyDescent="0.45">
      <c r="A48" t="s">
        <v>48</v>
      </c>
      <c r="B48">
        <v>611</v>
      </c>
      <c r="C48" s="1">
        <v>5614</v>
      </c>
      <c r="D48" s="12">
        <f>VLOOKUP(A48,'NWAU per episode Acute Adm'!$A$2:$C$388,3,FALSE)</f>
        <v>1.67</v>
      </c>
      <c r="E48" s="12">
        <f t="shared" si="0"/>
        <v>1020.37</v>
      </c>
      <c r="F48" s="14">
        <f t="shared" si="1"/>
        <v>9375.3799999999992</v>
      </c>
      <c r="G48" s="14">
        <f t="shared" si="2"/>
        <v>5728357.1799999997</v>
      </c>
      <c r="H48" s="12">
        <f>C48/NEP!$C$6</f>
        <v>1.0552631578947369</v>
      </c>
      <c r="I48" s="1">
        <f>NEP!$C$6-C48</f>
        <v>-294</v>
      </c>
      <c r="J48" s="1">
        <f>'NWAU per episode Acute Adm'!E48-F48</f>
        <v>-490.97999999999774</v>
      </c>
      <c r="K48" s="1">
        <f t="shared" si="3"/>
        <v>-299988.77999999863</v>
      </c>
    </row>
    <row r="49" spans="1:11" x14ac:dyDescent="0.45">
      <c r="A49" t="s">
        <v>49</v>
      </c>
      <c r="B49">
        <v>528</v>
      </c>
      <c r="C49" s="1">
        <v>5235</v>
      </c>
      <c r="D49" s="12">
        <f>VLOOKUP(A49,'NWAU per episode Acute Adm'!$A$2:$C$388,3,FALSE)</f>
        <v>0.63</v>
      </c>
      <c r="E49" s="12">
        <f t="shared" si="0"/>
        <v>332.64</v>
      </c>
      <c r="F49" s="14">
        <f t="shared" si="1"/>
        <v>3298.05</v>
      </c>
      <c r="G49" s="14">
        <f t="shared" si="2"/>
        <v>1741370.4000000001</v>
      </c>
      <c r="H49" s="12">
        <f>C49/NEP!$C$6</f>
        <v>0.98402255639097747</v>
      </c>
      <c r="I49" s="1">
        <f>NEP!$C$6-C49</f>
        <v>85</v>
      </c>
      <c r="J49" s="1">
        <f>'NWAU per episode Acute Adm'!E49-F49</f>
        <v>53.549999999999272</v>
      </c>
      <c r="K49" s="1">
        <f t="shared" si="3"/>
        <v>28274.399999999616</v>
      </c>
    </row>
    <row r="50" spans="1:11" x14ac:dyDescent="0.45">
      <c r="A50" t="s">
        <v>50</v>
      </c>
      <c r="B50">
        <v>31</v>
      </c>
      <c r="C50" s="1">
        <v>5455</v>
      </c>
      <c r="D50" s="12">
        <f>VLOOKUP(A50,'NWAU per episode Acute Adm'!$A$2:$C$388,3,FALSE)</f>
        <v>2.4300000000000002</v>
      </c>
      <c r="E50" s="12">
        <f t="shared" si="0"/>
        <v>75.33</v>
      </c>
      <c r="F50" s="14">
        <f t="shared" si="1"/>
        <v>13255.650000000001</v>
      </c>
      <c r="G50" s="14">
        <f t="shared" si="2"/>
        <v>410925.15</v>
      </c>
      <c r="H50" s="12">
        <f>C50/NEP!$C$6</f>
        <v>1.0253759398496241</v>
      </c>
      <c r="I50" s="1">
        <f>NEP!$C$6-C50</f>
        <v>-135</v>
      </c>
      <c r="J50" s="1">
        <f>'NWAU per episode Acute Adm'!E50-F50</f>
        <v>-328.05000000000291</v>
      </c>
      <c r="K50" s="1">
        <f t="shared" si="3"/>
        <v>-10169.55000000009</v>
      </c>
    </row>
    <row r="51" spans="1:11" x14ac:dyDescent="0.45">
      <c r="A51" t="s">
        <v>51</v>
      </c>
      <c r="B51">
        <v>323</v>
      </c>
      <c r="C51" s="1">
        <v>5869</v>
      </c>
      <c r="D51" s="12">
        <f>VLOOKUP(A51,'NWAU per episode Acute Adm'!$A$2:$C$388,3,FALSE)</f>
        <v>1.53</v>
      </c>
      <c r="E51" s="12">
        <f t="shared" si="0"/>
        <v>494.19</v>
      </c>
      <c r="F51" s="14">
        <f t="shared" si="1"/>
        <v>8979.57</v>
      </c>
      <c r="G51" s="14">
        <f t="shared" si="2"/>
        <v>2900401.11</v>
      </c>
      <c r="H51" s="12">
        <f>C51/NEP!$C$6</f>
        <v>1.1031954887218045</v>
      </c>
      <c r="I51" s="1">
        <f>NEP!$C$6-C51</f>
        <v>-549</v>
      </c>
      <c r="J51" s="1">
        <f>'NWAU per episode Acute Adm'!E51-F51</f>
        <v>-839.97000000000025</v>
      </c>
      <c r="K51" s="1">
        <f t="shared" si="3"/>
        <v>-271310.31000000006</v>
      </c>
    </row>
    <row r="52" spans="1:11" x14ac:dyDescent="0.45">
      <c r="A52" t="s">
        <v>52</v>
      </c>
      <c r="B52">
        <v>435</v>
      </c>
      <c r="C52" s="1">
        <v>4447</v>
      </c>
      <c r="D52" s="12">
        <f>VLOOKUP(A52,'NWAU per episode Acute Adm'!$A$2:$C$388,3,FALSE)</f>
        <v>0.66</v>
      </c>
      <c r="E52" s="12">
        <f t="shared" si="0"/>
        <v>287.10000000000002</v>
      </c>
      <c r="F52" s="14">
        <f t="shared" si="1"/>
        <v>2935.02</v>
      </c>
      <c r="G52" s="14">
        <f t="shared" si="2"/>
        <v>1276733.7</v>
      </c>
      <c r="H52" s="12">
        <f>C52/NEP!$C$6</f>
        <v>0.8359022556390977</v>
      </c>
      <c r="I52" s="1">
        <f>NEP!$C$6-C52</f>
        <v>873</v>
      </c>
      <c r="J52" s="1">
        <f>'NWAU per episode Acute Adm'!E52-F52</f>
        <v>576.18000000000075</v>
      </c>
      <c r="K52" s="1">
        <f t="shared" si="3"/>
        <v>250638.30000000034</v>
      </c>
    </row>
    <row r="53" spans="1:11" x14ac:dyDescent="0.45">
      <c r="A53" t="s">
        <v>53</v>
      </c>
      <c r="B53">
        <v>48</v>
      </c>
      <c r="C53" s="1">
        <v>6843</v>
      </c>
      <c r="D53" s="12">
        <f>VLOOKUP(A53,'NWAU per episode Acute Adm'!$A$2:$C$388,3,FALSE)</f>
        <v>1.92</v>
      </c>
      <c r="E53" s="12">
        <f t="shared" si="0"/>
        <v>92.16</v>
      </c>
      <c r="F53" s="14">
        <f t="shared" si="1"/>
        <v>13138.56</v>
      </c>
      <c r="G53" s="14">
        <f t="shared" si="2"/>
        <v>630650.88</v>
      </c>
      <c r="H53" s="12">
        <f>C53/NEP!$C$6</f>
        <v>1.2862781954887219</v>
      </c>
      <c r="I53" s="1">
        <f>NEP!$C$6-C53</f>
        <v>-1523</v>
      </c>
      <c r="J53" s="1">
        <f>'NWAU per episode Acute Adm'!E53-F53</f>
        <v>-2924.16</v>
      </c>
      <c r="K53" s="1">
        <f t="shared" si="3"/>
        <v>-140359.67999999999</v>
      </c>
    </row>
    <row r="54" spans="1:11" x14ac:dyDescent="0.45">
      <c r="A54" t="s">
        <v>54</v>
      </c>
      <c r="B54">
        <v>58</v>
      </c>
      <c r="C54" s="1">
        <v>7287</v>
      </c>
      <c r="D54" s="12">
        <f>VLOOKUP(A54,'NWAU per episode Acute Adm'!$A$2:$C$388,3,FALSE)</f>
        <v>0.56000000000000005</v>
      </c>
      <c r="E54" s="12">
        <f t="shared" si="0"/>
        <v>32.480000000000004</v>
      </c>
      <c r="F54" s="14">
        <f t="shared" si="1"/>
        <v>4080.7200000000003</v>
      </c>
      <c r="G54" s="14">
        <f t="shared" si="2"/>
        <v>236681.76</v>
      </c>
      <c r="H54" s="12">
        <f>C54/NEP!$C$6</f>
        <v>1.3697368421052631</v>
      </c>
      <c r="I54" s="1">
        <f>NEP!$C$6-C54</f>
        <v>-1967</v>
      </c>
      <c r="J54" s="1">
        <f>'NWAU per episode Acute Adm'!E54-F54</f>
        <v>-1101.5199999999995</v>
      </c>
      <c r="K54" s="1">
        <f t="shared" si="3"/>
        <v>-63888.159999999974</v>
      </c>
    </row>
    <row r="55" spans="1:11" x14ac:dyDescent="0.45">
      <c r="A55" t="s">
        <v>55</v>
      </c>
      <c r="B55">
        <v>74</v>
      </c>
      <c r="C55" s="1">
        <v>6898</v>
      </c>
      <c r="D55" s="12">
        <f>VLOOKUP(A55,'NWAU per episode Acute Adm'!$A$2:$C$388,3,FALSE)</f>
        <v>0.72</v>
      </c>
      <c r="E55" s="12">
        <f t="shared" si="0"/>
        <v>53.28</v>
      </c>
      <c r="F55" s="14">
        <f t="shared" si="1"/>
        <v>4966.5599999999995</v>
      </c>
      <c r="G55" s="14">
        <f t="shared" si="2"/>
        <v>367525.43999999994</v>
      </c>
      <c r="H55" s="12">
        <f>C55/NEP!$C$6</f>
        <v>1.2966165413533834</v>
      </c>
      <c r="I55" s="1">
        <f>NEP!$C$6-C55</f>
        <v>-1578</v>
      </c>
      <c r="J55" s="1">
        <f>'NWAU per episode Acute Adm'!E55-F55</f>
        <v>-1136.1599999999989</v>
      </c>
      <c r="K55" s="1">
        <f t="shared" si="3"/>
        <v>-84075.839999999924</v>
      </c>
    </row>
    <row r="56" spans="1:11" x14ac:dyDescent="0.45">
      <c r="A56" t="s">
        <v>56</v>
      </c>
      <c r="B56">
        <v>234</v>
      </c>
      <c r="C56" s="1">
        <v>5495</v>
      </c>
      <c r="D56" s="12">
        <f>VLOOKUP(A56,'NWAU per episode Acute Adm'!$A$2:$C$388,3,FALSE)</f>
        <v>0.25</v>
      </c>
      <c r="E56" s="12">
        <f t="shared" si="0"/>
        <v>58.5</v>
      </c>
      <c r="F56" s="14">
        <f t="shared" si="1"/>
        <v>1373.75</v>
      </c>
      <c r="G56" s="14">
        <f t="shared" si="2"/>
        <v>321457.5</v>
      </c>
      <c r="H56" s="12">
        <f>C56/NEP!$C$6</f>
        <v>1.0328947368421053</v>
      </c>
      <c r="I56" s="1">
        <f>NEP!$C$6-C56</f>
        <v>-175</v>
      </c>
      <c r="J56" s="1">
        <f>'NWAU per episode Acute Adm'!E56-F56</f>
        <v>-43.75</v>
      </c>
      <c r="K56" s="1">
        <f t="shared" si="3"/>
        <v>-10237.5</v>
      </c>
    </row>
    <row r="57" spans="1:11" x14ac:dyDescent="0.45">
      <c r="A57" t="s">
        <v>430</v>
      </c>
      <c r="B57">
        <v>30</v>
      </c>
      <c r="C57" s="1">
        <v>5065</v>
      </c>
      <c r="D57" s="12">
        <f>VLOOKUP(A57,'NWAU per episode Acute Adm'!$A$2:$C$388,3,FALSE)</f>
        <v>1.65</v>
      </c>
      <c r="E57" s="12">
        <f t="shared" si="0"/>
        <v>49.5</v>
      </c>
      <c r="F57" s="14">
        <f t="shared" si="1"/>
        <v>8357.25</v>
      </c>
      <c r="G57" s="14">
        <f t="shared" si="2"/>
        <v>250717.5</v>
      </c>
      <c r="H57" s="12">
        <f>C57/NEP!$C$6</f>
        <v>0.95206766917293228</v>
      </c>
      <c r="I57" s="1">
        <f>NEP!$C$6-C57</f>
        <v>255</v>
      </c>
      <c r="J57" s="1">
        <f>'NWAU per episode Acute Adm'!E57-F57</f>
        <v>420.75</v>
      </c>
      <c r="K57" s="1">
        <f t="shared" si="3"/>
        <v>12622.5</v>
      </c>
    </row>
    <row r="58" spans="1:11" x14ac:dyDescent="0.45">
      <c r="A58" t="s">
        <v>57</v>
      </c>
      <c r="B58">
        <v>44</v>
      </c>
      <c r="C58" s="1">
        <v>7132</v>
      </c>
      <c r="D58" s="12">
        <f>VLOOKUP(A58,'NWAU per episode Acute Adm'!$A$2:$C$388,3,FALSE)</f>
        <v>0.62</v>
      </c>
      <c r="E58" s="12">
        <f t="shared" si="0"/>
        <v>27.28</v>
      </c>
      <c r="F58" s="14">
        <f t="shared" si="1"/>
        <v>4421.84</v>
      </c>
      <c r="G58" s="14">
        <f t="shared" si="2"/>
        <v>194560.96000000002</v>
      </c>
      <c r="H58" s="12">
        <f>C58/NEP!$C$6</f>
        <v>1.3406015037593986</v>
      </c>
      <c r="I58" s="1">
        <f>NEP!$C$6-C58</f>
        <v>-1812</v>
      </c>
      <c r="J58" s="1">
        <f>'NWAU per episode Acute Adm'!E58-F58</f>
        <v>-1123.44</v>
      </c>
      <c r="K58" s="1">
        <f t="shared" si="3"/>
        <v>-49431.360000000001</v>
      </c>
    </row>
    <row r="59" spans="1:11" x14ac:dyDescent="0.45">
      <c r="A59" t="s">
        <v>58</v>
      </c>
      <c r="B59">
        <v>69</v>
      </c>
      <c r="C59" s="1">
        <v>6975</v>
      </c>
      <c r="D59" s="12">
        <f>VLOOKUP(A59,'NWAU per episode Acute Adm'!$A$2:$C$388,3,FALSE)</f>
        <v>0.83</v>
      </c>
      <c r="E59" s="12">
        <f t="shared" si="0"/>
        <v>57.269999999999996</v>
      </c>
      <c r="F59" s="14">
        <f t="shared" si="1"/>
        <v>5789.25</v>
      </c>
      <c r="G59" s="14">
        <f t="shared" si="2"/>
        <v>399458.25</v>
      </c>
      <c r="H59" s="12">
        <f>C59/NEP!$C$6</f>
        <v>1.3110902255639099</v>
      </c>
      <c r="I59" s="1">
        <f>NEP!$C$6-C59</f>
        <v>-1655</v>
      </c>
      <c r="J59" s="1">
        <f>'NWAU per episode Acute Adm'!E59-F59</f>
        <v>-1373.6500000000005</v>
      </c>
      <c r="K59" s="1">
        <f t="shared" si="3"/>
        <v>-94781.850000000035</v>
      </c>
    </row>
    <row r="60" spans="1:11" x14ac:dyDescent="0.45">
      <c r="A60" t="s">
        <v>59</v>
      </c>
      <c r="B60">
        <v>308</v>
      </c>
      <c r="C60" s="1">
        <v>6538</v>
      </c>
      <c r="D60" s="12">
        <f>VLOOKUP(A60,'NWAU per episode Acute Adm'!$A$2:$C$388,3,FALSE)</f>
        <v>0.28999999999999998</v>
      </c>
      <c r="E60" s="12">
        <f t="shared" si="0"/>
        <v>89.32</v>
      </c>
      <c r="F60" s="14">
        <f t="shared" si="1"/>
        <v>1896.02</v>
      </c>
      <c r="G60" s="14">
        <f t="shared" si="2"/>
        <v>583974.16</v>
      </c>
      <c r="H60" s="12">
        <f>C60/NEP!$C$6</f>
        <v>1.2289473684210526</v>
      </c>
      <c r="I60" s="1">
        <f>NEP!$C$6-C60</f>
        <v>-1218</v>
      </c>
      <c r="J60" s="1">
        <f>'NWAU per episode Acute Adm'!E60-F60</f>
        <v>-353.22</v>
      </c>
      <c r="K60" s="1">
        <f t="shared" si="3"/>
        <v>-108791.76000000001</v>
      </c>
    </row>
    <row r="61" spans="1:11" x14ac:dyDescent="0.45">
      <c r="A61" t="s">
        <v>60</v>
      </c>
      <c r="B61">
        <v>30</v>
      </c>
      <c r="C61" s="1">
        <v>4723</v>
      </c>
      <c r="D61" s="12">
        <f>VLOOKUP(A61,'NWAU per episode Acute Adm'!$A$2:$C$388,3,FALSE)</f>
        <v>0.96</v>
      </c>
      <c r="E61" s="12">
        <f t="shared" si="0"/>
        <v>28.799999999999997</v>
      </c>
      <c r="F61" s="14">
        <f t="shared" si="1"/>
        <v>4534.08</v>
      </c>
      <c r="G61" s="14">
        <f t="shared" si="2"/>
        <v>136022.39999999999</v>
      </c>
      <c r="H61" s="12">
        <f>C61/NEP!$C$6</f>
        <v>0.88778195488721801</v>
      </c>
      <c r="I61" s="1">
        <f>NEP!$C$6-C61</f>
        <v>597</v>
      </c>
      <c r="J61" s="1">
        <f>'NWAU per episode Acute Adm'!E61-F61</f>
        <v>573.11999999999898</v>
      </c>
      <c r="K61" s="1">
        <f t="shared" si="3"/>
        <v>17193.599999999969</v>
      </c>
    </row>
    <row r="62" spans="1:11" x14ac:dyDescent="0.45">
      <c r="A62" t="s">
        <v>61</v>
      </c>
      <c r="B62">
        <v>214</v>
      </c>
      <c r="C62" s="1">
        <v>6465</v>
      </c>
      <c r="D62" s="12">
        <f>VLOOKUP(A62,'NWAU per episode Acute Adm'!$A$2:$C$388,3,FALSE)</f>
        <v>0.52</v>
      </c>
      <c r="E62" s="12">
        <f t="shared" si="0"/>
        <v>111.28</v>
      </c>
      <c r="F62" s="14">
        <f t="shared" si="1"/>
        <v>3361.8</v>
      </c>
      <c r="G62" s="14">
        <f t="shared" si="2"/>
        <v>719425.20000000007</v>
      </c>
      <c r="H62" s="12">
        <f>C62/NEP!$C$6</f>
        <v>1.2152255639097744</v>
      </c>
      <c r="I62" s="1">
        <f>NEP!$C$6-C62</f>
        <v>-1145</v>
      </c>
      <c r="J62" s="1">
        <f>'NWAU per episode Acute Adm'!E62-F62</f>
        <v>-595.40000000000009</v>
      </c>
      <c r="K62" s="1">
        <f t="shared" si="3"/>
        <v>-127415.60000000002</v>
      </c>
    </row>
    <row r="63" spans="1:11" x14ac:dyDescent="0.45">
      <c r="A63" t="s">
        <v>62</v>
      </c>
      <c r="B63">
        <v>58</v>
      </c>
      <c r="C63" s="1">
        <v>6409</v>
      </c>
      <c r="D63" s="12">
        <f>VLOOKUP(A63,'NWAU per episode Acute Adm'!$A$2:$C$388,3,FALSE)</f>
        <v>2.52</v>
      </c>
      <c r="E63" s="12">
        <f t="shared" si="0"/>
        <v>146.16</v>
      </c>
      <c r="F63" s="14">
        <f t="shared" si="1"/>
        <v>16150.68</v>
      </c>
      <c r="G63" s="14">
        <f t="shared" si="2"/>
        <v>936739.44000000006</v>
      </c>
      <c r="H63" s="12">
        <f>C63/NEP!$C$6</f>
        <v>1.2046992481203007</v>
      </c>
      <c r="I63" s="1">
        <f>NEP!$C$6-C63</f>
        <v>-1089</v>
      </c>
      <c r="J63" s="1">
        <f>'NWAU per episode Acute Adm'!E63-F63</f>
        <v>-2744.2800000000007</v>
      </c>
      <c r="K63" s="1">
        <f t="shared" si="3"/>
        <v>-159168.24000000005</v>
      </c>
    </row>
    <row r="64" spans="1:11" x14ac:dyDescent="0.45">
      <c r="A64" t="s">
        <v>63</v>
      </c>
      <c r="B64">
        <v>57</v>
      </c>
      <c r="C64" s="1">
        <v>6362</v>
      </c>
      <c r="D64" s="12">
        <f>VLOOKUP(A64,'NWAU per episode Acute Adm'!$A$2:$C$388,3,FALSE)</f>
        <v>1.02</v>
      </c>
      <c r="E64" s="12">
        <f t="shared" si="0"/>
        <v>58.14</v>
      </c>
      <c r="F64" s="14">
        <f t="shared" si="1"/>
        <v>6489.24</v>
      </c>
      <c r="G64" s="14">
        <f t="shared" si="2"/>
        <v>369886.68</v>
      </c>
      <c r="H64" s="12">
        <f>C64/NEP!$C$6</f>
        <v>1.1958646616541353</v>
      </c>
      <c r="I64" s="1">
        <f>NEP!$C$6-C64</f>
        <v>-1042</v>
      </c>
      <c r="J64" s="1">
        <f>'NWAU per episode Acute Adm'!E64-F64</f>
        <v>-1062.8400000000001</v>
      </c>
      <c r="K64" s="1">
        <f t="shared" si="3"/>
        <v>-60581.880000000005</v>
      </c>
    </row>
    <row r="65" spans="1:11" x14ac:dyDescent="0.45">
      <c r="A65" t="s">
        <v>431</v>
      </c>
      <c r="B65">
        <v>31</v>
      </c>
      <c r="C65" s="1">
        <v>6012</v>
      </c>
      <c r="D65" s="12">
        <f>VLOOKUP(A65,'NWAU per episode Acute Adm'!$A$2:$C$388,3,FALSE)</f>
        <v>2.4500000000000002</v>
      </c>
      <c r="E65" s="12">
        <f t="shared" si="0"/>
        <v>75.95</v>
      </c>
      <c r="F65" s="14">
        <f t="shared" si="1"/>
        <v>14729.400000000001</v>
      </c>
      <c r="G65" s="14">
        <f t="shared" si="2"/>
        <v>456611.4</v>
      </c>
      <c r="H65" s="12">
        <f>C65/NEP!$C$6</f>
        <v>1.1300751879699249</v>
      </c>
      <c r="I65" s="1">
        <f>NEP!$C$6-C65</f>
        <v>-692</v>
      </c>
      <c r="J65" s="1">
        <f>'NWAU per episode Acute Adm'!E65-F65</f>
        <v>-1695.4000000000015</v>
      </c>
      <c r="K65" s="1">
        <f t="shared" si="3"/>
        <v>-52557.400000000045</v>
      </c>
    </row>
    <row r="66" spans="1:11" x14ac:dyDescent="0.45">
      <c r="A66" t="s">
        <v>64</v>
      </c>
      <c r="B66">
        <v>30</v>
      </c>
      <c r="C66" s="1">
        <v>6020</v>
      </c>
      <c r="D66" s="12">
        <f>VLOOKUP(A66,'NWAU per episode Acute Adm'!$A$2:$C$388,3,FALSE)</f>
        <v>1.65</v>
      </c>
      <c r="E66" s="12">
        <f t="shared" si="0"/>
        <v>49.5</v>
      </c>
      <c r="F66" s="14">
        <f t="shared" si="1"/>
        <v>9933</v>
      </c>
      <c r="G66" s="14">
        <f t="shared" si="2"/>
        <v>297990</v>
      </c>
      <c r="H66" s="12">
        <f>C66/NEP!$C$6</f>
        <v>1.131578947368421</v>
      </c>
      <c r="I66" s="1">
        <f>NEP!$C$6-C66</f>
        <v>-700</v>
      </c>
      <c r="J66" s="1">
        <f>'NWAU per episode Acute Adm'!E66-F66</f>
        <v>-1155</v>
      </c>
      <c r="K66" s="1">
        <f t="shared" si="3"/>
        <v>-34650</v>
      </c>
    </row>
    <row r="67" spans="1:11" x14ac:dyDescent="0.45">
      <c r="A67" t="s">
        <v>65</v>
      </c>
      <c r="B67">
        <v>64</v>
      </c>
      <c r="C67" s="1">
        <v>5753</v>
      </c>
      <c r="D67" s="12">
        <f>VLOOKUP(A67,'NWAU per episode Acute Adm'!$A$2:$C$388,3,FALSE)</f>
        <v>0.84</v>
      </c>
      <c r="E67" s="12">
        <f t="shared" ref="E67:E130" si="4">D67*B67</f>
        <v>53.76</v>
      </c>
      <c r="F67" s="14">
        <f t="shared" ref="F67:F130" si="5">C67*D67</f>
        <v>4832.5199999999995</v>
      </c>
      <c r="G67" s="14">
        <f t="shared" ref="G67:G130" si="6">F67*B67</f>
        <v>309281.27999999997</v>
      </c>
      <c r="H67" s="12">
        <f>C67/NEP!$C$6</f>
        <v>1.081390977443609</v>
      </c>
      <c r="I67" s="1">
        <f>NEP!$C$6-C67</f>
        <v>-433</v>
      </c>
      <c r="J67" s="1">
        <f>'NWAU per episode Acute Adm'!E67-F67</f>
        <v>-363.71999999999935</v>
      </c>
      <c r="K67" s="1">
        <f t="shared" ref="K67:K130" si="7">J67*B67</f>
        <v>-23278.079999999958</v>
      </c>
    </row>
    <row r="68" spans="1:11" x14ac:dyDescent="0.45">
      <c r="A68" t="s">
        <v>66</v>
      </c>
      <c r="B68">
        <v>118</v>
      </c>
      <c r="C68" s="1">
        <v>5280</v>
      </c>
      <c r="D68" s="12">
        <f>VLOOKUP(A68,'NWAU per episode Acute Adm'!$A$2:$C$388,3,FALSE)</f>
        <v>0.35</v>
      </c>
      <c r="E68" s="12">
        <f t="shared" si="4"/>
        <v>41.3</v>
      </c>
      <c r="F68" s="14">
        <f t="shared" si="5"/>
        <v>1847.9999999999998</v>
      </c>
      <c r="G68" s="14">
        <f t="shared" si="6"/>
        <v>218063.99999999997</v>
      </c>
      <c r="H68" s="12">
        <f>C68/NEP!$C$6</f>
        <v>0.99248120300751874</v>
      </c>
      <c r="I68" s="1">
        <f>NEP!$C$6-C68</f>
        <v>40</v>
      </c>
      <c r="J68" s="1">
        <f>'NWAU per episode Acute Adm'!E68-F68</f>
        <v>14</v>
      </c>
      <c r="K68" s="1">
        <f t="shared" si="7"/>
        <v>1652</v>
      </c>
    </row>
    <row r="69" spans="1:11" x14ac:dyDescent="0.45">
      <c r="A69" t="s">
        <v>67</v>
      </c>
      <c r="B69">
        <v>65</v>
      </c>
      <c r="C69" s="1">
        <v>7984</v>
      </c>
      <c r="D69" s="12">
        <f>VLOOKUP(A69,'NWAU per episode Acute Adm'!$A$2:$C$388,3,FALSE)</f>
        <v>2.87</v>
      </c>
      <c r="E69" s="12">
        <f t="shared" si="4"/>
        <v>186.55</v>
      </c>
      <c r="F69" s="14">
        <f t="shared" si="5"/>
        <v>22914.080000000002</v>
      </c>
      <c r="G69" s="14">
        <f t="shared" si="6"/>
        <v>1489415.2000000002</v>
      </c>
      <c r="H69" s="12">
        <f>C69/NEP!$C$6</f>
        <v>1.5007518796992481</v>
      </c>
      <c r="I69" s="1">
        <f>NEP!$C$6-C69</f>
        <v>-2664</v>
      </c>
      <c r="J69" s="1">
        <f>'NWAU per episode Acute Adm'!E69-F69</f>
        <v>-7645.68</v>
      </c>
      <c r="K69" s="1">
        <f t="shared" si="7"/>
        <v>-496969.2</v>
      </c>
    </row>
    <row r="70" spans="1:11" x14ac:dyDescent="0.45">
      <c r="A70" t="s">
        <v>68</v>
      </c>
      <c r="B70">
        <v>36</v>
      </c>
      <c r="C70" s="1">
        <v>3948</v>
      </c>
      <c r="D70" s="12">
        <f>VLOOKUP(A70,'NWAU per episode Acute Adm'!$A$2:$C$388,3,FALSE)</f>
        <v>2.69</v>
      </c>
      <c r="E70" s="12">
        <f t="shared" si="4"/>
        <v>96.84</v>
      </c>
      <c r="F70" s="14">
        <f t="shared" si="5"/>
        <v>10620.119999999999</v>
      </c>
      <c r="G70" s="14">
        <f t="shared" si="6"/>
        <v>382324.31999999995</v>
      </c>
      <c r="H70" s="12">
        <f>C70/NEP!$C$6</f>
        <v>0.74210526315789471</v>
      </c>
      <c r="I70" s="1">
        <f>NEP!$C$6-C70</f>
        <v>1372</v>
      </c>
      <c r="J70" s="1">
        <f>'NWAU per episode Acute Adm'!E70-F70</f>
        <v>3690.6800000000021</v>
      </c>
      <c r="K70" s="1">
        <f t="shared" si="7"/>
        <v>132864.48000000007</v>
      </c>
    </row>
    <row r="71" spans="1:11" x14ac:dyDescent="0.45">
      <c r="A71" t="s">
        <v>69</v>
      </c>
      <c r="B71">
        <v>72</v>
      </c>
      <c r="C71" s="1">
        <v>4895</v>
      </c>
      <c r="D71" s="12">
        <f>VLOOKUP(A71,'NWAU per episode Acute Adm'!$A$2:$C$388,3,FALSE)</f>
        <v>3.6</v>
      </c>
      <c r="E71" s="12">
        <f t="shared" si="4"/>
        <v>259.2</v>
      </c>
      <c r="F71" s="14">
        <f t="shared" si="5"/>
        <v>17622</v>
      </c>
      <c r="G71" s="14">
        <f t="shared" si="6"/>
        <v>1268784</v>
      </c>
      <c r="H71" s="12">
        <f>C71/NEP!$C$6</f>
        <v>0.92011278195488722</v>
      </c>
      <c r="I71" s="1">
        <f>NEP!$C$6-C71</f>
        <v>425</v>
      </c>
      <c r="J71" s="1">
        <f>'NWAU per episode Acute Adm'!E71-F71</f>
        <v>1530</v>
      </c>
      <c r="K71" s="1">
        <f t="shared" si="7"/>
        <v>110160</v>
      </c>
    </row>
    <row r="72" spans="1:11" x14ac:dyDescent="0.45">
      <c r="A72" t="s">
        <v>70</v>
      </c>
      <c r="B72">
        <v>382</v>
      </c>
      <c r="C72" s="1">
        <v>4992</v>
      </c>
      <c r="D72" s="12">
        <f>VLOOKUP(A72,'NWAU per episode Acute Adm'!$A$2:$C$388,3,FALSE)</f>
        <v>1.75</v>
      </c>
      <c r="E72" s="12">
        <f t="shared" si="4"/>
        <v>668.5</v>
      </c>
      <c r="F72" s="14">
        <f t="shared" si="5"/>
        <v>8736</v>
      </c>
      <c r="G72" s="14">
        <f t="shared" si="6"/>
        <v>3337152</v>
      </c>
      <c r="H72" s="12">
        <f>C72/NEP!$C$6</f>
        <v>0.93834586466165415</v>
      </c>
      <c r="I72" s="1">
        <f>NEP!$C$6-C72</f>
        <v>328</v>
      </c>
      <c r="J72" s="1">
        <f>'NWAU per episode Acute Adm'!E72-F72</f>
        <v>574</v>
      </c>
      <c r="K72" s="1">
        <f t="shared" si="7"/>
        <v>219268</v>
      </c>
    </row>
    <row r="73" spans="1:11" x14ac:dyDescent="0.45">
      <c r="A73" t="s">
        <v>71</v>
      </c>
      <c r="B73">
        <v>85</v>
      </c>
      <c r="C73" s="1">
        <v>5428</v>
      </c>
      <c r="D73" s="12">
        <f>VLOOKUP(A73,'NWAU per episode Acute Adm'!$A$2:$C$388,3,FALSE)</f>
        <v>3.59</v>
      </c>
      <c r="E73" s="12">
        <f t="shared" si="4"/>
        <v>305.14999999999998</v>
      </c>
      <c r="F73" s="14">
        <f t="shared" si="5"/>
        <v>19486.52</v>
      </c>
      <c r="G73" s="14">
        <f t="shared" si="6"/>
        <v>1656354.2</v>
      </c>
      <c r="H73" s="12">
        <f>C73/NEP!$C$6</f>
        <v>1.0203007518796992</v>
      </c>
      <c r="I73" s="1">
        <f>NEP!$C$6-C73</f>
        <v>-108</v>
      </c>
      <c r="J73" s="1">
        <f>'NWAU per episode Acute Adm'!E73-F73</f>
        <v>-387.7200000000048</v>
      </c>
      <c r="K73" s="1">
        <f t="shared" si="7"/>
        <v>-32956.200000000405</v>
      </c>
    </row>
    <row r="74" spans="1:11" x14ac:dyDescent="0.45">
      <c r="A74" t="s">
        <v>72</v>
      </c>
      <c r="B74">
        <v>161</v>
      </c>
      <c r="C74" s="1">
        <v>5625</v>
      </c>
      <c r="D74" s="12">
        <f>VLOOKUP(A74,'NWAU per episode Acute Adm'!$A$2:$C$388,3,FALSE)</f>
        <v>1.74</v>
      </c>
      <c r="E74" s="12">
        <f t="shared" si="4"/>
        <v>280.14</v>
      </c>
      <c r="F74" s="14">
        <f t="shared" si="5"/>
        <v>9787.5</v>
      </c>
      <c r="G74" s="14">
        <f t="shared" si="6"/>
        <v>1575787.5</v>
      </c>
      <c r="H74" s="12">
        <f>C74/NEP!$C$6</f>
        <v>1.0573308270676691</v>
      </c>
      <c r="I74" s="1">
        <f>NEP!$C$6-C74</f>
        <v>-305</v>
      </c>
      <c r="J74" s="1">
        <f>'NWAU per episode Acute Adm'!E74-F74</f>
        <v>-530.70000000000073</v>
      </c>
      <c r="K74" s="1">
        <f t="shared" si="7"/>
        <v>-85442.700000000114</v>
      </c>
    </row>
    <row r="75" spans="1:11" x14ac:dyDescent="0.45">
      <c r="A75" t="s">
        <v>73</v>
      </c>
      <c r="B75">
        <v>54</v>
      </c>
      <c r="C75" s="1">
        <v>4575</v>
      </c>
      <c r="D75" s="12">
        <f>VLOOKUP(A75,'NWAU per episode Acute Adm'!$A$2:$C$388,3,FALSE)</f>
        <v>1.04</v>
      </c>
      <c r="E75" s="12">
        <f t="shared" si="4"/>
        <v>56.160000000000004</v>
      </c>
      <c r="F75" s="14">
        <f t="shared" si="5"/>
        <v>4758</v>
      </c>
      <c r="G75" s="14">
        <f t="shared" si="6"/>
        <v>256932</v>
      </c>
      <c r="H75" s="12">
        <f>C75/NEP!$C$6</f>
        <v>0.85996240601503759</v>
      </c>
      <c r="I75" s="1">
        <f>NEP!$C$6-C75</f>
        <v>745</v>
      </c>
      <c r="J75" s="1">
        <f>'NWAU per episode Acute Adm'!E75-F75</f>
        <v>774.80000000000018</v>
      </c>
      <c r="K75" s="1">
        <f t="shared" si="7"/>
        <v>41839.200000000012</v>
      </c>
    </row>
    <row r="76" spans="1:11" x14ac:dyDescent="0.45">
      <c r="A76" t="s">
        <v>74</v>
      </c>
      <c r="B76">
        <v>36</v>
      </c>
      <c r="C76" s="1">
        <v>5222</v>
      </c>
      <c r="D76" s="12">
        <f>VLOOKUP(A76,'NWAU per episode Acute Adm'!$A$2:$C$388,3,FALSE)</f>
        <v>0.93</v>
      </c>
      <c r="E76" s="12">
        <f t="shared" si="4"/>
        <v>33.480000000000004</v>
      </c>
      <c r="F76" s="14">
        <f t="shared" si="5"/>
        <v>4856.46</v>
      </c>
      <c r="G76" s="14">
        <f t="shared" si="6"/>
        <v>174832.56</v>
      </c>
      <c r="H76" s="12">
        <f>C76/NEP!$C$6</f>
        <v>0.98157894736842111</v>
      </c>
      <c r="I76" s="1">
        <f>NEP!$C$6-C76</f>
        <v>98</v>
      </c>
      <c r="J76" s="1">
        <f>'NWAU per episode Acute Adm'!E76-F76</f>
        <v>91.140000000001237</v>
      </c>
      <c r="K76" s="1">
        <f t="shared" si="7"/>
        <v>3281.0400000000445</v>
      </c>
    </row>
    <row r="77" spans="1:11" x14ac:dyDescent="0.45">
      <c r="A77" t="s">
        <v>432</v>
      </c>
      <c r="B77">
        <v>42</v>
      </c>
      <c r="C77" s="1">
        <v>5465</v>
      </c>
      <c r="D77" s="12">
        <f>VLOOKUP(A77,'NWAU per episode Acute Adm'!$A$2:$C$388,3,FALSE)</f>
        <v>3.13</v>
      </c>
      <c r="E77" s="12">
        <f t="shared" si="4"/>
        <v>131.46</v>
      </c>
      <c r="F77" s="14">
        <f t="shared" si="5"/>
        <v>17105.45</v>
      </c>
      <c r="G77" s="14">
        <f t="shared" si="6"/>
        <v>718428.9</v>
      </c>
      <c r="H77" s="12">
        <f>C77/NEP!$C$6</f>
        <v>1.0272556390977443</v>
      </c>
      <c r="I77" s="1">
        <f>NEP!$C$6-C77</f>
        <v>-145</v>
      </c>
      <c r="J77" s="1">
        <f>'NWAU per episode Acute Adm'!E77-F77</f>
        <v>-453.84999999999854</v>
      </c>
      <c r="K77" s="1">
        <f t="shared" si="7"/>
        <v>-19061.699999999939</v>
      </c>
    </row>
    <row r="78" spans="1:11" x14ac:dyDescent="0.45">
      <c r="A78" t="s">
        <v>75</v>
      </c>
      <c r="B78">
        <v>320</v>
      </c>
      <c r="C78" s="1">
        <v>5225</v>
      </c>
      <c r="D78" s="12">
        <f>VLOOKUP(A78,'NWAU per episode Acute Adm'!$A$2:$C$388,3,FALSE)</f>
        <v>1.45</v>
      </c>
      <c r="E78" s="12">
        <f t="shared" si="4"/>
        <v>464</v>
      </c>
      <c r="F78" s="14">
        <f t="shared" si="5"/>
        <v>7576.25</v>
      </c>
      <c r="G78" s="14">
        <f t="shared" si="6"/>
        <v>2424400</v>
      </c>
      <c r="H78" s="12">
        <f>C78/NEP!$C$6</f>
        <v>0.9821428571428571</v>
      </c>
      <c r="I78" s="1">
        <f>NEP!$C$6-C78</f>
        <v>95</v>
      </c>
      <c r="J78" s="1">
        <f>'NWAU per episode Acute Adm'!E78-F78</f>
        <v>137.75</v>
      </c>
      <c r="K78" s="1">
        <f t="shared" si="7"/>
        <v>44080</v>
      </c>
    </row>
    <row r="79" spans="1:11" x14ac:dyDescent="0.45">
      <c r="A79" t="s">
        <v>433</v>
      </c>
      <c r="B79">
        <v>32</v>
      </c>
      <c r="C79" s="1">
        <v>4481</v>
      </c>
      <c r="D79" s="12">
        <f>VLOOKUP(A79,'NWAU per episode Acute Adm'!$A$2:$C$388,3,FALSE)</f>
        <v>2.5499999999999998</v>
      </c>
      <c r="E79" s="12">
        <f t="shared" si="4"/>
        <v>81.599999999999994</v>
      </c>
      <c r="F79" s="14">
        <f t="shared" si="5"/>
        <v>11426.55</v>
      </c>
      <c r="G79" s="14">
        <f t="shared" si="6"/>
        <v>365649.6</v>
      </c>
      <c r="H79" s="12">
        <f>C79/NEP!$C$6</f>
        <v>0.84229323308270676</v>
      </c>
      <c r="I79" s="1">
        <f>NEP!$C$6-C79</f>
        <v>839</v>
      </c>
      <c r="J79" s="1">
        <f>'NWAU per episode Acute Adm'!E79-F79</f>
        <v>2139.4499999999989</v>
      </c>
      <c r="K79" s="1">
        <f t="shared" si="7"/>
        <v>68462.399999999965</v>
      </c>
    </row>
    <row r="80" spans="1:11" x14ac:dyDescent="0.45">
      <c r="A80" t="s">
        <v>76</v>
      </c>
      <c r="B80">
        <v>99</v>
      </c>
      <c r="C80" s="1">
        <v>4246</v>
      </c>
      <c r="D80" s="12">
        <f>VLOOKUP(A80,'NWAU per episode Acute Adm'!$A$2:$C$388,3,FALSE)</f>
        <v>1.42</v>
      </c>
      <c r="E80" s="12">
        <f t="shared" si="4"/>
        <v>140.57999999999998</v>
      </c>
      <c r="F80" s="14">
        <f t="shared" si="5"/>
        <v>6029.32</v>
      </c>
      <c r="G80" s="14">
        <f t="shared" si="6"/>
        <v>596902.67999999993</v>
      </c>
      <c r="H80" s="12">
        <f>C80/NEP!$C$6</f>
        <v>0.79812030075187967</v>
      </c>
      <c r="I80" s="1">
        <f>NEP!$C$6-C80</f>
        <v>1074</v>
      </c>
      <c r="J80" s="1">
        <f>'NWAU per episode Acute Adm'!E80-F80</f>
        <v>1525.079999999999</v>
      </c>
      <c r="K80" s="1">
        <f t="shared" si="7"/>
        <v>150982.9199999999</v>
      </c>
    </row>
    <row r="81" spans="1:11" x14ac:dyDescent="0.45">
      <c r="A81" t="s">
        <v>77</v>
      </c>
      <c r="B81">
        <v>141</v>
      </c>
      <c r="C81" s="1">
        <v>5171</v>
      </c>
      <c r="D81" s="12">
        <f>VLOOKUP(A81,'NWAU per episode Acute Adm'!$A$2:$C$388,3,FALSE)</f>
        <v>2.33</v>
      </c>
      <c r="E81" s="12">
        <f t="shared" si="4"/>
        <v>328.53000000000003</v>
      </c>
      <c r="F81" s="14">
        <f t="shared" si="5"/>
        <v>12048.43</v>
      </c>
      <c r="G81" s="14">
        <f t="shared" si="6"/>
        <v>1698828.6300000001</v>
      </c>
      <c r="H81" s="12">
        <f>C81/NEP!$C$6</f>
        <v>0.97199248120300752</v>
      </c>
      <c r="I81" s="1">
        <f>NEP!$C$6-C81</f>
        <v>149</v>
      </c>
      <c r="J81" s="1">
        <f>'NWAU per episode Acute Adm'!E81-F81</f>
        <v>347.17000000000007</v>
      </c>
      <c r="K81" s="1">
        <f t="shared" si="7"/>
        <v>48950.970000000008</v>
      </c>
    </row>
    <row r="82" spans="1:11" x14ac:dyDescent="0.45">
      <c r="A82" t="s">
        <v>78</v>
      </c>
      <c r="B82">
        <v>259</v>
      </c>
      <c r="C82" s="1">
        <v>4971</v>
      </c>
      <c r="D82" s="12">
        <f>VLOOKUP(A82,'NWAU per episode Acute Adm'!$A$2:$C$388,3,FALSE)</f>
        <v>0.99</v>
      </c>
      <c r="E82" s="12">
        <f t="shared" si="4"/>
        <v>256.41000000000003</v>
      </c>
      <c r="F82" s="14">
        <f t="shared" si="5"/>
        <v>4921.29</v>
      </c>
      <c r="G82" s="14">
        <f t="shared" si="6"/>
        <v>1274614.1100000001</v>
      </c>
      <c r="H82" s="12">
        <f>C82/NEP!$C$6</f>
        <v>0.93439849624060145</v>
      </c>
      <c r="I82" s="1">
        <f>NEP!$C$6-C82</f>
        <v>349</v>
      </c>
      <c r="J82" s="1">
        <f>'NWAU per episode Acute Adm'!E82-F82</f>
        <v>345.51000000000113</v>
      </c>
      <c r="K82" s="1">
        <f t="shared" si="7"/>
        <v>89487.090000000288</v>
      </c>
    </row>
    <row r="83" spans="1:11" x14ac:dyDescent="0.45">
      <c r="A83" t="s">
        <v>79</v>
      </c>
      <c r="B83">
        <v>83</v>
      </c>
      <c r="C83" s="1">
        <v>4684</v>
      </c>
      <c r="D83" s="12">
        <f>VLOOKUP(A83,'NWAU per episode Acute Adm'!$A$2:$C$388,3,FALSE)</f>
        <v>1.32</v>
      </c>
      <c r="E83" s="12">
        <f t="shared" si="4"/>
        <v>109.56</v>
      </c>
      <c r="F83" s="14">
        <f t="shared" si="5"/>
        <v>6182.88</v>
      </c>
      <c r="G83" s="14">
        <f t="shared" si="6"/>
        <v>513179.04000000004</v>
      </c>
      <c r="H83" s="12">
        <f>C83/NEP!$C$6</f>
        <v>0.88045112781954882</v>
      </c>
      <c r="I83" s="1">
        <f>NEP!$C$6-C83</f>
        <v>636</v>
      </c>
      <c r="J83" s="1">
        <f>'NWAU per episode Acute Adm'!E83-F83</f>
        <v>839.52000000000044</v>
      </c>
      <c r="K83" s="1">
        <f t="shared" si="7"/>
        <v>69680.160000000033</v>
      </c>
    </row>
    <row r="84" spans="1:11" x14ac:dyDescent="0.45">
      <c r="A84" t="s">
        <v>80</v>
      </c>
      <c r="B84">
        <v>273</v>
      </c>
      <c r="C84" s="1">
        <v>5941</v>
      </c>
      <c r="D84" s="12">
        <f>VLOOKUP(A84,'NWAU per episode Acute Adm'!$A$2:$C$388,3,FALSE)</f>
        <v>2.34</v>
      </c>
      <c r="E84" s="12">
        <f t="shared" si="4"/>
        <v>638.81999999999994</v>
      </c>
      <c r="F84" s="14">
        <f t="shared" si="5"/>
        <v>13901.939999999999</v>
      </c>
      <c r="G84" s="14">
        <f t="shared" si="6"/>
        <v>3795229.6199999996</v>
      </c>
      <c r="H84" s="12">
        <f>C84/NEP!$C$6</f>
        <v>1.1167293233082707</v>
      </c>
      <c r="I84" s="1">
        <f>NEP!$C$6-C84</f>
        <v>-621</v>
      </c>
      <c r="J84" s="1">
        <f>'NWAU per episode Acute Adm'!E84-F84</f>
        <v>-1453.1400000000012</v>
      </c>
      <c r="K84" s="1">
        <f t="shared" si="7"/>
        <v>-396707.22000000032</v>
      </c>
    </row>
    <row r="85" spans="1:11" x14ac:dyDescent="0.45">
      <c r="A85" t="s">
        <v>81</v>
      </c>
      <c r="B85">
        <v>245</v>
      </c>
      <c r="C85" s="1">
        <v>4989</v>
      </c>
      <c r="D85" s="12">
        <f>VLOOKUP(A85,'NWAU per episode Acute Adm'!$A$2:$C$388,3,FALSE)</f>
        <v>0.9</v>
      </c>
      <c r="E85" s="12">
        <f t="shared" si="4"/>
        <v>220.5</v>
      </c>
      <c r="F85" s="14">
        <f t="shared" si="5"/>
        <v>4490.1000000000004</v>
      </c>
      <c r="G85" s="14">
        <f t="shared" si="6"/>
        <v>1100074.5</v>
      </c>
      <c r="H85" s="12">
        <f>C85/NEP!$C$6</f>
        <v>0.93778195488721805</v>
      </c>
      <c r="I85" s="1">
        <f>NEP!$C$6-C85</f>
        <v>331</v>
      </c>
      <c r="J85" s="1">
        <f>'NWAU per episode Acute Adm'!E85-F85</f>
        <v>297.89999999999964</v>
      </c>
      <c r="K85" s="1">
        <f t="shared" si="7"/>
        <v>72985.499999999913</v>
      </c>
    </row>
    <row r="86" spans="1:11" x14ac:dyDescent="0.45">
      <c r="A86" t="s">
        <v>82</v>
      </c>
      <c r="B86">
        <v>30</v>
      </c>
      <c r="C86" s="1">
        <v>3955</v>
      </c>
      <c r="D86" s="12">
        <f>VLOOKUP(A86,'NWAU per episode Acute Adm'!$A$2:$C$388,3,FALSE)</f>
        <v>0.92</v>
      </c>
      <c r="E86" s="12">
        <f t="shared" si="4"/>
        <v>27.6</v>
      </c>
      <c r="F86" s="14">
        <f t="shared" si="5"/>
        <v>3638.6000000000004</v>
      </c>
      <c r="G86" s="14">
        <f t="shared" si="6"/>
        <v>109158.00000000001</v>
      </c>
      <c r="H86" s="12">
        <f>C86/NEP!$C$6</f>
        <v>0.74342105263157898</v>
      </c>
      <c r="I86" s="1">
        <f>NEP!$C$6-C86</f>
        <v>1365</v>
      </c>
      <c r="J86" s="1">
        <f>'NWAU per episode Acute Adm'!E86-F86</f>
        <v>1255.7999999999993</v>
      </c>
      <c r="K86" s="1">
        <f t="shared" si="7"/>
        <v>37673.999999999978</v>
      </c>
    </row>
    <row r="87" spans="1:11" x14ac:dyDescent="0.45">
      <c r="A87" t="s">
        <v>83</v>
      </c>
      <c r="B87">
        <v>31</v>
      </c>
      <c r="C87" s="1">
        <v>5621</v>
      </c>
      <c r="D87" s="12">
        <f>VLOOKUP(A87,'NWAU per episode Acute Adm'!$A$2:$C$388,3,FALSE)</f>
        <v>1.62</v>
      </c>
      <c r="E87" s="12">
        <f t="shared" si="4"/>
        <v>50.220000000000006</v>
      </c>
      <c r="F87" s="14">
        <f t="shared" si="5"/>
        <v>9106.02</v>
      </c>
      <c r="G87" s="14">
        <f t="shared" si="6"/>
        <v>282286.62</v>
      </c>
      <c r="H87" s="12">
        <f>C87/NEP!$C$6</f>
        <v>1.0565789473684211</v>
      </c>
      <c r="I87" s="1">
        <f>NEP!$C$6-C87</f>
        <v>-301</v>
      </c>
      <c r="J87" s="1">
        <f>'NWAU per episode Acute Adm'!E87-F87</f>
        <v>-487.61999999999898</v>
      </c>
      <c r="K87" s="1">
        <f t="shared" si="7"/>
        <v>-15116.219999999968</v>
      </c>
    </row>
    <row r="88" spans="1:11" x14ac:dyDescent="0.45">
      <c r="A88" t="s">
        <v>84</v>
      </c>
      <c r="B88">
        <v>34</v>
      </c>
      <c r="C88" s="1">
        <v>3573</v>
      </c>
      <c r="D88" s="12">
        <f>VLOOKUP(A88,'NWAU per episode Acute Adm'!$A$2:$C$388,3,FALSE)</f>
        <v>0.49</v>
      </c>
      <c r="E88" s="12">
        <f t="shared" si="4"/>
        <v>16.66</v>
      </c>
      <c r="F88" s="14">
        <f t="shared" si="5"/>
        <v>1750.77</v>
      </c>
      <c r="G88" s="14">
        <f t="shared" si="6"/>
        <v>59526.18</v>
      </c>
      <c r="H88" s="12">
        <f>C88/NEP!$C$6</f>
        <v>0.67161654135338344</v>
      </c>
      <c r="I88" s="1">
        <f>NEP!$C$6-C88</f>
        <v>1747</v>
      </c>
      <c r="J88" s="1">
        <f>'NWAU per episode Acute Adm'!E88-F88</f>
        <v>856.02999999999975</v>
      </c>
      <c r="K88" s="1">
        <f t="shared" si="7"/>
        <v>29105.01999999999</v>
      </c>
    </row>
    <row r="89" spans="1:11" x14ac:dyDescent="0.45">
      <c r="A89" t="s">
        <v>85</v>
      </c>
      <c r="B89">
        <v>142</v>
      </c>
      <c r="C89" s="1">
        <v>5656</v>
      </c>
      <c r="D89" s="12">
        <f>VLOOKUP(A89,'NWAU per episode Acute Adm'!$A$2:$C$388,3,FALSE)</f>
        <v>0.31</v>
      </c>
      <c r="E89" s="12">
        <f t="shared" si="4"/>
        <v>44.02</v>
      </c>
      <c r="F89" s="14">
        <f t="shared" si="5"/>
        <v>1753.36</v>
      </c>
      <c r="G89" s="14">
        <f t="shared" si="6"/>
        <v>248977.12</v>
      </c>
      <c r="H89" s="12">
        <f>C89/NEP!$C$6</f>
        <v>1.0631578947368421</v>
      </c>
      <c r="I89" s="1">
        <f>NEP!$C$6-C89</f>
        <v>-336</v>
      </c>
      <c r="J89" s="1">
        <f>'NWAU per episode Acute Adm'!E89-F89</f>
        <v>-104.15999999999963</v>
      </c>
      <c r="K89" s="1">
        <f t="shared" si="7"/>
        <v>-14790.719999999947</v>
      </c>
    </row>
    <row r="90" spans="1:11" x14ac:dyDescent="0.45">
      <c r="A90" t="s">
        <v>86</v>
      </c>
      <c r="B90">
        <v>77</v>
      </c>
      <c r="C90" s="1">
        <v>5506</v>
      </c>
      <c r="D90" s="12">
        <f>VLOOKUP(A90,'NWAU per episode Acute Adm'!$A$2:$C$388,3,FALSE)</f>
        <v>0.28000000000000003</v>
      </c>
      <c r="E90" s="12">
        <f t="shared" si="4"/>
        <v>21.560000000000002</v>
      </c>
      <c r="F90" s="14">
        <f t="shared" si="5"/>
        <v>1541.68</v>
      </c>
      <c r="G90" s="14">
        <f t="shared" si="6"/>
        <v>118709.36</v>
      </c>
      <c r="H90" s="12">
        <f>C90/NEP!$C$6</f>
        <v>1.0349624060150375</v>
      </c>
      <c r="I90" s="1">
        <f>NEP!$C$6-C90</f>
        <v>-186</v>
      </c>
      <c r="J90" s="1">
        <f>'NWAU per episode Acute Adm'!E90-F90</f>
        <v>-52.079999999999927</v>
      </c>
      <c r="K90" s="1">
        <f t="shared" si="7"/>
        <v>-4010.1599999999944</v>
      </c>
    </row>
    <row r="91" spans="1:11" x14ac:dyDescent="0.45">
      <c r="A91" t="s">
        <v>87</v>
      </c>
      <c r="B91">
        <v>36</v>
      </c>
      <c r="C91" s="1">
        <v>6642</v>
      </c>
      <c r="D91" s="12">
        <f>VLOOKUP(A91,'NWAU per episode Acute Adm'!$A$2:$C$388,3,FALSE)</f>
        <v>0.67</v>
      </c>
      <c r="E91" s="12">
        <f t="shared" si="4"/>
        <v>24.12</v>
      </c>
      <c r="F91" s="14">
        <f t="shared" si="5"/>
        <v>4450.1400000000003</v>
      </c>
      <c r="G91" s="14">
        <f t="shared" si="6"/>
        <v>160205.04</v>
      </c>
      <c r="H91" s="12">
        <f>C91/NEP!$C$6</f>
        <v>1.2484962406015037</v>
      </c>
      <c r="I91" s="1">
        <f>NEP!$C$6-C91</f>
        <v>-1322</v>
      </c>
      <c r="J91" s="1">
        <f>'NWAU per episode Acute Adm'!E91-F91</f>
        <v>-885.74000000000024</v>
      </c>
      <c r="K91" s="1">
        <f t="shared" si="7"/>
        <v>-31886.640000000007</v>
      </c>
    </row>
    <row r="92" spans="1:11" x14ac:dyDescent="0.45">
      <c r="A92" t="s">
        <v>88</v>
      </c>
      <c r="B92">
        <v>220</v>
      </c>
      <c r="C92" s="1">
        <v>9481</v>
      </c>
      <c r="D92" s="12">
        <f>VLOOKUP(A92,'NWAU per episode Acute Adm'!$A$2:$C$388,3,FALSE)</f>
        <v>0.19</v>
      </c>
      <c r="E92" s="12">
        <f t="shared" si="4"/>
        <v>41.8</v>
      </c>
      <c r="F92" s="14">
        <f t="shared" si="5"/>
        <v>1801.39</v>
      </c>
      <c r="G92" s="14">
        <f t="shared" si="6"/>
        <v>396305.80000000005</v>
      </c>
      <c r="H92" s="12">
        <f>C92/NEP!$C$6</f>
        <v>1.7821428571428573</v>
      </c>
      <c r="I92" s="1">
        <f>NEP!$C$6-C92</f>
        <v>-4161</v>
      </c>
      <c r="J92" s="1">
        <f>'NWAU per episode Acute Adm'!E92-F92</f>
        <v>-790.59000000000026</v>
      </c>
      <c r="K92" s="1">
        <f t="shared" si="7"/>
        <v>-173929.80000000005</v>
      </c>
    </row>
    <row r="93" spans="1:11" x14ac:dyDescent="0.45">
      <c r="A93" t="s">
        <v>434</v>
      </c>
      <c r="B93">
        <v>34</v>
      </c>
      <c r="C93" s="1">
        <v>5157</v>
      </c>
      <c r="D93" s="12">
        <f>VLOOKUP(A93,'NWAU per episode Acute Adm'!$A$2:$C$388,3,FALSE)</f>
        <v>0.91</v>
      </c>
      <c r="E93" s="12">
        <f t="shared" si="4"/>
        <v>30.94</v>
      </c>
      <c r="F93" s="14">
        <f t="shared" si="5"/>
        <v>4692.87</v>
      </c>
      <c r="G93" s="14">
        <f t="shared" si="6"/>
        <v>159557.57999999999</v>
      </c>
      <c r="H93" s="12">
        <f>C93/NEP!$C$6</f>
        <v>0.96936090225563909</v>
      </c>
      <c r="I93" s="1">
        <f>NEP!$C$6-C93</f>
        <v>163</v>
      </c>
      <c r="J93" s="1">
        <f>'NWAU per episode Acute Adm'!E93-F93</f>
        <v>148.33000000000084</v>
      </c>
      <c r="K93" s="1">
        <f t="shared" si="7"/>
        <v>5043.2200000000284</v>
      </c>
    </row>
    <row r="94" spans="1:11" x14ac:dyDescent="0.45">
      <c r="A94" t="s">
        <v>89</v>
      </c>
      <c r="B94">
        <v>115</v>
      </c>
      <c r="C94" s="1">
        <v>4951</v>
      </c>
      <c r="D94" s="12">
        <f>VLOOKUP(A94,'NWAU per episode Acute Adm'!$A$2:$C$388,3,FALSE)</f>
        <v>0.42</v>
      </c>
      <c r="E94" s="12">
        <f t="shared" si="4"/>
        <v>48.3</v>
      </c>
      <c r="F94" s="14">
        <f t="shared" si="5"/>
        <v>2079.42</v>
      </c>
      <c r="G94" s="14">
        <f t="shared" si="6"/>
        <v>239133.30000000002</v>
      </c>
      <c r="H94" s="12">
        <f>C94/NEP!$C$6</f>
        <v>0.93063909774436093</v>
      </c>
      <c r="I94" s="1">
        <f>NEP!$C$6-C94</f>
        <v>369</v>
      </c>
      <c r="J94" s="1">
        <f>'NWAU per episode Acute Adm'!E94-F94</f>
        <v>154.97999999999956</v>
      </c>
      <c r="K94" s="1">
        <f t="shared" si="7"/>
        <v>17822.69999999995</v>
      </c>
    </row>
    <row r="95" spans="1:11" x14ac:dyDescent="0.45">
      <c r="A95" t="s">
        <v>90</v>
      </c>
      <c r="B95">
        <v>152</v>
      </c>
      <c r="C95" s="1">
        <v>7443</v>
      </c>
      <c r="D95" s="12">
        <f>VLOOKUP(A95,'NWAU per episode Acute Adm'!$A$2:$C$388,3,FALSE)</f>
        <v>1.07</v>
      </c>
      <c r="E95" s="12">
        <f t="shared" si="4"/>
        <v>162.64000000000001</v>
      </c>
      <c r="F95" s="14">
        <f t="shared" si="5"/>
        <v>7964.01</v>
      </c>
      <c r="G95" s="14">
        <f t="shared" si="6"/>
        <v>1210529.52</v>
      </c>
      <c r="H95" s="12">
        <f>C95/NEP!$C$6</f>
        <v>1.3990601503759399</v>
      </c>
      <c r="I95" s="1">
        <f>NEP!$C$6-C95</f>
        <v>-2123</v>
      </c>
      <c r="J95" s="1">
        <f>'NWAU per episode Acute Adm'!E95-F95</f>
        <v>-2271.6099999999997</v>
      </c>
      <c r="K95" s="1">
        <f t="shared" si="7"/>
        <v>-345284.72</v>
      </c>
    </row>
    <row r="96" spans="1:11" x14ac:dyDescent="0.45">
      <c r="A96" t="s">
        <v>91</v>
      </c>
      <c r="B96">
        <v>435</v>
      </c>
      <c r="C96" s="1">
        <v>7973</v>
      </c>
      <c r="D96" s="12">
        <f>VLOOKUP(A96,'NWAU per episode Acute Adm'!$A$2:$C$388,3,FALSE)</f>
        <v>0.28999999999999998</v>
      </c>
      <c r="E96" s="12">
        <f t="shared" si="4"/>
        <v>126.14999999999999</v>
      </c>
      <c r="F96" s="14">
        <f t="shared" si="5"/>
        <v>2312.1699999999996</v>
      </c>
      <c r="G96" s="14">
        <f t="shared" si="6"/>
        <v>1005793.9499999998</v>
      </c>
      <c r="H96" s="12">
        <f>C96/NEP!$C$6</f>
        <v>1.4986842105263158</v>
      </c>
      <c r="I96" s="1">
        <f>NEP!$C$6-C96</f>
        <v>-2653</v>
      </c>
      <c r="J96" s="1">
        <f>'NWAU per episode Acute Adm'!E96-F96</f>
        <v>-769.36999999999966</v>
      </c>
      <c r="K96" s="1">
        <f t="shared" si="7"/>
        <v>-334675.94999999984</v>
      </c>
    </row>
    <row r="97" spans="1:11" x14ac:dyDescent="0.45">
      <c r="A97" t="s">
        <v>92</v>
      </c>
      <c r="B97">
        <v>177</v>
      </c>
      <c r="C97" s="1">
        <v>5677</v>
      </c>
      <c r="D97" s="12">
        <f>VLOOKUP(A97,'NWAU per episode Acute Adm'!$A$2:$C$388,3,FALSE)</f>
        <v>0.45</v>
      </c>
      <c r="E97" s="12">
        <f t="shared" si="4"/>
        <v>79.650000000000006</v>
      </c>
      <c r="F97" s="14">
        <f t="shared" si="5"/>
        <v>2554.65</v>
      </c>
      <c r="G97" s="14">
        <f t="shared" si="6"/>
        <v>452173.05</v>
      </c>
      <c r="H97" s="12">
        <f>C97/NEP!$C$6</f>
        <v>1.0671052631578948</v>
      </c>
      <c r="I97" s="1">
        <f>NEP!$C$6-C97</f>
        <v>-357</v>
      </c>
      <c r="J97" s="1">
        <f>'NWAU per episode Acute Adm'!E97-F97</f>
        <v>-160.64999999999964</v>
      </c>
      <c r="K97" s="1">
        <f t="shared" si="7"/>
        <v>-28435.049999999937</v>
      </c>
    </row>
    <row r="98" spans="1:11" x14ac:dyDescent="0.45">
      <c r="A98" t="s">
        <v>93</v>
      </c>
      <c r="B98" s="2">
        <v>1356</v>
      </c>
      <c r="C98" s="1">
        <v>5865</v>
      </c>
      <c r="D98" s="12">
        <f>VLOOKUP(A98,'NWAU per episode Acute Adm'!$A$2:$C$388,3,FALSE)</f>
        <v>0.15</v>
      </c>
      <c r="E98" s="12">
        <f t="shared" si="4"/>
        <v>203.4</v>
      </c>
      <c r="F98" s="14">
        <f t="shared" si="5"/>
        <v>879.75</v>
      </c>
      <c r="G98" s="14">
        <f t="shared" si="6"/>
        <v>1192941</v>
      </c>
      <c r="H98" s="12">
        <f>C98/NEP!$C$6</f>
        <v>1.1024436090225564</v>
      </c>
      <c r="I98" s="1">
        <f>NEP!$C$6-C98</f>
        <v>-545</v>
      </c>
      <c r="J98" s="1">
        <f>'NWAU per episode Acute Adm'!E98-F98</f>
        <v>-81.75</v>
      </c>
      <c r="K98" s="1">
        <f t="shared" si="7"/>
        <v>-110853</v>
      </c>
    </row>
    <row r="99" spans="1:11" x14ac:dyDescent="0.45">
      <c r="A99" t="s">
        <v>94</v>
      </c>
      <c r="B99">
        <v>116</v>
      </c>
      <c r="C99" s="1">
        <v>5046</v>
      </c>
      <c r="D99" s="12">
        <f>VLOOKUP(A99,'NWAU per episode Acute Adm'!$A$2:$C$388,3,FALSE)</f>
        <v>1.95</v>
      </c>
      <c r="E99" s="12">
        <f t="shared" si="4"/>
        <v>226.2</v>
      </c>
      <c r="F99" s="14">
        <f t="shared" si="5"/>
        <v>9839.6999999999989</v>
      </c>
      <c r="G99" s="14">
        <f t="shared" si="6"/>
        <v>1141405.2</v>
      </c>
      <c r="H99" s="12">
        <f>C99/NEP!$C$6</f>
        <v>0.94849624060150373</v>
      </c>
      <c r="I99" s="1">
        <f>NEP!$C$6-C99</f>
        <v>274</v>
      </c>
      <c r="J99" s="1">
        <f>'NWAU per episode Acute Adm'!E99-F99</f>
        <v>534.30000000000109</v>
      </c>
      <c r="K99" s="1">
        <f t="shared" si="7"/>
        <v>61978.800000000127</v>
      </c>
    </row>
    <row r="100" spans="1:11" x14ac:dyDescent="0.45">
      <c r="A100" t="s">
        <v>95</v>
      </c>
      <c r="B100">
        <v>225</v>
      </c>
      <c r="C100" s="1">
        <v>6372</v>
      </c>
      <c r="D100" s="12">
        <f>VLOOKUP(A100,'NWAU per episode Acute Adm'!$A$2:$C$388,3,FALSE)</f>
        <v>0.42</v>
      </c>
      <c r="E100" s="12">
        <f t="shared" si="4"/>
        <v>94.5</v>
      </c>
      <c r="F100" s="14">
        <f t="shared" si="5"/>
        <v>2676.24</v>
      </c>
      <c r="G100" s="14">
        <f t="shared" si="6"/>
        <v>602154</v>
      </c>
      <c r="H100" s="12">
        <f>C100/NEP!$C$6</f>
        <v>1.1977443609022556</v>
      </c>
      <c r="I100" s="1">
        <f>NEP!$C$6-C100</f>
        <v>-1052</v>
      </c>
      <c r="J100" s="1">
        <f>'NWAU per episode Acute Adm'!E100-F100</f>
        <v>-441.83999999999969</v>
      </c>
      <c r="K100" s="1">
        <f t="shared" si="7"/>
        <v>-99413.999999999927</v>
      </c>
    </row>
    <row r="101" spans="1:11" x14ac:dyDescent="0.45">
      <c r="A101" t="s">
        <v>96</v>
      </c>
      <c r="B101">
        <v>276</v>
      </c>
      <c r="C101" s="1">
        <v>5778</v>
      </c>
      <c r="D101" s="12">
        <f>VLOOKUP(A101,'NWAU per episode Acute Adm'!$A$2:$C$388,3,FALSE)</f>
        <v>0.92</v>
      </c>
      <c r="E101" s="12">
        <f t="shared" si="4"/>
        <v>253.92000000000002</v>
      </c>
      <c r="F101" s="14">
        <f t="shared" si="5"/>
        <v>5315.76</v>
      </c>
      <c r="G101" s="14">
        <f t="shared" si="6"/>
        <v>1467149.76</v>
      </c>
      <c r="H101" s="12">
        <f>C101/NEP!$C$6</f>
        <v>1.0860902255639098</v>
      </c>
      <c r="I101" s="1">
        <f>NEP!$C$6-C101</f>
        <v>-458</v>
      </c>
      <c r="J101" s="1">
        <f>'NWAU per episode Acute Adm'!E101-F101</f>
        <v>-421.35999999999967</v>
      </c>
      <c r="K101" s="1">
        <f t="shared" si="7"/>
        <v>-116295.35999999991</v>
      </c>
    </row>
    <row r="102" spans="1:11" x14ac:dyDescent="0.45">
      <c r="A102" t="s">
        <v>97</v>
      </c>
      <c r="B102">
        <v>560</v>
      </c>
      <c r="C102" s="1">
        <v>7701</v>
      </c>
      <c r="D102" s="12">
        <f>VLOOKUP(A102,'NWAU per episode Acute Adm'!$A$2:$C$388,3,FALSE)</f>
        <v>0.3</v>
      </c>
      <c r="E102" s="12">
        <f t="shared" si="4"/>
        <v>168</v>
      </c>
      <c r="F102" s="14">
        <f t="shared" si="5"/>
        <v>2310.2999999999997</v>
      </c>
      <c r="G102" s="14">
        <f t="shared" si="6"/>
        <v>1293767.9999999998</v>
      </c>
      <c r="H102" s="12">
        <f>C102/NEP!$C$6</f>
        <v>1.4475563909774436</v>
      </c>
      <c r="I102" s="1">
        <f>NEP!$C$6-C102</f>
        <v>-2381</v>
      </c>
      <c r="J102" s="1">
        <f>'NWAU per episode Acute Adm'!E102-F102</f>
        <v>-714.29999999999973</v>
      </c>
      <c r="K102" s="1">
        <f t="shared" si="7"/>
        <v>-400007.99999999983</v>
      </c>
    </row>
    <row r="103" spans="1:11" x14ac:dyDescent="0.45">
      <c r="A103" t="s">
        <v>435</v>
      </c>
      <c r="B103">
        <v>36</v>
      </c>
      <c r="C103" s="1">
        <v>5427</v>
      </c>
      <c r="D103" s="12">
        <f>VLOOKUP(A103,'NWAU per episode Acute Adm'!$A$2:$C$388,3,FALSE)</f>
        <v>10.99</v>
      </c>
      <c r="E103" s="12">
        <f t="shared" si="4"/>
        <v>395.64</v>
      </c>
      <c r="F103" s="14">
        <f t="shared" si="5"/>
        <v>59642.73</v>
      </c>
      <c r="G103" s="14">
        <f t="shared" si="6"/>
        <v>2147138.2800000003</v>
      </c>
      <c r="H103" s="12">
        <f>C103/NEP!$C$6</f>
        <v>1.0201127819548872</v>
      </c>
      <c r="I103" s="1">
        <f>NEP!$C$6-C103</f>
        <v>-107</v>
      </c>
      <c r="J103" s="1">
        <f>'NWAU per episode Acute Adm'!E103-F103</f>
        <v>-1175.9300000000076</v>
      </c>
      <c r="K103" s="1">
        <f t="shared" si="7"/>
        <v>-42333.480000000272</v>
      </c>
    </row>
    <row r="104" spans="1:11" x14ac:dyDescent="0.45">
      <c r="A104" t="s">
        <v>436</v>
      </c>
      <c r="B104">
        <v>39</v>
      </c>
      <c r="C104" s="1">
        <v>5254</v>
      </c>
      <c r="D104" s="12">
        <f>VLOOKUP(A104,'NWAU per episode Acute Adm'!$A$2:$C$388,3,FALSE)</f>
        <v>6.23</v>
      </c>
      <c r="E104" s="12">
        <f t="shared" si="4"/>
        <v>242.97000000000003</v>
      </c>
      <c r="F104" s="14">
        <f t="shared" si="5"/>
        <v>32732.420000000002</v>
      </c>
      <c r="G104" s="14">
        <f t="shared" si="6"/>
        <v>1276564.3800000001</v>
      </c>
      <c r="H104" s="12">
        <f>C104/NEP!$C$6</f>
        <v>0.98759398496240602</v>
      </c>
      <c r="I104" s="1">
        <f>NEP!$C$6-C104</f>
        <v>66</v>
      </c>
      <c r="J104" s="1">
        <f>'NWAU per episode Acute Adm'!E104-F104</f>
        <v>411.18000000000393</v>
      </c>
      <c r="K104" s="1">
        <f t="shared" si="7"/>
        <v>16036.020000000153</v>
      </c>
    </row>
    <row r="105" spans="1:11" x14ac:dyDescent="0.45">
      <c r="A105" t="s">
        <v>98</v>
      </c>
      <c r="B105">
        <v>57</v>
      </c>
      <c r="C105" s="1">
        <v>5060</v>
      </c>
      <c r="D105" s="12">
        <f>VLOOKUP(A105,'NWAU per episode Acute Adm'!$A$2:$C$388,3,FALSE)</f>
        <v>4.7699999999999996</v>
      </c>
      <c r="E105" s="12">
        <f t="shared" si="4"/>
        <v>271.89</v>
      </c>
      <c r="F105" s="14">
        <f t="shared" si="5"/>
        <v>24136.199999999997</v>
      </c>
      <c r="G105" s="14">
        <f t="shared" si="6"/>
        <v>1375763.4</v>
      </c>
      <c r="H105" s="12">
        <f>C105/NEP!$C$6</f>
        <v>0.95112781954887216</v>
      </c>
      <c r="I105" s="1">
        <f>NEP!$C$6-C105</f>
        <v>260</v>
      </c>
      <c r="J105" s="1">
        <f>'NWAU per episode Acute Adm'!E105-F105</f>
        <v>1240.2000000000007</v>
      </c>
      <c r="K105" s="1">
        <f t="shared" si="7"/>
        <v>70691.400000000038</v>
      </c>
    </row>
    <row r="106" spans="1:11" x14ac:dyDescent="0.45">
      <c r="A106" t="s">
        <v>99</v>
      </c>
      <c r="B106">
        <v>55</v>
      </c>
      <c r="C106" s="1">
        <v>4828</v>
      </c>
      <c r="D106" s="12">
        <f>VLOOKUP(A106,'NWAU per episode Acute Adm'!$A$2:$C$388,3,FALSE)</f>
        <v>10.33</v>
      </c>
      <c r="E106" s="12">
        <f t="shared" si="4"/>
        <v>568.15</v>
      </c>
      <c r="F106" s="14">
        <f t="shared" si="5"/>
        <v>49873.24</v>
      </c>
      <c r="G106" s="14">
        <f t="shared" si="6"/>
        <v>2743028.1999999997</v>
      </c>
      <c r="H106" s="12">
        <f>C106/NEP!$C$6</f>
        <v>0.90751879699248117</v>
      </c>
      <c r="I106" s="1">
        <f>NEP!$C$6-C106</f>
        <v>492</v>
      </c>
      <c r="J106" s="1">
        <f>'NWAU per episode Acute Adm'!E106-F106</f>
        <v>5082.3600000000006</v>
      </c>
      <c r="K106" s="1">
        <f t="shared" si="7"/>
        <v>279529.80000000005</v>
      </c>
    </row>
    <row r="107" spans="1:11" x14ac:dyDescent="0.45">
      <c r="A107" t="s">
        <v>100</v>
      </c>
      <c r="B107">
        <v>109</v>
      </c>
      <c r="C107" s="1">
        <v>4757</v>
      </c>
      <c r="D107" s="12">
        <f>VLOOKUP(A107,'NWAU per episode Acute Adm'!$A$2:$C$388,3,FALSE)</f>
        <v>5.04</v>
      </c>
      <c r="E107" s="12">
        <f t="shared" si="4"/>
        <v>549.36</v>
      </c>
      <c r="F107" s="14">
        <f t="shared" si="5"/>
        <v>23975.279999999999</v>
      </c>
      <c r="G107" s="14">
        <f t="shared" si="6"/>
        <v>2613305.52</v>
      </c>
      <c r="H107" s="12">
        <f>C107/NEP!$C$6</f>
        <v>0.89417293233082706</v>
      </c>
      <c r="I107" s="1">
        <f>NEP!$C$6-C107</f>
        <v>563</v>
      </c>
      <c r="J107" s="1">
        <f>'NWAU per episode Acute Adm'!E107-F107</f>
        <v>2837.5200000000041</v>
      </c>
      <c r="K107" s="1">
        <f t="shared" si="7"/>
        <v>309289.68000000046</v>
      </c>
    </row>
    <row r="108" spans="1:11" x14ac:dyDescent="0.45">
      <c r="A108" t="s">
        <v>101</v>
      </c>
      <c r="B108">
        <v>123</v>
      </c>
      <c r="C108" s="1">
        <v>5317</v>
      </c>
      <c r="D108" s="12">
        <f>VLOOKUP(A108,'NWAU per episode Acute Adm'!$A$2:$C$388,3,FALSE)</f>
        <v>2.97</v>
      </c>
      <c r="E108" s="12">
        <f t="shared" si="4"/>
        <v>365.31</v>
      </c>
      <c r="F108" s="14">
        <f t="shared" si="5"/>
        <v>15791.490000000002</v>
      </c>
      <c r="G108" s="14">
        <f t="shared" si="6"/>
        <v>1942353.2700000003</v>
      </c>
      <c r="H108" s="12">
        <f>C108/NEP!$C$6</f>
        <v>0.9994360902255639</v>
      </c>
      <c r="I108" s="1">
        <f>NEP!$C$6-C108</f>
        <v>3</v>
      </c>
      <c r="J108" s="1">
        <f>'NWAU per episode Acute Adm'!E108-F108</f>
        <v>8.9099999999980355</v>
      </c>
      <c r="K108" s="1">
        <f t="shared" si="7"/>
        <v>1095.9299999997584</v>
      </c>
    </row>
    <row r="109" spans="1:11" x14ac:dyDescent="0.45">
      <c r="A109" t="s">
        <v>102</v>
      </c>
      <c r="B109">
        <v>54</v>
      </c>
      <c r="C109" s="1">
        <v>5757</v>
      </c>
      <c r="D109" s="12">
        <f>VLOOKUP(A109,'NWAU per episode Acute Adm'!$A$2:$C$388,3,FALSE)</f>
        <v>2.19</v>
      </c>
      <c r="E109" s="12">
        <f t="shared" si="4"/>
        <v>118.25999999999999</v>
      </c>
      <c r="F109" s="14">
        <f t="shared" si="5"/>
        <v>12607.83</v>
      </c>
      <c r="G109" s="14">
        <f t="shared" si="6"/>
        <v>680822.82</v>
      </c>
      <c r="H109" s="12">
        <f>C109/NEP!$C$6</f>
        <v>1.0821428571428571</v>
      </c>
      <c r="I109" s="1">
        <f>NEP!$C$6-C109</f>
        <v>-437</v>
      </c>
      <c r="J109" s="1">
        <f>'NWAU per episode Acute Adm'!E109-F109</f>
        <v>-957.03000000000065</v>
      </c>
      <c r="K109" s="1">
        <f t="shared" si="7"/>
        <v>-51679.620000000039</v>
      </c>
    </row>
    <row r="110" spans="1:11" x14ac:dyDescent="0.45">
      <c r="A110" t="s">
        <v>103</v>
      </c>
      <c r="B110">
        <v>59</v>
      </c>
      <c r="C110" s="1">
        <v>5912</v>
      </c>
      <c r="D110" s="12">
        <f>VLOOKUP(A110,'NWAU per episode Acute Adm'!$A$2:$C$388,3,FALSE)</f>
        <v>2.94</v>
      </c>
      <c r="E110" s="12">
        <f t="shared" si="4"/>
        <v>173.46</v>
      </c>
      <c r="F110" s="14">
        <f t="shared" si="5"/>
        <v>17381.28</v>
      </c>
      <c r="G110" s="14">
        <f t="shared" si="6"/>
        <v>1025495.5199999999</v>
      </c>
      <c r="H110" s="12">
        <f>C110/NEP!$C$6</f>
        <v>1.1112781954887219</v>
      </c>
      <c r="I110" s="1">
        <f>NEP!$C$6-C110</f>
        <v>-592</v>
      </c>
      <c r="J110" s="1">
        <f>'NWAU per episode Acute Adm'!E110-F110</f>
        <v>-1740.4799999999977</v>
      </c>
      <c r="K110" s="1">
        <f t="shared" si="7"/>
        <v>-102688.31999999986</v>
      </c>
    </row>
    <row r="111" spans="1:11" x14ac:dyDescent="0.45">
      <c r="A111" t="s">
        <v>104</v>
      </c>
      <c r="B111">
        <v>123</v>
      </c>
      <c r="C111" s="1">
        <v>5679</v>
      </c>
      <c r="D111" s="12">
        <f>VLOOKUP(A111,'NWAU per episode Acute Adm'!$A$2:$C$388,3,FALSE)</f>
        <v>1.71</v>
      </c>
      <c r="E111" s="12">
        <f t="shared" si="4"/>
        <v>210.32999999999998</v>
      </c>
      <c r="F111" s="14">
        <f t="shared" si="5"/>
        <v>9711.09</v>
      </c>
      <c r="G111" s="14">
        <f t="shared" si="6"/>
        <v>1194464.07</v>
      </c>
      <c r="H111" s="12">
        <f>C111/NEP!$C$6</f>
        <v>1.0674812030075187</v>
      </c>
      <c r="I111" s="1">
        <f>NEP!$C$6-C111</f>
        <v>-359</v>
      </c>
      <c r="J111" s="1">
        <f>'NWAU per episode Acute Adm'!E111-F111</f>
        <v>-613.89000000000124</v>
      </c>
      <c r="K111" s="1">
        <f t="shared" si="7"/>
        <v>-75508.470000000147</v>
      </c>
    </row>
    <row r="112" spans="1:11" x14ac:dyDescent="0.45">
      <c r="A112" t="s">
        <v>105</v>
      </c>
      <c r="B112">
        <v>53</v>
      </c>
      <c r="C112" s="1">
        <v>5503</v>
      </c>
      <c r="D112" s="12">
        <f>VLOOKUP(A112,'NWAU per episode Acute Adm'!$A$2:$C$388,3,FALSE)</f>
        <v>2.44</v>
      </c>
      <c r="E112" s="12">
        <f t="shared" si="4"/>
        <v>129.32</v>
      </c>
      <c r="F112" s="14">
        <f t="shared" si="5"/>
        <v>13427.32</v>
      </c>
      <c r="G112" s="14">
        <f t="shared" si="6"/>
        <v>711647.96</v>
      </c>
      <c r="H112" s="12">
        <f>C112/NEP!$C$6</f>
        <v>1.0343984962406014</v>
      </c>
      <c r="I112" s="1">
        <f>NEP!$C$6-C112</f>
        <v>-183</v>
      </c>
      <c r="J112" s="1">
        <f>'NWAU per episode Acute Adm'!E112-F112</f>
        <v>-446.52000000000226</v>
      </c>
      <c r="K112" s="1">
        <f t="shared" si="7"/>
        <v>-23665.560000000121</v>
      </c>
    </row>
    <row r="113" spans="1:11" x14ac:dyDescent="0.45">
      <c r="A113" t="s">
        <v>106</v>
      </c>
      <c r="B113">
        <v>349</v>
      </c>
      <c r="C113" s="1">
        <v>6014</v>
      </c>
      <c r="D113" s="12">
        <f>VLOOKUP(A113,'NWAU per episode Acute Adm'!$A$2:$C$388,3,FALSE)</f>
        <v>1.19</v>
      </c>
      <c r="E113" s="12">
        <f t="shared" si="4"/>
        <v>415.31</v>
      </c>
      <c r="F113" s="14">
        <f t="shared" si="5"/>
        <v>7156.66</v>
      </c>
      <c r="G113" s="14">
        <f t="shared" si="6"/>
        <v>2497674.34</v>
      </c>
      <c r="H113" s="12">
        <f>C113/NEP!$C$6</f>
        <v>1.1304511278195488</v>
      </c>
      <c r="I113" s="1">
        <f>NEP!$C$6-C113</f>
        <v>-694</v>
      </c>
      <c r="J113" s="1">
        <f>'NWAU per episode Acute Adm'!E113-F113</f>
        <v>-825.85999999999967</v>
      </c>
      <c r="K113" s="1">
        <f t="shared" si="7"/>
        <v>-288225.1399999999</v>
      </c>
    </row>
    <row r="114" spans="1:11" x14ac:dyDescent="0.45">
      <c r="A114" t="s">
        <v>107</v>
      </c>
      <c r="B114">
        <v>57</v>
      </c>
      <c r="C114" s="1">
        <v>6314</v>
      </c>
      <c r="D114" s="12">
        <f>VLOOKUP(A114,'NWAU per episode Acute Adm'!$A$2:$C$388,3,FALSE)</f>
        <v>2.73</v>
      </c>
      <c r="E114" s="12">
        <f t="shared" si="4"/>
        <v>155.60999999999999</v>
      </c>
      <c r="F114" s="14">
        <f t="shared" si="5"/>
        <v>17237.22</v>
      </c>
      <c r="G114" s="14">
        <f t="shared" si="6"/>
        <v>982521.54</v>
      </c>
      <c r="H114" s="12">
        <f>C114/NEP!$C$6</f>
        <v>1.1868421052631579</v>
      </c>
      <c r="I114" s="1">
        <f>NEP!$C$6-C114</f>
        <v>-994</v>
      </c>
      <c r="J114" s="1">
        <f>'NWAU per episode Acute Adm'!E114-F114</f>
        <v>-2713.6200000000026</v>
      </c>
      <c r="K114" s="1">
        <f t="shared" si="7"/>
        <v>-154676.34000000014</v>
      </c>
    </row>
    <row r="115" spans="1:11" x14ac:dyDescent="0.45">
      <c r="A115" t="s">
        <v>108</v>
      </c>
      <c r="B115">
        <v>282</v>
      </c>
      <c r="C115" s="1">
        <v>6368</v>
      </c>
      <c r="D115" s="12">
        <f>VLOOKUP(A115,'NWAU per episode Acute Adm'!$A$2:$C$388,3,FALSE)</f>
        <v>1.1200000000000001</v>
      </c>
      <c r="E115" s="12">
        <f t="shared" si="4"/>
        <v>315.84000000000003</v>
      </c>
      <c r="F115" s="14">
        <f t="shared" si="5"/>
        <v>7132.1600000000008</v>
      </c>
      <c r="G115" s="14">
        <f t="shared" si="6"/>
        <v>2011269.1200000001</v>
      </c>
      <c r="H115" s="12">
        <f>C115/NEP!$C$6</f>
        <v>1.1969924812030075</v>
      </c>
      <c r="I115" s="1">
        <f>NEP!$C$6-C115</f>
        <v>-1048</v>
      </c>
      <c r="J115" s="1">
        <f>'NWAU per episode Acute Adm'!E115-F115</f>
        <v>-1173.7600000000002</v>
      </c>
      <c r="K115" s="1">
        <f t="shared" si="7"/>
        <v>-331000.32000000007</v>
      </c>
    </row>
    <row r="116" spans="1:11" x14ac:dyDescent="0.45">
      <c r="A116" t="s">
        <v>109</v>
      </c>
      <c r="B116">
        <v>34</v>
      </c>
      <c r="C116" s="1">
        <v>6279</v>
      </c>
      <c r="D116" s="12">
        <f>VLOOKUP(A116,'NWAU per episode Acute Adm'!$A$2:$C$388,3,FALSE)</f>
        <v>2.21</v>
      </c>
      <c r="E116" s="12">
        <f t="shared" si="4"/>
        <v>75.14</v>
      </c>
      <c r="F116" s="14">
        <f t="shared" si="5"/>
        <v>13876.59</v>
      </c>
      <c r="G116" s="14">
        <f t="shared" si="6"/>
        <v>471804.06</v>
      </c>
      <c r="H116" s="12">
        <f>C116/NEP!$C$6</f>
        <v>1.1802631578947369</v>
      </c>
      <c r="I116" s="1">
        <f>NEP!$C$6-C116</f>
        <v>-959</v>
      </c>
      <c r="J116" s="1">
        <f>'NWAU per episode Acute Adm'!E116-F116</f>
        <v>-2119.3900000000012</v>
      </c>
      <c r="K116" s="1">
        <f t="shared" si="7"/>
        <v>-72059.260000000038</v>
      </c>
    </row>
    <row r="117" spans="1:11" x14ac:dyDescent="0.45">
      <c r="A117" t="s">
        <v>110</v>
      </c>
      <c r="B117">
        <v>284</v>
      </c>
      <c r="C117" s="1">
        <v>5742</v>
      </c>
      <c r="D117" s="12">
        <f>VLOOKUP(A117,'NWAU per episode Acute Adm'!$A$2:$C$388,3,FALSE)</f>
        <v>0.66</v>
      </c>
      <c r="E117" s="12">
        <f t="shared" si="4"/>
        <v>187.44</v>
      </c>
      <c r="F117" s="14">
        <f t="shared" si="5"/>
        <v>3789.7200000000003</v>
      </c>
      <c r="G117" s="14">
        <f t="shared" si="6"/>
        <v>1076280.48</v>
      </c>
      <c r="H117" s="12">
        <f>C117/NEP!$C$6</f>
        <v>1.0793233082706768</v>
      </c>
      <c r="I117" s="1">
        <f>NEP!$C$6-C117</f>
        <v>-422</v>
      </c>
      <c r="J117" s="1">
        <f>'NWAU per episode Acute Adm'!E117-F117</f>
        <v>-278.52000000000044</v>
      </c>
      <c r="K117" s="1">
        <f t="shared" si="7"/>
        <v>-79099.680000000124</v>
      </c>
    </row>
    <row r="118" spans="1:11" x14ac:dyDescent="0.45">
      <c r="A118" t="s">
        <v>111</v>
      </c>
      <c r="B118">
        <v>124</v>
      </c>
      <c r="C118" s="1">
        <v>6145</v>
      </c>
      <c r="D118" s="12">
        <f>VLOOKUP(A118,'NWAU per episode Acute Adm'!$A$2:$C$388,3,FALSE)</f>
        <v>2.5499999999999998</v>
      </c>
      <c r="E118" s="12">
        <f t="shared" si="4"/>
        <v>316.2</v>
      </c>
      <c r="F118" s="14">
        <f t="shared" si="5"/>
        <v>15669.749999999998</v>
      </c>
      <c r="G118" s="14">
        <f t="shared" si="6"/>
        <v>1943048.9999999998</v>
      </c>
      <c r="H118" s="12">
        <f>C118/NEP!$C$6</f>
        <v>1.1550751879699248</v>
      </c>
      <c r="I118" s="1">
        <f>NEP!$C$6-C118</f>
        <v>-825</v>
      </c>
      <c r="J118" s="1">
        <f>'NWAU per episode Acute Adm'!E118-F118</f>
        <v>-2103.7499999999982</v>
      </c>
      <c r="K118" s="1">
        <f t="shared" si="7"/>
        <v>-260864.99999999977</v>
      </c>
    </row>
    <row r="119" spans="1:11" x14ac:dyDescent="0.45">
      <c r="A119" t="s">
        <v>112</v>
      </c>
      <c r="B119">
        <v>136</v>
      </c>
      <c r="C119" s="1">
        <v>5919</v>
      </c>
      <c r="D119" s="12">
        <f>VLOOKUP(A119,'NWAU per episode Acute Adm'!$A$2:$C$388,3,FALSE)</f>
        <v>2.2999999999999998</v>
      </c>
      <c r="E119" s="12">
        <f t="shared" si="4"/>
        <v>312.79999999999995</v>
      </c>
      <c r="F119" s="14">
        <f t="shared" si="5"/>
        <v>13613.699999999999</v>
      </c>
      <c r="G119" s="14">
        <f t="shared" si="6"/>
        <v>1851463.2</v>
      </c>
      <c r="H119" s="12">
        <f>C119/NEP!$C$6</f>
        <v>1.112593984962406</v>
      </c>
      <c r="I119" s="1">
        <f>NEP!$C$6-C119</f>
        <v>-599</v>
      </c>
      <c r="J119" s="1">
        <f>'NWAU per episode Acute Adm'!E119-F119</f>
        <v>-1377.7000000000007</v>
      </c>
      <c r="K119" s="1">
        <f t="shared" si="7"/>
        <v>-187367.2000000001</v>
      </c>
    </row>
    <row r="120" spans="1:11" x14ac:dyDescent="0.45">
      <c r="A120" t="s">
        <v>113</v>
      </c>
      <c r="B120">
        <v>113</v>
      </c>
      <c r="C120" s="1">
        <v>5776</v>
      </c>
      <c r="D120" s="12">
        <f>VLOOKUP(A120,'NWAU per episode Acute Adm'!$A$2:$C$388,3,FALSE)</f>
        <v>0.81</v>
      </c>
      <c r="E120" s="12">
        <f t="shared" si="4"/>
        <v>91.53</v>
      </c>
      <c r="F120" s="14">
        <f t="shared" si="5"/>
        <v>4678.5600000000004</v>
      </c>
      <c r="G120" s="14">
        <f t="shared" si="6"/>
        <v>528677.28</v>
      </c>
      <c r="H120" s="12">
        <f>C120/NEP!$C$6</f>
        <v>1.0857142857142856</v>
      </c>
      <c r="I120" s="1">
        <f>NEP!$C$6-C120</f>
        <v>-456</v>
      </c>
      <c r="J120" s="1">
        <f>'NWAU per episode Acute Adm'!E120-F120</f>
        <v>-369.35999999999967</v>
      </c>
      <c r="K120" s="1">
        <f t="shared" si="7"/>
        <v>-41737.679999999964</v>
      </c>
    </row>
    <row r="121" spans="1:11" x14ac:dyDescent="0.45">
      <c r="A121" t="s">
        <v>114</v>
      </c>
      <c r="B121">
        <v>34</v>
      </c>
      <c r="C121" s="1">
        <v>11721</v>
      </c>
      <c r="D121" s="12">
        <f>VLOOKUP(A121,'NWAU per episode Acute Adm'!$A$2:$C$388,3,FALSE)</f>
        <v>0.45</v>
      </c>
      <c r="E121" s="12">
        <f t="shared" si="4"/>
        <v>15.3</v>
      </c>
      <c r="F121" s="14">
        <f t="shared" si="5"/>
        <v>5274.45</v>
      </c>
      <c r="G121" s="14">
        <f t="shared" si="6"/>
        <v>179331.3</v>
      </c>
      <c r="H121" s="12">
        <f>C121/NEP!$C$6</f>
        <v>2.2031954887218044</v>
      </c>
      <c r="I121" s="1">
        <f>NEP!$C$6-C121</f>
        <v>-6401</v>
      </c>
      <c r="J121" s="1">
        <f>'NWAU per episode Acute Adm'!E121-F121</f>
        <v>-2880.45</v>
      </c>
      <c r="K121" s="1">
        <f t="shared" si="7"/>
        <v>-97935.299999999988</v>
      </c>
    </row>
    <row r="122" spans="1:11" x14ac:dyDescent="0.45">
      <c r="A122" t="s">
        <v>115</v>
      </c>
      <c r="B122">
        <v>117</v>
      </c>
      <c r="C122" s="1">
        <v>6605</v>
      </c>
      <c r="D122" s="12">
        <f>VLOOKUP(A122,'NWAU per episode Acute Adm'!$A$2:$C$388,3,FALSE)</f>
        <v>1.82</v>
      </c>
      <c r="E122" s="12">
        <f t="shared" si="4"/>
        <v>212.94</v>
      </c>
      <c r="F122" s="14">
        <f t="shared" si="5"/>
        <v>12021.1</v>
      </c>
      <c r="G122" s="14">
        <f t="shared" si="6"/>
        <v>1406468.7</v>
      </c>
      <c r="H122" s="12">
        <f>C122/NEP!$C$6</f>
        <v>1.2415413533834587</v>
      </c>
      <c r="I122" s="1">
        <f>NEP!$C$6-C122</f>
        <v>-1285</v>
      </c>
      <c r="J122" s="1">
        <f>'NWAU per episode Acute Adm'!E122-F122</f>
        <v>-2338.7000000000007</v>
      </c>
      <c r="K122" s="1">
        <f t="shared" si="7"/>
        <v>-273627.90000000008</v>
      </c>
    </row>
    <row r="123" spans="1:11" x14ac:dyDescent="0.45">
      <c r="A123" t="s">
        <v>116</v>
      </c>
      <c r="B123">
        <v>102</v>
      </c>
      <c r="C123" s="1">
        <v>8784</v>
      </c>
      <c r="D123" s="12">
        <f>VLOOKUP(A123,'NWAU per episode Acute Adm'!$A$2:$C$388,3,FALSE)</f>
        <v>0.46</v>
      </c>
      <c r="E123" s="12">
        <f t="shared" si="4"/>
        <v>46.92</v>
      </c>
      <c r="F123" s="14">
        <f t="shared" si="5"/>
        <v>4040.6400000000003</v>
      </c>
      <c r="G123" s="14">
        <f t="shared" si="6"/>
        <v>412145.28</v>
      </c>
      <c r="H123" s="12">
        <f>C123/NEP!$C$6</f>
        <v>1.6511278195488721</v>
      </c>
      <c r="I123" s="1">
        <f>NEP!$C$6-C123</f>
        <v>-3464</v>
      </c>
      <c r="J123" s="1">
        <f>'NWAU per episode Acute Adm'!E123-F123</f>
        <v>-1593.44</v>
      </c>
      <c r="K123" s="1">
        <f t="shared" si="7"/>
        <v>-162530.88</v>
      </c>
    </row>
    <row r="124" spans="1:11" x14ac:dyDescent="0.45">
      <c r="A124" t="s">
        <v>117</v>
      </c>
      <c r="B124">
        <v>35</v>
      </c>
      <c r="C124" s="1">
        <v>5396</v>
      </c>
      <c r="D124" s="12">
        <f>VLOOKUP(A124,'NWAU per episode Acute Adm'!$A$2:$C$388,3,FALSE)</f>
        <v>1.85</v>
      </c>
      <c r="E124" s="12">
        <f t="shared" si="4"/>
        <v>64.75</v>
      </c>
      <c r="F124" s="14">
        <f t="shared" si="5"/>
        <v>9982.6</v>
      </c>
      <c r="G124" s="14">
        <f t="shared" si="6"/>
        <v>349391</v>
      </c>
      <c r="H124" s="12">
        <f>C124/NEP!$C$6</f>
        <v>1.0142857142857142</v>
      </c>
      <c r="I124" s="1">
        <f>NEP!$C$6-C124</f>
        <v>-76</v>
      </c>
      <c r="J124" s="1">
        <f>'NWAU per episode Acute Adm'!E124-F124</f>
        <v>-140.60000000000036</v>
      </c>
      <c r="K124" s="1">
        <f t="shared" si="7"/>
        <v>-4921.0000000000127</v>
      </c>
    </row>
    <row r="125" spans="1:11" x14ac:dyDescent="0.45">
      <c r="A125" t="s">
        <v>118</v>
      </c>
      <c r="B125">
        <v>30</v>
      </c>
      <c r="C125" s="1">
        <v>5474</v>
      </c>
      <c r="D125" s="12">
        <f>VLOOKUP(A125,'NWAU per episode Acute Adm'!$A$2:$C$388,3,FALSE)</f>
        <v>0.59</v>
      </c>
      <c r="E125" s="12">
        <f t="shared" si="4"/>
        <v>17.7</v>
      </c>
      <c r="F125" s="14">
        <f t="shared" si="5"/>
        <v>3229.66</v>
      </c>
      <c r="G125" s="14">
        <f t="shared" si="6"/>
        <v>96889.799999999988</v>
      </c>
      <c r="H125" s="12">
        <f>C125/NEP!$C$6</f>
        <v>1.0289473684210526</v>
      </c>
      <c r="I125" s="1">
        <f>NEP!$C$6-C125</f>
        <v>-154</v>
      </c>
      <c r="J125" s="1">
        <f>'NWAU per episode Acute Adm'!E125-F125</f>
        <v>-90.859999999999673</v>
      </c>
      <c r="K125" s="1">
        <f t="shared" si="7"/>
        <v>-2725.7999999999902</v>
      </c>
    </row>
    <row r="126" spans="1:11" x14ac:dyDescent="0.45">
      <c r="A126" t="s">
        <v>119</v>
      </c>
      <c r="B126">
        <v>77</v>
      </c>
      <c r="C126" s="1">
        <v>5063</v>
      </c>
      <c r="D126" s="12">
        <f>VLOOKUP(A126,'NWAU per episode Acute Adm'!$A$2:$C$388,3,FALSE)</f>
        <v>1.03</v>
      </c>
      <c r="E126" s="12">
        <f t="shared" si="4"/>
        <v>79.31</v>
      </c>
      <c r="F126" s="14">
        <f t="shared" si="5"/>
        <v>5214.8900000000003</v>
      </c>
      <c r="G126" s="14">
        <f t="shared" si="6"/>
        <v>401546.53</v>
      </c>
      <c r="H126" s="12">
        <f>C126/NEP!$C$6</f>
        <v>0.95169172932330826</v>
      </c>
      <c r="I126" s="1">
        <f>NEP!$C$6-C126</f>
        <v>257</v>
      </c>
      <c r="J126" s="1">
        <f>'NWAU per episode Acute Adm'!E126-F126</f>
        <v>264.71000000000004</v>
      </c>
      <c r="K126" s="1">
        <f t="shared" si="7"/>
        <v>20382.670000000002</v>
      </c>
    </row>
    <row r="127" spans="1:11" x14ac:dyDescent="0.45">
      <c r="A127" t="s">
        <v>120</v>
      </c>
      <c r="B127">
        <v>106</v>
      </c>
      <c r="C127" s="1">
        <v>5548</v>
      </c>
      <c r="D127" s="12">
        <f>VLOOKUP(A127,'NWAU per episode Acute Adm'!$A$2:$C$388,3,FALSE)</f>
        <v>0.39</v>
      </c>
      <c r="E127" s="12">
        <f t="shared" si="4"/>
        <v>41.34</v>
      </c>
      <c r="F127" s="14">
        <f t="shared" si="5"/>
        <v>2163.7200000000003</v>
      </c>
      <c r="G127" s="14">
        <f t="shared" si="6"/>
        <v>229354.32000000004</v>
      </c>
      <c r="H127" s="12">
        <f>C127/NEP!$C$6</f>
        <v>1.0428571428571429</v>
      </c>
      <c r="I127" s="1">
        <f>NEP!$C$6-C127</f>
        <v>-228</v>
      </c>
      <c r="J127" s="1">
        <f>'NWAU per episode Acute Adm'!E127-F127</f>
        <v>-88.920000000000073</v>
      </c>
      <c r="K127" s="1">
        <f t="shared" si="7"/>
        <v>-9425.5200000000077</v>
      </c>
    </row>
    <row r="128" spans="1:11" x14ac:dyDescent="0.45">
      <c r="A128" t="s">
        <v>121</v>
      </c>
      <c r="B128">
        <v>47</v>
      </c>
      <c r="C128" s="1">
        <v>7516</v>
      </c>
      <c r="D128" s="12">
        <f>VLOOKUP(A128,'NWAU per episode Acute Adm'!$A$2:$C$388,3,FALSE)</f>
        <v>0.81</v>
      </c>
      <c r="E128" s="12">
        <f t="shared" si="4"/>
        <v>38.07</v>
      </c>
      <c r="F128" s="14">
        <f t="shared" si="5"/>
        <v>6087.96</v>
      </c>
      <c r="G128" s="14">
        <f t="shared" si="6"/>
        <v>286134.12</v>
      </c>
      <c r="H128" s="12">
        <f>C128/NEP!$C$6</f>
        <v>1.412781954887218</v>
      </c>
      <c r="I128" s="1">
        <f>NEP!$C$6-C128</f>
        <v>-2196</v>
      </c>
      <c r="J128" s="1">
        <f>'NWAU per episode Acute Adm'!E128-F128</f>
        <v>-1778.7600000000002</v>
      </c>
      <c r="K128" s="1">
        <f t="shared" si="7"/>
        <v>-83601.720000000016</v>
      </c>
    </row>
    <row r="129" spans="1:11" x14ac:dyDescent="0.45">
      <c r="A129" t="s">
        <v>122</v>
      </c>
      <c r="B129">
        <v>88</v>
      </c>
      <c r="C129" s="1">
        <v>5580</v>
      </c>
      <c r="D129" s="12">
        <f>VLOOKUP(A129,'NWAU per episode Acute Adm'!$A$2:$C$388,3,FALSE)</f>
        <v>1.57</v>
      </c>
      <c r="E129" s="12">
        <f t="shared" si="4"/>
        <v>138.16</v>
      </c>
      <c r="F129" s="14">
        <f t="shared" si="5"/>
        <v>8760.6</v>
      </c>
      <c r="G129" s="14">
        <f t="shared" si="6"/>
        <v>770932.8</v>
      </c>
      <c r="H129" s="12">
        <f>C129/NEP!$C$6</f>
        <v>1.0488721804511278</v>
      </c>
      <c r="I129" s="1">
        <f>NEP!$C$6-C129</f>
        <v>-260</v>
      </c>
      <c r="J129" s="1">
        <f>'NWAU per episode Acute Adm'!E129-F129</f>
        <v>-408.20000000000073</v>
      </c>
      <c r="K129" s="1">
        <f t="shared" si="7"/>
        <v>-35921.600000000064</v>
      </c>
    </row>
    <row r="130" spans="1:11" x14ac:dyDescent="0.45">
      <c r="A130" t="s">
        <v>123</v>
      </c>
      <c r="B130">
        <v>192</v>
      </c>
      <c r="C130" s="1">
        <v>5793</v>
      </c>
      <c r="D130" s="12">
        <f>VLOOKUP(A130,'NWAU per episode Acute Adm'!$A$2:$C$388,3,FALSE)</f>
        <v>0.56000000000000005</v>
      </c>
      <c r="E130" s="12">
        <f t="shared" si="4"/>
        <v>107.52000000000001</v>
      </c>
      <c r="F130" s="14">
        <f t="shared" si="5"/>
        <v>3244.0800000000004</v>
      </c>
      <c r="G130" s="14">
        <f t="shared" si="6"/>
        <v>622863.3600000001</v>
      </c>
      <c r="H130" s="12">
        <f>C130/NEP!$C$6</f>
        <v>1.0889097744360903</v>
      </c>
      <c r="I130" s="1">
        <f>NEP!$C$6-C130</f>
        <v>-473</v>
      </c>
      <c r="J130" s="1">
        <f>'NWAU per episode Acute Adm'!E130-F130</f>
        <v>-264.88000000000011</v>
      </c>
      <c r="K130" s="1">
        <f t="shared" si="7"/>
        <v>-50856.960000000021</v>
      </c>
    </row>
    <row r="131" spans="1:11" x14ac:dyDescent="0.45">
      <c r="A131" t="s">
        <v>124</v>
      </c>
      <c r="B131">
        <v>165</v>
      </c>
      <c r="C131" s="1">
        <v>7209</v>
      </c>
      <c r="D131" s="12">
        <f>VLOOKUP(A131,'NWAU per episode Acute Adm'!$A$2:$C$388,3,FALSE)</f>
        <v>0.48</v>
      </c>
      <c r="E131" s="12">
        <f t="shared" ref="E131:E194" si="8">D131*B131</f>
        <v>79.2</v>
      </c>
      <c r="F131" s="14">
        <f t="shared" ref="F131:F194" si="9">C131*D131</f>
        <v>3460.3199999999997</v>
      </c>
      <c r="G131" s="14">
        <f t="shared" ref="G131:G194" si="10">F131*B131</f>
        <v>570952.79999999993</v>
      </c>
      <c r="H131" s="12">
        <f>C131/NEP!$C$6</f>
        <v>1.3550751879699248</v>
      </c>
      <c r="I131" s="1">
        <f>NEP!$C$6-C131</f>
        <v>-1889</v>
      </c>
      <c r="J131" s="1">
        <f>'NWAU per episode Acute Adm'!E131-F131</f>
        <v>-906.7199999999998</v>
      </c>
      <c r="K131" s="1">
        <f t="shared" ref="K131:K194" si="11">J131*B131</f>
        <v>-149608.79999999996</v>
      </c>
    </row>
    <row r="132" spans="1:11" x14ac:dyDescent="0.45">
      <c r="A132" t="s">
        <v>125</v>
      </c>
      <c r="B132">
        <v>727</v>
      </c>
      <c r="C132" s="1">
        <v>5257</v>
      </c>
      <c r="D132" s="12">
        <f>VLOOKUP(A132,'NWAU per episode Acute Adm'!$A$2:$C$388,3,FALSE)</f>
        <v>0.2</v>
      </c>
      <c r="E132" s="12">
        <f t="shared" si="8"/>
        <v>145.4</v>
      </c>
      <c r="F132" s="14">
        <f t="shared" si="9"/>
        <v>1051.4000000000001</v>
      </c>
      <c r="G132" s="14">
        <f t="shared" si="10"/>
        <v>764367.8</v>
      </c>
      <c r="H132" s="12">
        <f>C132/NEP!$C$6</f>
        <v>0.98815789473684212</v>
      </c>
      <c r="I132" s="1">
        <f>NEP!$C$6-C132</f>
        <v>63</v>
      </c>
      <c r="J132" s="1">
        <f>'NWAU per episode Acute Adm'!E132-F132</f>
        <v>12.599999999999909</v>
      </c>
      <c r="K132" s="1">
        <f t="shared" si="11"/>
        <v>9160.1999999999334</v>
      </c>
    </row>
    <row r="133" spans="1:11" x14ac:dyDescent="0.45">
      <c r="A133" t="s">
        <v>126</v>
      </c>
      <c r="B133">
        <v>342</v>
      </c>
      <c r="C133" s="1">
        <v>6187</v>
      </c>
      <c r="D133" s="12">
        <f>VLOOKUP(A133,'NWAU per episode Acute Adm'!$A$2:$C$388,3,FALSE)</f>
        <v>0.84</v>
      </c>
      <c r="E133" s="12">
        <f t="shared" si="8"/>
        <v>287.27999999999997</v>
      </c>
      <c r="F133" s="14">
        <f t="shared" si="9"/>
        <v>5197.08</v>
      </c>
      <c r="G133" s="14">
        <f t="shared" si="10"/>
        <v>1777401.3599999999</v>
      </c>
      <c r="H133" s="12">
        <f>C133/NEP!$C$6</f>
        <v>1.16296992481203</v>
      </c>
      <c r="I133" s="1">
        <f>NEP!$C$6-C133</f>
        <v>-867</v>
      </c>
      <c r="J133" s="1">
        <f>'NWAU per episode Acute Adm'!E133-F133</f>
        <v>-728.28000000000065</v>
      </c>
      <c r="K133" s="1">
        <f t="shared" si="11"/>
        <v>-249071.76000000021</v>
      </c>
    </row>
    <row r="134" spans="1:11" x14ac:dyDescent="0.45">
      <c r="A134" t="s">
        <v>127</v>
      </c>
      <c r="B134">
        <v>463</v>
      </c>
      <c r="C134" s="1">
        <v>7004</v>
      </c>
      <c r="D134" s="12">
        <f>VLOOKUP(A134,'NWAU per episode Acute Adm'!$A$2:$C$388,3,FALSE)</f>
        <v>0.23</v>
      </c>
      <c r="E134" s="12">
        <f t="shared" si="8"/>
        <v>106.49000000000001</v>
      </c>
      <c r="F134" s="14">
        <f t="shared" si="9"/>
        <v>1610.92</v>
      </c>
      <c r="G134" s="14">
        <f t="shared" si="10"/>
        <v>745855.96000000008</v>
      </c>
      <c r="H134" s="12">
        <f>C134/NEP!$C$6</f>
        <v>1.3165413533834587</v>
      </c>
      <c r="I134" s="1">
        <f>NEP!$C$6-C134</f>
        <v>-1684</v>
      </c>
      <c r="J134" s="1">
        <f>'NWAU per episode Acute Adm'!E134-F134</f>
        <v>-387.31999999999994</v>
      </c>
      <c r="K134" s="1">
        <f t="shared" si="11"/>
        <v>-179329.15999999997</v>
      </c>
    </row>
    <row r="135" spans="1:11" x14ac:dyDescent="0.45">
      <c r="A135" t="s">
        <v>128</v>
      </c>
      <c r="B135">
        <v>218</v>
      </c>
      <c r="C135" s="1">
        <v>5544</v>
      </c>
      <c r="D135" s="12">
        <f>VLOOKUP(A135,'NWAU per episode Acute Adm'!$A$2:$C$388,3,FALSE)</f>
        <v>1.44</v>
      </c>
      <c r="E135" s="12">
        <f t="shared" si="8"/>
        <v>313.92</v>
      </c>
      <c r="F135" s="14">
        <f t="shared" si="9"/>
        <v>7983.36</v>
      </c>
      <c r="G135" s="14">
        <f t="shared" si="10"/>
        <v>1740372.48</v>
      </c>
      <c r="H135" s="12">
        <f>C135/NEP!$C$6</f>
        <v>1.0421052631578946</v>
      </c>
      <c r="I135" s="1">
        <f>NEP!$C$6-C135</f>
        <v>-224</v>
      </c>
      <c r="J135" s="1">
        <f>'NWAU per episode Acute Adm'!E135-F135</f>
        <v>-322.55999999999858</v>
      </c>
      <c r="K135" s="1">
        <f t="shared" si="11"/>
        <v>-70318.079999999696</v>
      </c>
    </row>
    <row r="136" spans="1:11" x14ac:dyDescent="0.45">
      <c r="A136" t="s">
        <v>129</v>
      </c>
      <c r="B136">
        <v>452</v>
      </c>
      <c r="C136" s="1">
        <v>5590</v>
      </c>
      <c r="D136" s="12">
        <f>VLOOKUP(A136,'NWAU per episode Acute Adm'!$A$2:$C$388,3,FALSE)</f>
        <v>0.59</v>
      </c>
      <c r="E136" s="12">
        <f t="shared" si="8"/>
        <v>266.68</v>
      </c>
      <c r="F136" s="14">
        <f t="shared" si="9"/>
        <v>3298.1</v>
      </c>
      <c r="G136" s="14">
        <f t="shared" si="10"/>
        <v>1490741.2</v>
      </c>
      <c r="H136" s="12">
        <f>C136/NEP!$C$6</f>
        <v>1.0507518796992481</v>
      </c>
      <c r="I136" s="1">
        <f>NEP!$C$6-C136</f>
        <v>-270</v>
      </c>
      <c r="J136" s="1">
        <f>'NWAU per episode Acute Adm'!E136-F136</f>
        <v>-159.29999999999973</v>
      </c>
      <c r="K136" s="1">
        <f t="shared" si="11"/>
        <v>-72003.599999999875</v>
      </c>
    </row>
    <row r="137" spans="1:11" x14ac:dyDescent="0.45">
      <c r="A137" t="s">
        <v>130</v>
      </c>
      <c r="B137">
        <v>740</v>
      </c>
      <c r="C137" s="1">
        <v>6103</v>
      </c>
      <c r="D137" s="12">
        <f>VLOOKUP(A137,'NWAU per episode Acute Adm'!$A$2:$C$388,3,FALSE)</f>
        <v>0.27</v>
      </c>
      <c r="E137" s="12">
        <f t="shared" si="8"/>
        <v>199.8</v>
      </c>
      <c r="F137" s="14">
        <f t="shared" si="9"/>
        <v>1647.8100000000002</v>
      </c>
      <c r="G137" s="14">
        <f t="shared" si="10"/>
        <v>1219379.4000000001</v>
      </c>
      <c r="H137" s="12">
        <f>C137/NEP!$C$6</f>
        <v>1.1471804511278196</v>
      </c>
      <c r="I137" s="1">
        <f>NEP!$C$6-C137</f>
        <v>-783</v>
      </c>
      <c r="J137" s="1">
        <f>'NWAU per episode Acute Adm'!E137-F137</f>
        <v>-211.41000000000008</v>
      </c>
      <c r="K137" s="1">
        <f t="shared" si="11"/>
        <v>-156443.40000000005</v>
      </c>
    </row>
    <row r="138" spans="1:11" x14ac:dyDescent="0.45">
      <c r="A138" t="s">
        <v>131</v>
      </c>
      <c r="B138">
        <v>107</v>
      </c>
      <c r="C138" s="1">
        <v>5546</v>
      </c>
      <c r="D138" s="12">
        <f>VLOOKUP(A138,'NWAU per episode Acute Adm'!$A$2:$C$388,3,FALSE)</f>
        <v>2.93</v>
      </c>
      <c r="E138" s="12">
        <f t="shared" si="8"/>
        <v>313.51</v>
      </c>
      <c r="F138" s="14">
        <f t="shared" si="9"/>
        <v>16249.78</v>
      </c>
      <c r="G138" s="14">
        <f t="shared" si="10"/>
        <v>1738726.46</v>
      </c>
      <c r="H138" s="12">
        <f>C138/NEP!$C$6</f>
        <v>1.0424812030075188</v>
      </c>
      <c r="I138" s="1">
        <f>NEP!$C$6-C138</f>
        <v>-226</v>
      </c>
      <c r="J138" s="1">
        <f>'NWAU per episode Acute Adm'!E138-F138</f>
        <v>-662.18000000000029</v>
      </c>
      <c r="K138" s="1">
        <f t="shared" si="11"/>
        <v>-70853.260000000038</v>
      </c>
    </row>
    <row r="139" spans="1:11" x14ac:dyDescent="0.45">
      <c r="A139" t="s">
        <v>132</v>
      </c>
      <c r="B139">
        <v>533</v>
      </c>
      <c r="C139" s="1">
        <v>5756</v>
      </c>
      <c r="D139" s="12">
        <f>VLOOKUP(A139,'NWAU per episode Acute Adm'!$A$2:$C$388,3,FALSE)</f>
        <v>1.62</v>
      </c>
      <c r="E139" s="12">
        <f t="shared" si="8"/>
        <v>863.46</v>
      </c>
      <c r="F139" s="14">
        <f t="shared" si="9"/>
        <v>9324.7200000000012</v>
      </c>
      <c r="G139" s="14">
        <f t="shared" si="10"/>
        <v>4970075.7600000007</v>
      </c>
      <c r="H139" s="12">
        <f>C139/NEP!$C$6</f>
        <v>1.0819548872180451</v>
      </c>
      <c r="I139" s="1">
        <f>NEP!$C$6-C139</f>
        <v>-436</v>
      </c>
      <c r="J139" s="1">
        <f>'NWAU per episode Acute Adm'!E139-F139</f>
        <v>-706.32000000000153</v>
      </c>
      <c r="K139" s="1">
        <f t="shared" si="11"/>
        <v>-376468.56000000081</v>
      </c>
    </row>
    <row r="140" spans="1:11" x14ac:dyDescent="0.45">
      <c r="A140" t="s">
        <v>437</v>
      </c>
      <c r="B140">
        <v>34</v>
      </c>
      <c r="C140" s="1">
        <v>6625</v>
      </c>
      <c r="D140" s="12">
        <f>VLOOKUP(A140,'NWAU per episode Acute Adm'!$A$2:$C$388,3,FALSE)</f>
        <v>5.74</v>
      </c>
      <c r="E140" s="12">
        <f t="shared" si="8"/>
        <v>195.16</v>
      </c>
      <c r="F140" s="14">
        <f t="shared" si="9"/>
        <v>38027.5</v>
      </c>
      <c r="G140" s="14">
        <f t="shared" si="10"/>
        <v>1292935</v>
      </c>
      <c r="H140" s="12">
        <f>C140/NEP!$C$6</f>
        <v>1.2453007518796992</v>
      </c>
      <c r="I140" s="1">
        <f>NEP!$C$6-C140</f>
        <v>-1305</v>
      </c>
      <c r="J140" s="1">
        <f>'NWAU per episode Acute Adm'!E140-F140</f>
        <v>-7490.7000000000007</v>
      </c>
      <c r="K140" s="1">
        <f t="shared" si="11"/>
        <v>-254683.80000000002</v>
      </c>
    </row>
    <row r="141" spans="1:11" x14ac:dyDescent="0.45">
      <c r="A141" t="s">
        <v>133</v>
      </c>
      <c r="B141">
        <v>41</v>
      </c>
      <c r="C141" s="1">
        <v>5340</v>
      </c>
      <c r="D141" s="12">
        <f>VLOOKUP(A141,'NWAU per episode Acute Adm'!$A$2:$C$388,3,FALSE)</f>
        <v>1.82</v>
      </c>
      <c r="E141" s="12">
        <f t="shared" si="8"/>
        <v>74.62</v>
      </c>
      <c r="F141" s="14">
        <f t="shared" si="9"/>
        <v>9718.8000000000011</v>
      </c>
      <c r="G141" s="14">
        <f t="shared" si="10"/>
        <v>398470.80000000005</v>
      </c>
      <c r="H141" s="12">
        <f>C141/NEP!$C$6</f>
        <v>1.0037593984962405</v>
      </c>
      <c r="I141" s="1">
        <f>NEP!$C$6-C141</f>
        <v>-20</v>
      </c>
      <c r="J141" s="1">
        <f>'NWAU per episode Acute Adm'!E141-F141</f>
        <v>-36.399999999999636</v>
      </c>
      <c r="K141" s="1">
        <f t="shared" si="11"/>
        <v>-1492.3999999999851</v>
      </c>
    </row>
    <row r="142" spans="1:11" x14ac:dyDescent="0.45">
      <c r="A142" t="s">
        <v>134</v>
      </c>
      <c r="B142">
        <v>35</v>
      </c>
      <c r="C142" s="1">
        <v>4382</v>
      </c>
      <c r="D142" s="12">
        <f>VLOOKUP(A142,'NWAU per episode Acute Adm'!$A$2:$C$388,3,FALSE)</f>
        <v>0.92</v>
      </c>
      <c r="E142" s="12">
        <f t="shared" si="8"/>
        <v>32.200000000000003</v>
      </c>
      <c r="F142" s="14">
        <f t="shared" si="9"/>
        <v>4031.44</v>
      </c>
      <c r="G142" s="14">
        <f t="shared" si="10"/>
        <v>141100.4</v>
      </c>
      <c r="H142" s="12">
        <f>C142/NEP!$C$6</f>
        <v>0.8236842105263158</v>
      </c>
      <c r="I142" s="1">
        <f>NEP!$C$6-C142</f>
        <v>938</v>
      </c>
      <c r="J142" s="1">
        <f>'NWAU per episode Acute Adm'!E142-F142</f>
        <v>862.96000000000049</v>
      </c>
      <c r="K142" s="1">
        <f t="shared" si="11"/>
        <v>30203.600000000017</v>
      </c>
    </row>
    <row r="143" spans="1:11" x14ac:dyDescent="0.45">
      <c r="A143" t="s">
        <v>135</v>
      </c>
      <c r="B143">
        <v>79</v>
      </c>
      <c r="C143" s="1">
        <v>5574</v>
      </c>
      <c r="D143" s="12">
        <f>VLOOKUP(A143,'NWAU per episode Acute Adm'!$A$2:$C$388,3,FALSE)</f>
        <v>2.61</v>
      </c>
      <c r="E143" s="12">
        <f t="shared" si="8"/>
        <v>206.19</v>
      </c>
      <c r="F143" s="14">
        <f t="shared" si="9"/>
        <v>14548.14</v>
      </c>
      <c r="G143" s="14">
        <f t="shared" si="10"/>
        <v>1149303.06</v>
      </c>
      <c r="H143" s="12">
        <f>C143/NEP!$C$6</f>
        <v>1.0477443609022556</v>
      </c>
      <c r="I143" s="1">
        <f>NEP!$C$6-C143</f>
        <v>-254</v>
      </c>
      <c r="J143" s="1">
        <f>'NWAU per episode Acute Adm'!E143-F143</f>
        <v>-662.93999999999869</v>
      </c>
      <c r="K143" s="1">
        <f t="shared" si="11"/>
        <v>-52372.259999999893</v>
      </c>
    </row>
    <row r="144" spans="1:11" x14ac:dyDescent="0.45">
      <c r="A144" t="s">
        <v>136</v>
      </c>
      <c r="B144">
        <v>178</v>
      </c>
      <c r="C144" s="1">
        <v>5839</v>
      </c>
      <c r="D144" s="12">
        <f>VLOOKUP(A144,'NWAU per episode Acute Adm'!$A$2:$C$388,3,FALSE)</f>
        <v>0.74</v>
      </c>
      <c r="E144" s="12">
        <f t="shared" si="8"/>
        <v>131.72</v>
      </c>
      <c r="F144" s="14">
        <f t="shared" si="9"/>
        <v>4320.8599999999997</v>
      </c>
      <c r="G144" s="14">
        <f t="shared" si="10"/>
        <v>769113.08</v>
      </c>
      <c r="H144" s="12">
        <f>C144/NEP!$C$6</f>
        <v>1.0975563909774435</v>
      </c>
      <c r="I144" s="1">
        <f>NEP!$C$6-C144</f>
        <v>-519</v>
      </c>
      <c r="J144" s="1">
        <f>'NWAU per episode Acute Adm'!E144-F144</f>
        <v>-384.05999999999949</v>
      </c>
      <c r="K144" s="1">
        <f t="shared" si="11"/>
        <v>-68362.679999999906</v>
      </c>
    </row>
    <row r="145" spans="1:11" x14ac:dyDescent="0.45">
      <c r="A145" t="s">
        <v>137</v>
      </c>
      <c r="B145">
        <v>50</v>
      </c>
      <c r="C145" s="1">
        <v>5999</v>
      </c>
      <c r="D145" s="12">
        <f>VLOOKUP(A145,'NWAU per episode Acute Adm'!$A$2:$C$388,3,FALSE)</f>
        <v>2.75</v>
      </c>
      <c r="E145" s="12">
        <f t="shared" si="8"/>
        <v>137.5</v>
      </c>
      <c r="F145" s="14">
        <f t="shared" si="9"/>
        <v>16497.25</v>
      </c>
      <c r="G145" s="14">
        <f t="shared" si="10"/>
        <v>824862.5</v>
      </c>
      <c r="H145" s="12">
        <f>C145/NEP!$C$6</f>
        <v>1.1276315789473683</v>
      </c>
      <c r="I145" s="1">
        <f>NEP!$C$6-C145</f>
        <v>-679</v>
      </c>
      <c r="J145" s="1">
        <f>'NWAU per episode Acute Adm'!E145-F145</f>
        <v>-1867.25</v>
      </c>
      <c r="K145" s="1">
        <f t="shared" si="11"/>
        <v>-93362.5</v>
      </c>
    </row>
    <row r="146" spans="1:11" x14ac:dyDescent="0.45">
      <c r="A146" t="s">
        <v>138</v>
      </c>
      <c r="B146">
        <v>122</v>
      </c>
      <c r="C146" s="1">
        <v>6350</v>
      </c>
      <c r="D146" s="12">
        <f>VLOOKUP(A146,'NWAU per episode Acute Adm'!$A$2:$C$388,3,FALSE)</f>
        <v>1.72</v>
      </c>
      <c r="E146" s="12">
        <f t="shared" si="8"/>
        <v>209.84</v>
      </c>
      <c r="F146" s="14">
        <f t="shared" si="9"/>
        <v>10922</v>
      </c>
      <c r="G146" s="14">
        <f t="shared" si="10"/>
        <v>1332484</v>
      </c>
      <c r="H146" s="12">
        <f>C146/NEP!$C$6</f>
        <v>1.1936090225563909</v>
      </c>
      <c r="I146" s="1">
        <f>NEP!$C$6-C146</f>
        <v>-1030</v>
      </c>
      <c r="J146" s="1">
        <f>'NWAU per episode Acute Adm'!E146-F146</f>
        <v>-1771.6000000000004</v>
      </c>
      <c r="K146" s="1">
        <f t="shared" si="11"/>
        <v>-216135.20000000004</v>
      </c>
    </row>
    <row r="147" spans="1:11" x14ac:dyDescent="0.45">
      <c r="A147" t="s">
        <v>139</v>
      </c>
      <c r="B147">
        <v>204</v>
      </c>
      <c r="C147" s="1">
        <v>6372</v>
      </c>
      <c r="D147" s="12">
        <f>VLOOKUP(A147,'NWAU per episode Acute Adm'!$A$2:$C$388,3,FALSE)</f>
        <v>0.56999999999999995</v>
      </c>
      <c r="E147" s="12">
        <f t="shared" si="8"/>
        <v>116.27999999999999</v>
      </c>
      <c r="F147" s="14">
        <f t="shared" si="9"/>
        <v>3632.0399999999995</v>
      </c>
      <c r="G147" s="14">
        <f t="shared" si="10"/>
        <v>740936.15999999992</v>
      </c>
      <c r="H147" s="12">
        <f>C147/NEP!$C$6</f>
        <v>1.1977443609022556</v>
      </c>
      <c r="I147" s="1">
        <f>NEP!$C$6-C147</f>
        <v>-1052</v>
      </c>
      <c r="J147" s="1">
        <f>'NWAU per episode Acute Adm'!E147-F147</f>
        <v>-599.63999999999942</v>
      </c>
      <c r="K147" s="1">
        <f t="shared" si="11"/>
        <v>-122326.55999999988</v>
      </c>
    </row>
    <row r="148" spans="1:11" x14ac:dyDescent="0.45">
      <c r="A148" t="s">
        <v>438</v>
      </c>
      <c r="B148">
        <v>43</v>
      </c>
      <c r="C148" s="1">
        <v>4783</v>
      </c>
      <c r="D148" s="12">
        <f>VLOOKUP(A148,'NWAU per episode Acute Adm'!$A$2:$C$388,3,FALSE)</f>
        <v>5.64</v>
      </c>
      <c r="E148" s="12">
        <f t="shared" si="8"/>
        <v>242.51999999999998</v>
      </c>
      <c r="F148" s="14">
        <f t="shared" si="9"/>
        <v>26976.12</v>
      </c>
      <c r="G148" s="14">
        <f t="shared" si="10"/>
        <v>1159973.1599999999</v>
      </c>
      <c r="H148" s="12">
        <f>C148/NEP!$C$6</f>
        <v>0.89906015037593989</v>
      </c>
      <c r="I148" s="1">
        <f>NEP!$C$6-C148</f>
        <v>537</v>
      </c>
      <c r="J148" s="1">
        <f>'NWAU per episode Acute Adm'!E148-F148</f>
        <v>3028.6800000000003</v>
      </c>
      <c r="K148" s="1">
        <f t="shared" si="11"/>
        <v>130233.24000000002</v>
      </c>
    </row>
    <row r="149" spans="1:11" x14ac:dyDescent="0.45">
      <c r="A149" t="s">
        <v>140</v>
      </c>
      <c r="B149">
        <v>72</v>
      </c>
      <c r="C149" s="1">
        <v>5549</v>
      </c>
      <c r="D149" s="12">
        <f>VLOOKUP(A149,'NWAU per episode Acute Adm'!$A$2:$C$388,3,FALSE)</f>
        <v>3.58</v>
      </c>
      <c r="E149" s="12">
        <f t="shared" si="8"/>
        <v>257.76</v>
      </c>
      <c r="F149" s="14">
        <f t="shared" si="9"/>
        <v>19865.420000000002</v>
      </c>
      <c r="G149" s="14">
        <f t="shared" si="10"/>
        <v>1430310.2400000002</v>
      </c>
      <c r="H149" s="12">
        <f>C149/NEP!$C$6</f>
        <v>1.0430451127819549</v>
      </c>
      <c r="I149" s="1">
        <f>NEP!$C$6-C149</f>
        <v>-229</v>
      </c>
      <c r="J149" s="1">
        <f>'NWAU per episode Acute Adm'!E149-F149</f>
        <v>-819.82000000000335</v>
      </c>
      <c r="K149" s="1">
        <f t="shared" si="11"/>
        <v>-59027.040000000241</v>
      </c>
    </row>
    <row r="150" spans="1:11" x14ac:dyDescent="0.45">
      <c r="A150" t="s">
        <v>439</v>
      </c>
      <c r="B150">
        <v>50</v>
      </c>
      <c r="C150" s="1">
        <v>5992</v>
      </c>
      <c r="D150" s="12">
        <f>VLOOKUP(A150,'NWAU per episode Acute Adm'!$A$2:$C$388,3,FALSE)</f>
        <v>4.4800000000000004</v>
      </c>
      <c r="E150" s="12">
        <f t="shared" si="8"/>
        <v>224.00000000000003</v>
      </c>
      <c r="F150" s="14">
        <f t="shared" si="9"/>
        <v>26844.160000000003</v>
      </c>
      <c r="G150" s="14">
        <f t="shared" si="10"/>
        <v>1342208.0000000002</v>
      </c>
      <c r="H150" s="12">
        <f>C150/NEP!$C$6</f>
        <v>1.1263157894736842</v>
      </c>
      <c r="I150" s="1">
        <f>NEP!$C$6-C150</f>
        <v>-672</v>
      </c>
      <c r="J150" s="1">
        <f>'NWAU per episode Acute Adm'!E150-F150</f>
        <v>-3010.5599999999977</v>
      </c>
      <c r="K150" s="1">
        <f t="shared" si="11"/>
        <v>-150527.99999999988</v>
      </c>
    </row>
    <row r="151" spans="1:11" x14ac:dyDescent="0.45">
      <c r="A151" t="s">
        <v>141</v>
      </c>
      <c r="B151">
        <v>182</v>
      </c>
      <c r="C151" s="1">
        <v>5578</v>
      </c>
      <c r="D151" s="12">
        <f>VLOOKUP(A151,'NWAU per episode Acute Adm'!$A$2:$C$388,3,FALSE)</f>
        <v>3.65</v>
      </c>
      <c r="E151" s="12">
        <f t="shared" si="8"/>
        <v>664.3</v>
      </c>
      <c r="F151" s="14">
        <f t="shared" si="9"/>
        <v>20359.7</v>
      </c>
      <c r="G151" s="14">
        <f t="shared" si="10"/>
        <v>3705465.4</v>
      </c>
      <c r="H151" s="12">
        <f>C151/NEP!$C$6</f>
        <v>1.0484962406015037</v>
      </c>
      <c r="I151" s="1">
        <f>NEP!$C$6-C151</f>
        <v>-258</v>
      </c>
      <c r="J151" s="1">
        <f>'NWAU per episode Acute Adm'!E151-F151</f>
        <v>-941.70000000000437</v>
      </c>
      <c r="K151" s="1">
        <f t="shared" si="11"/>
        <v>-171389.40000000078</v>
      </c>
    </row>
    <row r="152" spans="1:11" x14ac:dyDescent="0.45">
      <c r="A152" t="s">
        <v>142</v>
      </c>
      <c r="B152">
        <v>43</v>
      </c>
      <c r="C152" s="1">
        <v>4835</v>
      </c>
      <c r="D152" s="12">
        <f>VLOOKUP(A152,'NWAU per episode Acute Adm'!$A$2:$C$388,3,FALSE)</f>
        <v>6.54</v>
      </c>
      <c r="E152" s="12">
        <f t="shared" si="8"/>
        <v>281.22000000000003</v>
      </c>
      <c r="F152" s="14">
        <f t="shared" si="9"/>
        <v>31620.9</v>
      </c>
      <c r="G152" s="14">
        <f t="shared" si="10"/>
        <v>1359698.7</v>
      </c>
      <c r="H152" s="12">
        <f>C152/NEP!$C$6</f>
        <v>0.90883458646616544</v>
      </c>
      <c r="I152" s="1">
        <f>NEP!$C$6-C152</f>
        <v>485</v>
      </c>
      <c r="J152" s="1">
        <f>'NWAU per episode Acute Adm'!E152-F152</f>
        <v>3171.9000000000015</v>
      </c>
      <c r="K152" s="1">
        <f t="shared" si="11"/>
        <v>136391.70000000007</v>
      </c>
    </row>
    <row r="153" spans="1:11" x14ac:dyDescent="0.45">
      <c r="A153" t="s">
        <v>143</v>
      </c>
      <c r="B153">
        <v>78</v>
      </c>
      <c r="C153" s="1">
        <v>5501</v>
      </c>
      <c r="D153" s="12">
        <f>VLOOKUP(A153,'NWAU per episode Acute Adm'!$A$2:$C$388,3,FALSE)</f>
        <v>3.75</v>
      </c>
      <c r="E153" s="12">
        <f t="shared" si="8"/>
        <v>292.5</v>
      </c>
      <c r="F153" s="14">
        <f t="shared" si="9"/>
        <v>20628.75</v>
      </c>
      <c r="G153" s="14">
        <f t="shared" si="10"/>
        <v>1609042.5</v>
      </c>
      <c r="H153" s="12">
        <f>C153/NEP!$C$6</f>
        <v>1.0340225563909775</v>
      </c>
      <c r="I153" s="1">
        <f>NEP!$C$6-C153</f>
        <v>-181</v>
      </c>
      <c r="J153" s="1">
        <f>'NWAU per episode Acute Adm'!E153-F153</f>
        <v>-678.75</v>
      </c>
      <c r="K153" s="1">
        <f t="shared" si="11"/>
        <v>-52942.5</v>
      </c>
    </row>
    <row r="154" spans="1:11" x14ac:dyDescent="0.45">
      <c r="A154" t="s">
        <v>144</v>
      </c>
      <c r="B154">
        <v>98</v>
      </c>
      <c r="C154" s="1">
        <v>6400</v>
      </c>
      <c r="D154" s="12">
        <f>VLOOKUP(A154,'NWAU per episode Acute Adm'!$A$2:$C$388,3,FALSE)</f>
        <v>2.66</v>
      </c>
      <c r="E154" s="12">
        <f t="shared" si="8"/>
        <v>260.68</v>
      </c>
      <c r="F154" s="14">
        <f t="shared" si="9"/>
        <v>17024</v>
      </c>
      <c r="G154" s="14">
        <f t="shared" si="10"/>
        <v>1668352</v>
      </c>
      <c r="H154" s="12">
        <f>C154/NEP!$C$6</f>
        <v>1.2030075187969924</v>
      </c>
      <c r="I154" s="1">
        <f>NEP!$C$6-C154</f>
        <v>-1080</v>
      </c>
      <c r="J154" s="1">
        <f>'NWAU per episode Acute Adm'!E154-F154</f>
        <v>-2872.7999999999993</v>
      </c>
      <c r="K154" s="1">
        <f t="shared" si="11"/>
        <v>-281534.39999999991</v>
      </c>
    </row>
    <row r="155" spans="1:11" x14ac:dyDescent="0.45">
      <c r="A155" t="s">
        <v>145</v>
      </c>
      <c r="B155">
        <v>32</v>
      </c>
      <c r="C155" s="1">
        <v>4805</v>
      </c>
      <c r="D155" s="12">
        <f>VLOOKUP(A155,'NWAU per episode Acute Adm'!$A$2:$C$388,3,FALSE)</f>
        <v>1.86</v>
      </c>
      <c r="E155" s="12">
        <f t="shared" si="8"/>
        <v>59.52</v>
      </c>
      <c r="F155" s="14">
        <f t="shared" si="9"/>
        <v>8937.3000000000011</v>
      </c>
      <c r="G155" s="14">
        <f t="shared" si="10"/>
        <v>285993.60000000003</v>
      </c>
      <c r="H155" s="12">
        <f>C155/NEP!$C$6</f>
        <v>0.90319548872180455</v>
      </c>
      <c r="I155" s="1">
        <f>NEP!$C$6-C155</f>
        <v>515</v>
      </c>
      <c r="J155" s="1">
        <f>'NWAU per episode Acute Adm'!E155-F155</f>
        <v>957.89999999999964</v>
      </c>
      <c r="K155" s="1">
        <f t="shared" si="11"/>
        <v>30652.799999999988</v>
      </c>
    </row>
    <row r="156" spans="1:11" x14ac:dyDescent="0.45">
      <c r="A156" t="s">
        <v>146</v>
      </c>
      <c r="B156">
        <v>70</v>
      </c>
      <c r="C156" s="1">
        <v>6384</v>
      </c>
      <c r="D156" s="12">
        <f>VLOOKUP(A156,'NWAU per episode Acute Adm'!$A$2:$C$388,3,FALSE)</f>
        <v>2.82</v>
      </c>
      <c r="E156" s="12">
        <f t="shared" si="8"/>
        <v>197.39999999999998</v>
      </c>
      <c r="F156" s="14">
        <f t="shared" si="9"/>
        <v>18002.879999999997</v>
      </c>
      <c r="G156" s="14">
        <f t="shared" si="10"/>
        <v>1260201.5999999999</v>
      </c>
      <c r="H156" s="12">
        <f>C156/NEP!$C$6</f>
        <v>1.2</v>
      </c>
      <c r="I156" s="1">
        <f>NEP!$C$6-C156</f>
        <v>-1064</v>
      </c>
      <c r="J156" s="1">
        <f>'NWAU per episode Acute Adm'!E156-F156</f>
        <v>-3000.4800000000014</v>
      </c>
      <c r="K156" s="1">
        <f t="shared" si="11"/>
        <v>-210033.60000000009</v>
      </c>
    </row>
    <row r="157" spans="1:11" x14ac:dyDescent="0.45">
      <c r="A157" t="s">
        <v>147</v>
      </c>
      <c r="B157">
        <v>121</v>
      </c>
      <c r="C157" s="1">
        <v>6778</v>
      </c>
      <c r="D157" s="12">
        <f>VLOOKUP(A157,'NWAU per episode Acute Adm'!$A$2:$C$388,3,FALSE)</f>
        <v>1.81</v>
      </c>
      <c r="E157" s="12">
        <f t="shared" si="8"/>
        <v>219.01000000000002</v>
      </c>
      <c r="F157" s="14">
        <f t="shared" si="9"/>
        <v>12268.18</v>
      </c>
      <c r="G157" s="14">
        <f t="shared" si="10"/>
        <v>1484449.78</v>
      </c>
      <c r="H157" s="12">
        <f>C157/NEP!$C$6</f>
        <v>1.2740601503759399</v>
      </c>
      <c r="I157" s="1">
        <f>NEP!$C$6-C157</f>
        <v>-1458</v>
      </c>
      <c r="J157" s="1">
        <f>'NWAU per episode Acute Adm'!E157-F157</f>
        <v>-2638.9799999999996</v>
      </c>
      <c r="K157" s="1">
        <f t="shared" si="11"/>
        <v>-319316.57999999996</v>
      </c>
    </row>
    <row r="158" spans="1:11" x14ac:dyDescent="0.45">
      <c r="A158" t="s">
        <v>148</v>
      </c>
      <c r="B158">
        <v>51</v>
      </c>
      <c r="C158" s="1">
        <v>5493</v>
      </c>
      <c r="D158" s="12">
        <f>VLOOKUP(A158,'NWAU per episode Acute Adm'!$A$2:$C$388,3,FALSE)</f>
        <v>1.66</v>
      </c>
      <c r="E158" s="12">
        <f t="shared" si="8"/>
        <v>84.66</v>
      </c>
      <c r="F158" s="14">
        <f t="shared" si="9"/>
        <v>9118.3799999999992</v>
      </c>
      <c r="G158" s="14">
        <f t="shared" si="10"/>
        <v>465037.37999999995</v>
      </c>
      <c r="H158" s="12">
        <f>C158/NEP!$C$6</f>
        <v>1.0325187969924812</v>
      </c>
      <c r="I158" s="1">
        <f>NEP!$C$6-C158</f>
        <v>-173</v>
      </c>
      <c r="J158" s="1">
        <f>'NWAU per episode Acute Adm'!E158-F158</f>
        <v>-287.18000000000029</v>
      </c>
      <c r="K158" s="1">
        <f t="shared" si="11"/>
        <v>-14646.180000000015</v>
      </c>
    </row>
    <row r="159" spans="1:11" x14ac:dyDescent="0.45">
      <c r="A159" t="s">
        <v>440</v>
      </c>
      <c r="B159">
        <v>94</v>
      </c>
      <c r="C159" s="1">
        <v>5929</v>
      </c>
      <c r="D159" s="12">
        <f>VLOOKUP(A159,'NWAU per episode Acute Adm'!$A$2:$C$388,3,FALSE)</f>
        <v>0.75</v>
      </c>
      <c r="E159" s="12">
        <f t="shared" si="8"/>
        <v>70.5</v>
      </c>
      <c r="F159" s="14">
        <f t="shared" si="9"/>
        <v>4446.75</v>
      </c>
      <c r="G159" s="14">
        <f t="shared" si="10"/>
        <v>417994.5</v>
      </c>
      <c r="H159" s="12">
        <f>C159/NEP!$C$6</f>
        <v>1.1144736842105263</v>
      </c>
      <c r="I159" s="1">
        <f>NEP!$C$6-C159</f>
        <v>-609</v>
      </c>
      <c r="J159" s="1">
        <f>'NWAU per episode Acute Adm'!E159-F159</f>
        <v>-456.75</v>
      </c>
      <c r="K159" s="1">
        <f t="shared" si="11"/>
        <v>-42934.5</v>
      </c>
    </row>
    <row r="160" spans="1:11" x14ac:dyDescent="0.45">
      <c r="A160" t="s">
        <v>149</v>
      </c>
      <c r="B160">
        <v>134</v>
      </c>
      <c r="C160" s="1">
        <v>6772</v>
      </c>
      <c r="D160" s="12">
        <f>VLOOKUP(A160,'NWAU per episode Acute Adm'!$A$2:$C$388,3,FALSE)</f>
        <v>1.51</v>
      </c>
      <c r="E160" s="12">
        <f t="shared" si="8"/>
        <v>202.34</v>
      </c>
      <c r="F160" s="14">
        <f t="shared" si="9"/>
        <v>10225.719999999999</v>
      </c>
      <c r="G160" s="14">
        <f t="shared" si="10"/>
        <v>1370246.48</v>
      </c>
      <c r="H160" s="12">
        <f>C160/NEP!$C$6</f>
        <v>1.2729323308270677</v>
      </c>
      <c r="I160" s="1">
        <f>NEP!$C$6-C160</f>
        <v>-1452</v>
      </c>
      <c r="J160" s="1">
        <f>'NWAU per episode Acute Adm'!E160-F160</f>
        <v>-2192.5199999999986</v>
      </c>
      <c r="K160" s="1">
        <f t="shared" si="11"/>
        <v>-293797.67999999982</v>
      </c>
    </row>
    <row r="161" spans="1:11" x14ac:dyDescent="0.45">
      <c r="A161" t="s">
        <v>150</v>
      </c>
      <c r="B161">
        <v>67</v>
      </c>
      <c r="C161" s="1">
        <v>6543</v>
      </c>
      <c r="D161" s="12">
        <f>VLOOKUP(A161,'NWAU per episode Acute Adm'!$A$2:$C$388,3,FALSE)</f>
        <v>1.28</v>
      </c>
      <c r="E161" s="12">
        <f t="shared" si="8"/>
        <v>85.76</v>
      </c>
      <c r="F161" s="14">
        <f t="shared" si="9"/>
        <v>8375.0400000000009</v>
      </c>
      <c r="G161" s="14">
        <f t="shared" si="10"/>
        <v>561127.68000000005</v>
      </c>
      <c r="H161" s="12">
        <f>C161/NEP!$C$6</f>
        <v>1.2298872180451128</v>
      </c>
      <c r="I161" s="1">
        <f>NEP!$C$6-C161</f>
        <v>-1223</v>
      </c>
      <c r="J161" s="1">
        <f>'NWAU per episode Acute Adm'!E161-F161</f>
        <v>-1565.4400000000005</v>
      </c>
      <c r="K161" s="1">
        <f t="shared" si="11"/>
        <v>-104884.48000000004</v>
      </c>
    </row>
    <row r="162" spans="1:11" x14ac:dyDescent="0.45">
      <c r="A162" t="s">
        <v>151</v>
      </c>
      <c r="B162">
        <v>61</v>
      </c>
      <c r="C162" s="1">
        <v>6530</v>
      </c>
      <c r="D162" s="12">
        <f>VLOOKUP(A162,'NWAU per episode Acute Adm'!$A$2:$C$388,3,FALSE)</f>
        <v>0.57999999999999996</v>
      </c>
      <c r="E162" s="12">
        <f t="shared" si="8"/>
        <v>35.379999999999995</v>
      </c>
      <c r="F162" s="14">
        <f t="shared" si="9"/>
        <v>3787.3999999999996</v>
      </c>
      <c r="G162" s="14">
        <f t="shared" si="10"/>
        <v>231031.39999999997</v>
      </c>
      <c r="H162" s="12">
        <f>C162/NEP!$C$6</f>
        <v>1.2274436090225564</v>
      </c>
      <c r="I162" s="1">
        <f>NEP!$C$6-C162</f>
        <v>-1210</v>
      </c>
      <c r="J162" s="1">
        <f>'NWAU per episode Acute Adm'!E162-F162</f>
        <v>-701.80000000000018</v>
      </c>
      <c r="K162" s="1">
        <f t="shared" si="11"/>
        <v>-42809.80000000001</v>
      </c>
    </row>
    <row r="163" spans="1:11" x14ac:dyDescent="0.45">
      <c r="A163" t="s">
        <v>152</v>
      </c>
      <c r="B163">
        <v>78</v>
      </c>
      <c r="C163" s="1">
        <v>6777</v>
      </c>
      <c r="D163" s="12">
        <f>VLOOKUP(A163,'NWAU per episode Acute Adm'!$A$2:$C$388,3,FALSE)</f>
        <v>1.02</v>
      </c>
      <c r="E163" s="12">
        <f t="shared" si="8"/>
        <v>79.56</v>
      </c>
      <c r="F163" s="14">
        <f t="shared" si="9"/>
        <v>6912.54</v>
      </c>
      <c r="G163" s="14">
        <f t="shared" si="10"/>
        <v>539178.12</v>
      </c>
      <c r="H163" s="12">
        <f>C163/NEP!$C$6</f>
        <v>1.2738721804511277</v>
      </c>
      <c r="I163" s="1">
        <f>NEP!$C$6-C163</f>
        <v>-1457</v>
      </c>
      <c r="J163" s="1">
        <f>'NWAU per episode Acute Adm'!E163-F163</f>
        <v>-1486.1399999999994</v>
      </c>
      <c r="K163" s="1">
        <f t="shared" si="11"/>
        <v>-115918.91999999995</v>
      </c>
    </row>
    <row r="164" spans="1:11" x14ac:dyDescent="0.45">
      <c r="A164" t="s">
        <v>441</v>
      </c>
      <c r="B164">
        <v>35</v>
      </c>
      <c r="C164" s="1">
        <v>5799</v>
      </c>
      <c r="D164" s="12">
        <f>VLOOKUP(A164,'NWAU per episode Acute Adm'!$A$2:$C$388,3,FALSE)</f>
        <v>1.76</v>
      </c>
      <c r="E164" s="12">
        <f t="shared" si="8"/>
        <v>61.6</v>
      </c>
      <c r="F164" s="14">
        <f t="shared" si="9"/>
        <v>10206.24</v>
      </c>
      <c r="G164" s="14">
        <f t="shared" si="10"/>
        <v>357218.39999999997</v>
      </c>
      <c r="H164" s="12">
        <f>C164/NEP!$C$6</f>
        <v>1.0900375939849625</v>
      </c>
      <c r="I164" s="1">
        <f>NEP!$C$6-C164</f>
        <v>-479</v>
      </c>
      <c r="J164" s="1">
        <f>'NWAU per episode Acute Adm'!E164-F164</f>
        <v>-843.03999999999905</v>
      </c>
      <c r="K164" s="1">
        <f t="shared" si="11"/>
        <v>-29506.399999999965</v>
      </c>
    </row>
    <row r="165" spans="1:11" x14ac:dyDescent="0.45">
      <c r="A165" t="s">
        <v>153</v>
      </c>
      <c r="B165">
        <v>94</v>
      </c>
      <c r="C165" s="1">
        <v>6843</v>
      </c>
      <c r="D165" s="12">
        <f>VLOOKUP(A165,'NWAU per episode Acute Adm'!$A$2:$C$388,3,FALSE)</f>
        <v>0.85</v>
      </c>
      <c r="E165" s="12">
        <f t="shared" si="8"/>
        <v>79.899999999999991</v>
      </c>
      <c r="F165" s="14">
        <f t="shared" si="9"/>
        <v>5816.55</v>
      </c>
      <c r="G165" s="14">
        <f t="shared" si="10"/>
        <v>546755.70000000007</v>
      </c>
      <c r="H165" s="12">
        <f>C165/NEP!$C$6</f>
        <v>1.2862781954887219</v>
      </c>
      <c r="I165" s="1">
        <f>NEP!$C$6-C165</f>
        <v>-1523</v>
      </c>
      <c r="J165" s="1">
        <f>'NWAU per episode Acute Adm'!E165-F165</f>
        <v>-1294.5500000000011</v>
      </c>
      <c r="K165" s="1">
        <f t="shared" si="11"/>
        <v>-121687.7000000001</v>
      </c>
    </row>
    <row r="166" spans="1:11" x14ac:dyDescent="0.45">
      <c r="A166" t="s">
        <v>442</v>
      </c>
      <c r="B166">
        <v>31</v>
      </c>
      <c r="C166" s="1">
        <v>5180</v>
      </c>
      <c r="D166" s="12">
        <f>VLOOKUP(A166,'NWAU per episode Acute Adm'!$A$2:$C$388,3,FALSE)</f>
        <v>4.9000000000000004</v>
      </c>
      <c r="E166" s="12">
        <f t="shared" si="8"/>
        <v>151.9</v>
      </c>
      <c r="F166" s="14">
        <f t="shared" si="9"/>
        <v>25382.000000000004</v>
      </c>
      <c r="G166" s="14">
        <f t="shared" si="10"/>
        <v>786842.00000000012</v>
      </c>
      <c r="H166" s="12">
        <f>C166/NEP!$C$6</f>
        <v>0.97368421052631582</v>
      </c>
      <c r="I166" s="1">
        <f>NEP!$C$6-C166</f>
        <v>140</v>
      </c>
      <c r="J166" s="1">
        <f>'NWAU per episode Acute Adm'!E166-F166</f>
        <v>685.99999999999636</v>
      </c>
      <c r="K166" s="1">
        <f t="shared" si="11"/>
        <v>21265.999999999887</v>
      </c>
    </row>
    <row r="167" spans="1:11" x14ac:dyDescent="0.45">
      <c r="A167" t="s">
        <v>154</v>
      </c>
      <c r="B167">
        <v>114</v>
      </c>
      <c r="C167" s="1">
        <v>5450</v>
      </c>
      <c r="D167" s="12">
        <f>VLOOKUP(A167,'NWAU per episode Acute Adm'!$A$2:$C$388,3,FALSE)</f>
        <v>3.76</v>
      </c>
      <c r="E167" s="12">
        <f t="shared" si="8"/>
        <v>428.64</v>
      </c>
      <c r="F167" s="14">
        <f t="shared" si="9"/>
        <v>20492</v>
      </c>
      <c r="G167" s="14">
        <f t="shared" si="10"/>
        <v>2336088</v>
      </c>
      <c r="H167" s="12">
        <f>C167/NEP!$C$6</f>
        <v>1.0244360902255638</v>
      </c>
      <c r="I167" s="1">
        <f>NEP!$C$6-C167</f>
        <v>-130</v>
      </c>
      <c r="J167" s="1">
        <f>'NWAU per episode Acute Adm'!E167-F167</f>
        <v>-488.80000000000291</v>
      </c>
      <c r="K167" s="1">
        <f t="shared" si="11"/>
        <v>-55723.200000000332</v>
      </c>
    </row>
    <row r="168" spans="1:11" x14ac:dyDescent="0.45">
      <c r="A168" t="s">
        <v>155</v>
      </c>
      <c r="B168">
        <v>48</v>
      </c>
      <c r="C168" s="1">
        <v>8952</v>
      </c>
      <c r="D168" s="12">
        <f>VLOOKUP(A168,'NWAU per episode Acute Adm'!$A$2:$C$388,3,FALSE)</f>
        <v>0.28999999999999998</v>
      </c>
      <c r="E168" s="12">
        <f t="shared" si="8"/>
        <v>13.919999999999998</v>
      </c>
      <c r="F168" s="14">
        <f t="shared" si="9"/>
        <v>2596.08</v>
      </c>
      <c r="G168" s="14">
        <f t="shared" si="10"/>
        <v>124611.84</v>
      </c>
      <c r="H168" s="12">
        <f>C168/NEP!$C$6</f>
        <v>1.6827067669172933</v>
      </c>
      <c r="I168" s="1">
        <f>NEP!$C$6-C168</f>
        <v>-3632</v>
      </c>
      <c r="J168" s="1">
        <f>'NWAU per episode Acute Adm'!E168-F168</f>
        <v>-1053.28</v>
      </c>
      <c r="K168" s="1">
        <f t="shared" si="11"/>
        <v>-50557.440000000002</v>
      </c>
    </row>
    <row r="169" spans="1:11" x14ac:dyDescent="0.45">
      <c r="A169" t="s">
        <v>156</v>
      </c>
      <c r="B169">
        <v>87</v>
      </c>
      <c r="C169" s="1">
        <v>5315</v>
      </c>
      <c r="D169" s="12">
        <f>VLOOKUP(A169,'NWAU per episode Acute Adm'!$A$2:$C$388,3,FALSE)</f>
        <v>1.6</v>
      </c>
      <c r="E169" s="12">
        <f t="shared" si="8"/>
        <v>139.20000000000002</v>
      </c>
      <c r="F169" s="14">
        <f t="shared" si="9"/>
        <v>8504</v>
      </c>
      <c r="G169" s="14">
        <f t="shared" si="10"/>
        <v>739848</v>
      </c>
      <c r="H169" s="12">
        <f>C169/NEP!$C$6</f>
        <v>0.99906015037593987</v>
      </c>
      <c r="I169" s="1">
        <f>NEP!$C$6-C169</f>
        <v>5</v>
      </c>
      <c r="J169" s="1">
        <f>'NWAU per episode Acute Adm'!E169-F169</f>
        <v>8.000000000001819</v>
      </c>
      <c r="K169" s="1">
        <f t="shared" si="11"/>
        <v>696.00000000015825</v>
      </c>
    </row>
    <row r="170" spans="1:11" x14ac:dyDescent="0.45">
      <c r="A170" t="s">
        <v>157</v>
      </c>
      <c r="B170">
        <v>369</v>
      </c>
      <c r="C170" s="1">
        <v>5193</v>
      </c>
      <c r="D170" s="12">
        <f>VLOOKUP(A170,'NWAU per episode Acute Adm'!$A$2:$C$388,3,FALSE)</f>
        <v>0.32</v>
      </c>
      <c r="E170" s="12">
        <f t="shared" si="8"/>
        <v>118.08</v>
      </c>
      <c r="F170" s="14">
        <f t="shared" si="9"/>
        <v>1661.76</v>
      </c>
      <c r="G170" s="14">
        <f t="shared" si="10"/>
        <v>613189.43999999994</v>
      </c>
      <c r="H170" s="12">
        <f>C170/NEP!$C$6</f>
        <v>0.97612781954887218</v>
      </c>
      <c r="I170" s="1">
        <f>NEP!$C$6-C170</f>
        <v>127</v>
      </c>
      <c r="J170" s="1">
        <f>'NWAU per episode Acute Adm'!E170-F170</f>
        <v>40.639999999999873</v>
      </c>
      <c r="K170" s="1">
        <f t="shared" si="11"/>
        <v>14996.159999999953</v>
      </c>
    </row>
    <row r="171" spans="1:11" x14ac:dyDescent="0.45">
      <c r="A171" t="s">
        <v>158</v>
      </c>
      <c r="B171">
        <v>52</v>
      </c>
      <c r="C171" s="1">
        <v>7914</v>
      </c>
      <c r="D171" s="12">
        <f>VLOOKUP(A171,'NWAU per episode Acute Adm'!$A$2:$C$388,3,FALSE)</f>
        <v>1.1299999999999999</v>
      </c>
      <c r="E171" s="12">
        <f t="shared" si="8"/>
        <v>58.759999999999991</v>
      </c>
      <c r="F171" s="14">
        <f t="shared" si="9"/>
        <v>8942.82</v>
      </c>
      <c r="G171" s="14">
        <f t="shared" si="10"/>
        <v>465026.64</v>
      </c>
      <c r="H171" s="12">
        <f>C171/NEP!$C$6</f>
        <v>1.487593984962406</v>
      </c>
      <c r="I171" s="1">
        <f>NEP!$C$6-C171</f>
        <v>-2594</v>
      </c>
      <c r="J171" s="1">
        <f>'NWAU per episode Acute Adm'!E171-F171</f>
        <v>-2931.2200000000003</v>
      </c>
      <c r="K171" s="1">
        <f t="shared" si="11"/>
        <v>-152423.44</v>
      </c>
    </row>
    <row r="172" spans="1:11" x14ac:dyDescent="0.45">
      <c r="A172" t="s">
        <v>159</v>
      </c>
      <c r="B172">
        <v>71</v>
      </c>
      <c r="C172" s="1">
        <v>7097</v>
      </c>
      <c r="D172" s="12">
        <f>VLOOKUP(A172,'NWAU per episode Acute Adm'!$A$2:$C$388,3,FALSE)</f>
        <v>0.31</v>
      </c>
      <c r="E172" s="12">
        <f t="shared" si="8"/>
        <v>22.01</v>
      </c>
      <c r="F172" s="14">
        <f t="shared" si="9"/>
        <v>2200.0700000000002</v>
      </c>
      <c r="G172" s="14">
        <f t="shared" si="10"/>
        <v>156204.97</v>
      </c>
      <c r="H172" s="12">
        <f>C172/NEP!$C$6</f>
        <v>1.3340225563909776</v>
      </c>
      <c r="I172" s="1">
        <f>NEP!$C$6-C172</f>
        <v>-1777</v>
      </c>
      <c r="J172" s="1">
        <f>'NWAU per episode Acute Adm'!E172-F172</f>
        <v>-550.86999999999989</v>
      </c>
      <c r="K172" s="1">
        <f t="shared" si="11"/>
        <v>-39111.76999999999</v>
      </c>
    </row>
    <row r="173" spans="1:11" x14ac:dyDescent="0.45">
      <c r="A173" t="s">
        <v>160</v>
      </c>
      <c r="B173">
        <v>30</v>
      </c>
      <c r="C173" s="1">
        <v>6715</v>
      </c>
      <c r="D173" s="12">
        <f>VLOOKUP(A173,'NWAU per episode Acute Adm'!$A$2:$C$388,3,FALSE)</f>
        <v>1.29</v>
      </c>
      <c r="E173" s="12">
        <f t="shared" si="8"/>
        <v>38.700000000000003</v>
      </c>
      <c r="F173" s="14">
        <f t="shared" si="9"/>
        <v>8662.35</v>
      </c>
      <c r="G173" s="14">
        <f t="shared" si="10"/>
        <v>259870.5</v>
      </c>
      <c r="H173" s="12">
        <f>C173/NEP!$C$6</f>
        <v>1.262218045112782</v>
      </c>
      <c r="I173" s="1">
        <f>NEP!$C$6-C173</f>
        <v>-1395</v>
      </c>
      <c r="J173" s="1">
        <f>'NWAU per episode Acute Adm'!E173-F173</f>
        <v>-1799.5499999999993</v>
      </c>
      <c r="K173" s="1">
        <f t="shared" si="11"/>
        <v>-53986.499999999978</v>
      </c>
    </row>
    <row r="174" spans="1:11" x14ac:dyDescent="0.45">
      <c r="A174" t="s">
        <v>161</v>
      </c>
      <c r="B174">
        <v>146</v>
      </c>
      <c r="C174" s="1">
        <v>5321</v>
      </c>
      <c r="D174" s="12">
        <f>VLOOKUP(A174,'NWAU per episode Acute Adm'!$A$2:$C$388,3,FALSE)</f>
        <v>0.28000000000000003</v>
      </c>
      <c r="E174" s="12">
        <f t="shared" si="8"/>
        <v>40.880000000000003</v>
      </c>
      <c r="F174" s="14">
        <f t="shared" si="9"/>
        <v>1489.88</v>
      </c>
      <c r="G174" s="14">
        <f t="shared" si="10"/>
        <v>217522.48</v>
      </c>
      <c r="H174" s="12">
        <f>C174/NEP!$C$6</f>
        <v>1.000187969924812</v>
      </c>
      <c r="I174" s="1">
        <f>NEP!$C$6-C174</f>
        <v>-1</v>
      </c>
      <c r="J174" s="1">
        <f>'NWAU per episode Acute Adm'!E174-F174</f>
        <v>-0.27999999999997272</v>
      </c>
      <c r="K174" s="1">
        <f t="shared" si="11"/>
        <v>-40.879999999996016</v>
      </c>
    </row>
    <row r="175" spans="1:11" x14ac:dyDescent="0.45">
      <c r="A175" t="s">
        <v>162</v>
      </c>
      <c r="B175">
        <v>54</v>
      </c>
      <c r="C175" s="1">
        <v>8627</v>
      </c>
      <c r="D175" s="12">
        <f>VLOOKUP(A175,'NWAU per episode Acute Adm'!$A$2:$C$388,3,FALSE)</f>
        <v>1.35</v>
      </c>
      <c r="E175" s="12">
        <f t="shared" si="8"/>
        <v>72.900000000000006</v>
      </c>
      <c r="F175" s="14">
        <f t="shared" si="9"/>
        <v>11646.45</v>
      </c>
      <c r="G175" s="14">
        <f t="shared" si="10"/>
        <v>628908.30000000005</v>
      </c>
      <c r="H175" s="12">
        <f>C175/NEP!$C$6</f>
        <v>1.6216165413533834</v>
      </c>
      <c r="I175" s="1">
        <f>NEP!$C$6-C175</f>
        <v>-3307</v>
      </c>
      <c r="J175" s="1">
        <f>'NWAU per episode Acute Adm'!E175-F175</f>
        <v>-4464.45</v>
      </c>
      <c r="K175" s="1">
        <f t="shared" si="11"/>
        <v>-241080.3</v>
      </c>
    </row>
    <row r="176" spans="1:11" x14ac:dyDescent="0.45">
      <c r="A176" t="s">
        <v>163</v>
      </c>
      <c r="B176">
        <v>52</v>
      </c>
      <c r="C176" s="1">
        <v>6700</v>
      </c>
      <c r="D176" s="12">
        <f>VLOOKUP(A176,'NWAU per episode Acute Adm'!$A$2:$C$388,3,FALSE)</f>
        <v>0.34</v>
      </c>
      <c r="E176" s="12">
        <f t="shared" si="8"/>
        <v>17.68</v>
      </c>
      <c r="F176" s="14">
        <f t="shared" si="9"/>
        <v>2278</v>
      </c>
      <c r="G176" s="14">
        <f t="shared" si="10"/>
        <v>118456</v>
      </c>
      <c r="H176" s="12">
        <f>C176/NEP!$C$6</f>
        <v>1.2593984962406015</v>
      </c>
      <c r="I176" s="1">
        <f>NEP!$C$6-C176</f>
        <v>-1380</v>
      </c>
      <c r="J176" s="1">
        <f>'NWAU per episode Acute Adm'!E176-F176</f>
        <v>-469.20000000000027</v>
      </c>
      <c r="K176" s="1">
        <f t="shared" si="11"/>
        <v>-24398.400000000016</v>
      </c>
    </row>
    <row r="177" spans="1:11" x14ac:dyDescent="0.45">
      <c r="A177" t="s">
        <v>164</v>
      </c>
      <c r="B177">
        <v>33</v>
      </c>
      <c r="C177" s="1">
        <v>4718</v>
      </c>
      <c r="D177" s="12">
        <f>VLOOKUP(A177,'NWAU per episode Acute Adm'!$A$2:$C$388,3,FALSE)</f>
        <v>1.77</v>
      </c>
      <c r="E177" s="12">
        <f t="shared" si="8"/>
        <v>58.410000000000004</v>
      </c>
      <c r="F177" s="14">
        <f t="shared" si="9"/>
        <v>8350.86</v>
      </c>
      <c r="G177" s="14">
        <f t="shared" si="10"/>
        <v>275578.38</v>
      </c>
      <c r="H177" s="12">
        <f>C177/NEP!$C$6</f>
        <v>0.88684210526315788</v>
      </c>
      <c r="I177" s="1">
        <f>NEP!$C$6-C177</f>
        <v>602</v>
      </c>
      <c r="J177" s="1">
        <f>'NWAU per episode Acute Adm'!E177-F177</f>
        <v>1065.5399999999991</v>
      </c>
      <c r="K177" s="1">
        <f t="shared" si="11"/>
        <v>35162.819999999971</v>
      </c>
    </row>
    <row r="178" spans="1:11" x14ac:dyDescent="0.45">
      <c r="A178" t="s">
        <v>165</v>
      </c>
      <c r="B178">
        <v>30</v>
      </c>
      <c r="C178" s="1">
        <v>7305</v>
      </c>
      <c r="D178" s="12">
        <f>VLOOKUP(A178,'NWAU per episode Acute Adm'!$A$2:$C$388,3,FALSE)</f>
        <v>0.56999999999999995</v>
      </c>
      <c r="E178" s="12">
        <f t="shared" si="8"/>
        <v>17.099999999999998</v>
      </c>
      <c r="F178" s="14">
        <f t="shared" si="9"/>
        <v>4163.8499999999995</v>
      </c>
      <c r="G178" s="14">
        <f t="shared" si="10"/>
        <v>124915.49999999999</v>
      </c>
      <c r="H178" s="12">
        <f>C178/NEP!$C$6</f>
        <v>1.3731203007518797</v>
      </c>
      <c r="I178" s="1">
        <f>NEP!$C$6-C178</f>
        <v>-1985</v>
      </c>
      <c r="J178" s="1">
        <f>'NWAU per episode Acute Adm'!E178-F178</f>
        <v>-1131.4499999999998</v>
      </c>
      <c r="K178" s="1">
        <f t="shared" si="11"/>
        <v>-33943.499999999993</v>
      </c>
    </row>
    <row r="179" spans="1:11" x14ac:dyDescent="0.45">
      <c r="A179" t="s">
        <v>166</v>
      </c>
      <c r="B179">
        <v>52</v>
      </c>
      <c r="C179" s="1">
        <v>5591</v>
      </c>
      <c r="D179" s="12">
        <f>VLOOKUP(A179,'NWAU per episode Acute Adm'!$A$2:$C$388,3,FALSE)</f>
        <v>0.78</v>
      </c>
      <c r="E179" s="12">
        <f t="shared" si="8"/>
        <v>40.56</v>
      </c>
      <c r="F179" s="14">
        <f t="shared" si="9"/>
        <v>4360.9800000000005</v>
      </c>
      <c r="G179" s="14">
        <f t="shared" si="10"/>
        <v>226770.96000000002</v>
      </c>
      <c r="H179" s="12">
        <f>C179/NEP!$C$6</f>
        <v>1.0509398496240601</v>
      </c>
      <c r="I179" s="1">
        <f>NEP!$C$6-C179</f>
        <v>-271</v>
      </c>
      <c r="J179" s="1">
        <f>'NWAU per episode Acute Adm'!E179-F179</f>
        <v>-211.38000000000011</v>
      </c>
      <c r="K179" s="1">
        <f t="shared" si="11"/>
        <v>-10991.760000000006</v>
      </c>
    </row>
    <row r="180" spans="1:11" x14ac:dyDescent="0.45">
      <c r="A180" t="s">
        <v>167</v>
      </c>
      <c r="B180">
        <v>222</v>
      </c>
      <c r="C180" s="1">
        <v>7900</v>
      </c>
      <c r="D180" s="12">
        <f>VLOOKUP(A180,'NWAU per episode Acute Adm'!$A$2:$C$388,3,FALSE)</f>
        <v>0.28000000000000003</v>
      </c>
      <c r="E180" s="12">
        <f t="shared" si="8"/>
        <v>62.160000000000004</v>
      </c>
      <c r="F180" s="14">
        <f t="shared" si="9"/>
        <v>2212</v>
      </c>
      <c r="G180" s="14">
        <f t="shared" si="10"/>
        <v>491064</v>
      </c>
      <c r="H180" s="12">
        <f>C180/NEP!$C$6</f>
        <v>1.4849624060150375</v>
      </c>
      <c r="I180" s="1">
        <f>NEP!$C$6-C180</f>
        <v>-2580</v>
      </c>
      <c r="J180" s="1">
        <f>'NWAU per episode Acute Adm'!E180-F180</f>
        <v>-722.39999999999986</v>
      </c>
      <c r="K180" s="1">
        <f t="shared" si="11"/>
        <v>-160372.79999999996</v>
      </c>
    </row>
    <row r="181" spans="1:11" x14ac:dyDescent="0.45">
      <c r="A181" t="s">
        <v>168</v>
      </c>
      <c r="B181">
        <v>65</v>
      </c>
      <c r="C181" s="1">
        <v>6679</v>
      </c>
      <c r="D181" s="12">
        <f>VLOOKUP(A181,'NWAU per episode Acute Adm'!$A$2:$C$388,3,FALSE)</f>
        <v>1.79</v>
      </c>
      <c r="E181" s="12">
        <f t="shared" si="8"/>
        <v>116.35000000000001</v>
      </c>
      <c r="F181" s="14">
        <f t="shared" si="9"/>
        <v>11955.41</v>
      </c>
      <c r="G181" s="14">
        <f t="shared" si="10"/>
        <v>777101.65</v>
      </c>
      <c r="H181" s="12">
        <f>C181/NEP!$C$6</f>
        <v>1.2554511278195488</v>
      </c>
      <c r="I181" s="1">
        <f>NEP!$C$6-C181</f>
        <v>-1359</v>
      </c>
      <c r="J181" s="1">
        <f>'NWAU per episode Acute Adm'!E181-F181</f>
        <v>-2432.6100000000006</v>
      </c>
      <c r="K181" s="1">
        <f t="shared" si="11"/>
        <v>-158119.65000000002</v>
      </c>
    </row>
    <row r="182" spans="1:11" x14ac:dyDescent="0.45">
      <c r="A182" t="s">
        <v>169</v>
      </c>
      <c r="B182">
        <v>125</v>
      </c>
      <c r="C182" s="1">
        <v>6521</v>
      </c>
      <c r="D182" s="12">
        <f>VLOOKUP(A182,'NWAU per episode Acute Adm'!$A$2:$C$388,3,FALSE)</f>
        <v>0.5</v>
      </c>
      <c r="E182" s="12">
        <f t="shared" si="8"/>
        <v>62.5</v>
      </c>
      <c r="F182" s="14">
        <f t="shared" si="9"/>
        <v>3260.5</v>
      </c>
      <c r="G182" s="14">
        <f t="shared" si="10"/>
        <v>407562.5</v>
      </c>
      <c r="H182" s="12">
        <f>C182/NEP!$C$6</f>
        <v>1.2257518796992481</v>
      </c>
      <c r="I182" s="1">
        <f>NEP!$C$6-C182</f>
        <v>-1201</v>
      </c>
      <c r="J182" s="1">
        <f>'NWAU per episode Acute Adm'!E182-F182</f>
        <v>-600.5</v>
      </c>
      <c r="K182" s="1">
        <f t="shared" si="11"/>
        <v>-75062.5</v>
      </c>
    </row>
    <row r="183" spans="1:11" x14ac:dyDescent="0.45">
      <c r="A183" t="s">
        <v>170</v>
      </c>
      <c r="B183">
        <v>160</v>
      </c>
      <c r="C183" s="1">
        <v>6270</v>
      </c>
      <c r="D183" s="12">
        <f>VLOOKUP(A183,'NWAU per episode Acute Adm'!$A$2:$C$388,3,FALSE)</f>
        <v>0.25</v>
      </c>
      <c r="E183" s="12">
        <f t="shared" si="8"/>
        <v>40</v>
      </c>
      <c r="F183" s="14">
        <f t="shared" si="9"/>
        <v>1567.5</v>
      </c>
      <c r="G183" s="14">
        <f t="shared" si="10"/>
        <v>250800</v>
      </c>
      <c r="H183" s="12">
        <f>C183/NEP!$C$6</f>
        <v>1.1785714285714286</v>
      </c>
      <c r="I183" s="1">
        <f>NEP!$C$6-C183</f>
        <v>-950</v>
      </c>
      <c r="J183" s="1">
        <f>'NWAU per episode Acute Adm'!E183-F183</f>
        <v>-237.5</v>
      </c>
      <c r="K183" s="1">
        <f t="shared" si="11"/>
        <v>-38000</v>
      </c>
    </row>
    <row r="184" spans="1:11" x14ac:dyDescent="0.45">
      <c r="A184" t="s">
        <v>171</v>
      </c>
      <c r="B184">
        <v>42</v>
      </c>
      <c r="C184" s="1">
        <v>7154</v>
      </c>
      <c r="D184" s="12">
        <f>VLOOKUP(A184,'NWAU per episode Acute Adm'!$A$2:$C$388,3,FALSE)</f>
        <v>1.56</v>
      </c>
      <c r="E184" s="12">
        <f t="shared" si="8"/>
        <v>65.52</v>
      </c>
      <c r="F184" s="14">
        <f t="shared" si="9"/>
        <v>11160.24</v>
      </c>
      <c r="G184" s="14">
        <f t="shared" si="10"/>
        <v>468730.08</v>
      </c>
      <c r="H184" s="12">
        <f>C184/NEP!$C$6</f>
        <v>1.3447368421052632</v>
      </c>
      <c r="I184" s="1">
        <f>NEP!$C$6-C184</f>
        <v>-1834</v>
      </c>
      <c r="J184" s="1">
        <f>'NWAU per episode Acute Adm'!E184-F184</f>
        <v>-2861.0400000000009</v>
      </c>
      <c r="K184" s="1">
        <f t="shared" si="11"/>
        <v>-120163.68000000004</v>
      </c>
    </row>
    <row r="185" spans="1:11" x14ac:dyDescent="0.45">
      <c r="A185" t="s">
        <v>172</v>
      </c>
      <c r="B185">
        <v>60</v>
      </c>
      <c r="C185" s="1">
        <v>6327</v>
      </c>
      <c r="D185" s="12">
        <f>VLOOKUP(A185,'NWAU per episode Acute Adm'!$A$2:$C$388,3,FALSE)</f>
        <v>0.3</v>
      </c>
      <c r="E185" s="12">
        <f t="shared" si="8"/>
        <v>18</v>
      </c>
      <c r="F185" s="14">
        <f t="shared" si="9"/>
        <v>1898.1</v>
      </c>
      <c r="G185" s="14">
        <f t="shared" si="10"/>
        <v>113886</v>
      </c>
      <c r="H185" s="12">
        <f>C185/NEP!$C$6</f>
        <v>1.1892857142857143</v>
      </c>
      <c r="I185" s="1">
        <f>NEP!$C$6-C185</f>
        <v>-1007</v>
      </c>
      <c r="J185" s="1">
        <f>'NWAU per episode Acute Adm'!E185-F185</f>
        <v>-302.09999999999991</v>
      </c>
      <c r="K185" s="1">
        <f t="shared" si="11"/>
        <v>-18125.999999999993</v>
      </c>
    </row>
    <row r="186" spans="1:11" x14ac:dyDescent="0.45">
      <c r="A186" t="s">
        <v>173</v>
      </c>
      <c r="B186">
        <v>33</v>
      </c>
      <c r="C186" s="1">
        <v>4303</v>
      </c>
      <c r="D186" s="12">
        <f>VLOOKUP(A186,'NWAU per episode Acute Adm'!$A$2:$C$388,3,FALSE)</f>
        <v>0.71</v>
      </c>
      <c r="E186" s="12">
        <f t="shared" si="8"/>
        <v>23.43</v>
      </c>
      <c r="F186" s="14">
        <f t="shared" si="9"/>
        <v>3055.1299999999997</v>
      </c>
      <c r="G186" s="14">
        <f t="shared" si="10"/>
        <v>100819.29</v>
      </c>
      <c r="H186" s="12">
        <f>C186/NEP!$C$6</f>
        <v>0.80883458646616546</v>
      </c>
      <c r="I186" s="1">
        <f>NEP!$C$6-C186</f>
        <v>1017</v>
      </c>
      <c r="J186" s="1">
        <f>'NWAU per episode Acute Adm'!E186-F186</f>
        <v>722.07000000000016</v>
      </c>
      <c r="K186" s="1">
        <f t="shared" si="11"/>
        <v>23828.310000000005</v>
      </c>
    </row>
    <row r="187" spans="1:11" x14ac:dyDescent="0.45">
      <c r="A187" t="s">
        <v>174</v>
      </c>
      <c r="B187">
        <v>125</v>
      </c>
      <c r="C187" s="1">
        <v>5840</v>
      </c>
      <c r="D187" s="12">
        <f>VLOOKUP(A187,'NWAU per episode Acute Adm'!$A$2:$C$388,3,FALSE)</f>
        <v>2.04</v>
      </c>
      <c r="E187" s="12">
        <f t="shared" si="8"/>
        <v>255</v>
      </c>
      <c r="F187" s="14">
        <f t="shared" si="9"/>
        <v>11913.6</v>
      </c>
      <c r="G187" s="14">
        <f t="shared" si="10"/>
        <v>1489200</v>
      </c>
      <c r="H187" s="12">
        <f>C187/NEP!$C$6</f>
        <v>1.0977443609022557</v>
      </c>
      <c r="I187" s="1">
        <f>NEP!$C$6-C187</f>
        <v>-520</v>
      </c>
      <c r="J187" s="1">
        <f>'NWAU per episode Acute Adm'!E187-F187</f>
        <v>-1060.8000000000011</v>
      </c>
      <c r="K187" s="1">
        <f t="shared" si="11"/>
        <v>-132600.00000000015</v>
      </c>
    </row>
    <row r="188" spans="1:11" x14ac:dyDescent="0.45">
      <c r="A188" t="s">
        <v>175</v>
      </c>
      <c r="B188">
        <v>186</v>
      </c>
      <c r="C188" s="1">
        <v>6160</v>
      </c>
      <c r="D188" s="12">
        <f>VLOOKUP(A188,'NWAU per episode Acute Adm'!$A$2:$C$388,3,FALSE)</f>
        <v>1.07</v>
      </c>
      <c r="E188" s="12">
        <f t="shared" si="8"/>
        <v>199.02</v>
      </c>
      <c r="F188" s="14">
        <f t="shared" si="9"/>
        <v>6591.2000000000007</v>
      </c>
      <c r="G188" s="14">
        <f t="shared" si="10"/>
        <v>1225963.2000000002</v>
      </c>
      <c r="H188" s="12">
        <f>C188/NEP!$C$6</f>
        <v>1.1578947368421053</v>
      </c>
      <c r="I188" s="1">
        <f>NEP!$C$6-C188</f>
        <v>-840</v>
      </c>
      <c r="J188" s="1">
        <f>'NWAU per episode Acute Adm'!E188-F188</f>
        <v>-898.80000000000018</v>
      </c>
      <c r="K188" s="1">
        <f t="shared" si="11"/>
        <v>-167176.80000000005</v>
      </c>
    </row>
    <row r="189" spans="1:11" x14ac:dyDescent="0.45">
      <c r="A189" t="s">
        <v>443</v>
      </c>
      <c r="B189">
        <v>42</v>
      </c>
      <c r="C189" s="1">
        <v>5386</v>
      </c>
      <c r="D189" s="12">
        <f>VLOOKUP(A189,'NWAU per episode Acute Adm'!$A$2:$C$388,3,FALSE)</f>
        <v>0.98</v>
      </c>
      <c r="E189" s="12">
        <f t="shared" si="8"/>
        <v>41.16</v>
      </c>
      <c r="F189" s="14">
        <f t="shared" si="9"/>
        <v>5278.28</v>
      </c>
      <c r="G189" s="14">
        <f t="shared" si="10"/>
        <v>221687.75999999998</v>
      </c>
      <c r="H189" s="12">
        <f>C189/NEP!$C$6</f>
        <v>1.012406015037594</v>
      </c>
      <c r="I189" s="1">
        <f>NEP!$C$6-C189</f>
        <v>-66</v>
      </c>
      <c r="J189" s="1">
        <f>'NWAU per episode Acute Adm'!E189-F189</f>
        <v>-64.680000000000291</v>
      </c>
      <c r="K189" s="1">
        <f t="shared" si="11"/>
        <v>-2716.5600000000122</v>
      </c>
    </row>
    <row r="190" spans="1:11" x14ac:dyDescent="0.45">
      <c r="A190" t="s">
        <v>176</v>
      </c>
      <c r="B190">
        <v>82</v>
      </c>
      <c r="C190" s="1">
        <v>5242</v>
      </c>
      <c r="D190" s="12">
        <f>VLOOKUP(A190,'NWAU per episode Acute Adm'!$A$2:$C$388,3,FALSE)</f>
        <v>0.88</v>
      </c>
      <c r="E190" s="12">
        <f t="shared" si="8"/>
        <v>72.16</v>
      </c>
      <c r="F190" s="14">
        <f t="shared" si="9"/>
        <v>4612.96</v>
      </c>
      <c r="G190" s="14">
        <f t="shared" si="10"/>
        <v>378262.72000000003</v>
      </c>
      <c r="H190" s="12">
        <f>C190/NEP!$C$6</f>
        <v>0.98533834586466162</v>
      </c>
      <c r="I190" s="1">
        <f>NEP!$C$6-C190</f>
        <v>78</v>
      </c>
      <c r="J190" s="1">
        <f>'NWAU per episode Acute Adm'!E190-F190</f>
        <v>68.639999999999418</v>
      </c>
      <c r="K190" s="1">
        <f t="shared" si="11"/>
        <v>5628.4799999999523</v>
      </c>
    </row>
    <row r="191" spans="1:11" x14ac:dyDescent="0.45">
      <c r="A191" t="s">
        <v>177</v>
      </c>
      <c r="B191">
        <v>89</v>
      </c>
      <c r="C191" s="1">
        <v>8400</v>
      </c>
      <c r="D191" s="12">
        <f>VLOOKUP(A191,'NWAU per episode Acute Adm'!$A$2:$C$388,3,FALSE)</f>
        <v>0.46</v>
      </c>
      <c r="E191" s="12">
        <f t="shared" si="8"/>
        <v>40.940000000000005</v>
      </c>
      <c r="F191" s="14">
        <f t="shared" si="9"/>
        <v>3864</v>
      </c>
      <c r="G191" s="14">
        <f t="shared" si="10"/>
        <v>343896</v>
      </c>
      <c r="H191" s="12">
        <f>C191/NEP!$C$6</f>
        <v>1.5789473684210527</v>
      </c>
      <c r="I191" s="1">
        <f>NEP!$C$6-C191</f>
        <v>-3080</v>
      </c>
      <c r="J191" s="1">
        <f>'NWAU per episode Acute Adm'!E191-F191</f>
        <v>-1416.7999999999997</v>
      </c>
      <c r="K191" s="1">
        <f t="shared" si="11"/>
        <v>-126095.19999999998</v>
      </c>
    </row>
    <row r="192" spans="1:11" x14ac:dyDescent="0.45">
      <c r="A192" t="s">
        <v>178</v>
      </c>
      <c r="B192">
        <v>58</v>
      </c>
      <c r="C192" s="1">
        <v>6581</v>
      </c>
      <c r="D192" s="12">
        <f>VLOOKUP(A192,'NWAU per episode Acute Adm'!$A$2:$C$388,3,FALSE)</f>
        <v>0.71</v>
      </c>
      <c r="E192" s="12">
        <f t="shared" si="8"/>
        <v>41.18</v>
      </c>
      <c r="F192" s="14">
        <f t="shared" si="9"/>
        <v>4672.51</v>
      </c>
      <c r="G192" s="14">
        <f t="shared" si="10"/>
        <v>271005.58</v>
      </c>
      <c r="H192" s="12">
        <f>C192/NEP!$C$6</f>
        <v>1.2370300751879699</v>
      </c>
      <c r="I192" s="1">
        <f>NEP!$C$6-C192</f>
        <v>-1261</v>
      </c>
      <c r="J192" s="1">
        <f>'NWAU per episode Acute Adm'!E192-F192</f>
        <v>-895.31</v>
      </c>
      <c r="K192" s="1">
        <f t="shared" si="11"/>
        <v>-51927.979999999996</v>
      </c>
    </row>
    <row r="193" spans="1:11" x14ac:dyDescent="0.45">
      <c r="A193" t="s">
        <v>179</v>
      </c>
      <c r="B193">
        <v>240</v>
      </c>
      <c r="C193" s="1">
        <v>5870</v>
      </c>
      <c r="D193" s="12">
        <f>VLOOKUP(A193,'NWAU per episode Acute Adm'!$A$2:$C$388,3,FALSE)</f>
        <v>1.45</v>
      </c>
      <c r="E193" s="12">
        <f t="shared" si="8"/>
        <v>348</v>
      </c>
      <c r="F193" s="14">
        <f t="shared" si="9"/>
        <v>8511.5</v>
      </c>
      <c r="G193" s="14">
        <f t="shared" si="10"/>
        <v>2042760</v>
      </c>
      <c r="H193" s="12">
        <f>C193/NEP!$C$6</f>
        <v>1.1033834586466165</v>
      </c>
      <c r="I193" s="1">
        <f>NEP!$C$6-C193</f>
        <v>-550</v>
      </c>
      <c r="J193" s="1">
        <f>'NWAU per episode Acute Adm'!E193-F193</f>
        <v>-797.5</v>
      </c>
      <c r="K193" s="1">
        <f t="shared" si="11"/>
        <v>-191400</v>
      </c>
    </row>
    <row r="194" spans="1:11" x14ac:dyDescent="0.45">
      <c r="A194" t="s">
        <v>180</v>
      </c>
      <c r="B194">
        <v>582</v>
      </c>
      <c r="C194" s="1">
        <v>6625</v>
      </c>
      <c r="D194" s="12">
        <f>VLOOKUP(A194,'NWAU per episode Acute Adm'!$A$2:$C$388,3,FALSE)</f>
        <v>0.46</v>
      </c>
      <c r="E194" s="12">
        <f t="shared" si="8"/>
        <v>267.72000000000003</v>
      </c>
      <c r="F194" s="14">
        <f t="shared" si="9"/>
        <v>3047.5</v>
      </c>
      <c r="G194" s="14">
        <f t="shared" si="10"/>
        <v>1773645</v>
      </c>
      <c r="H194" s="12">
        <f>C194/NEP!$C$6</f>
        <v>1.2453007518796992</v>
      </c>
      <c r="I194" s="1">
        <f>NEP!$C$6-C194</f>
        <v>-1305</v>
      </c>
      <c r="J194" s="1">
        <f>'NWAU per episode Acute Adm'!E194-F194</f>
        <v>-600.29999999999973</v>
      </c>
      <c r="K194" s="1">
        <f t="shared" si="11"/>
        <v>-349374.59999999986</v>
      </c>
    </row>
    <row r="195" spans="1:11" x14ac:dyDescent="0.45">
      <c r="A195" t="s">
        <v>181</v>
      </c>
      <c r="B195">
        <v>30</v>
      </c>
      <c r="C195" s="1">
        <v>8017</v>
      </c>
      <c r="D195" s="12">
        <f>VLOOKUP(A195,'NWAU per episode Acute Adm'!$A$2:$C$388,3,FALSE)</f>
        <v>1.1200000000000001</v>
      </c>
      <c r="E195" s="12">
        <f t="shared" ref="E195:E258" si="12">D195*B195</f>
        <v>33.6</v>
      </c>
      <c r="F195" s="14">
        <f t="shared" ref="F195:F258" si="13">C195*D195</f>
        <v>8979.0400000000009</v>
      </c>
      <c r="G195" s="14">
        <f t="shared" ref="G195:G258" si="14">F195*B195</f>
        <v>269371.2</v>
      </c>
      <c r="H195" s="12">
        <f>C195/NEP!$C$6</f>
        <v>1.5069548872180452</v>
      </c>
      <c r="I195" s="1">
        <f>NEP!$C$6-C195</f>
        <v>-2697</v>
      </c>
      <c r="J195" s="1">
        <f>'NWAU per episode Acute Adm'!E195-F195</f>
        <v>-3020.6400000000012</v>
      </c>
      <c r="K195" s="1">
        <f t="shared" ref="K195:K258" si="15">J195*B195</f>
        <v>-90619.200000000041</v>
      </c>
    </row>
    <row r="196" spans="1:11" x14ac:dyDescent="0.45">
      <c r="A196" t="s">
        <v>182</v>
      </c>
      <c r="B196">
        <v>291</v>
      </c>
      <c r="C196" s="1">
        <v>5714</v>
      </c>
      <c r="D196" s="12">
        <f>VLOOKUP(A196,'NWAU per episode Acute Adm'!$A$2:$C$388,3,FALSE)</f>
        <v>0.24</v>
      </c>
      <c r="E196" s="12">
        <f t="shared" si="12"/>
        <v>69.84</v>
      </c>
      <c r="F196" s="14">
        <f t="shared" si="13"/>
        <v>1371.36</v>
      </c>
      <c r="G196" s="14">
        <f t="shared" si="14"/>
        <v>399065.75999999995</v>
      </c>
      <c r="H196" s="12">
        <f>C196/NEP!$C$6</f>
        <v>1.0740601503759399</v>
      </c>
      <c r="I196" s="1">
        <f>NEP!$C$6-C196</f>
        <v>-394</v>
      </c>
      <c r="J196" s="1">
        <f>'NWAU per episode Acute Adm'!E196-F196</f>
        <v>-94.559999999999718</v>
      </c>
      <c r="K196" s="1">
        <f t="shared" si="15"/>
        <v>-27516.959999999919</v>
      </c>
    </row>
    <row r="197" spans="1:11" x14ac:dyDescent="0.45">
      <c r="A197" t="s">
        <v>183</v>
      </c>
      <c r="B197">
        <v>109</v>
      </c>
      <c r="C197" s="1">
        <v>5835</v>
      </c>
      <c r="D197" s="12">
        <f>VLOOKUP(A197,'NWAU per episode Acute Adm'!$A$2:$C$388,3,FALSE)</f>
        <v>0.35</v>
      </c>
      <c r="E197" s="12">
        <f t="shared" si="12"/>
        <v>38.15</v>
      </c>
      <c r="F197" s="14">
        <f t="shared" si="13"/>
        <v>2042.2499999999998</v>
      </c>
      <c r="G197" s="14">
        <f t="shared" si="14"/>
        <v>222605.24999999997</v>
      </c>
      <c r="H197" s="12">
        <f>C197/NEP!$C$6</f>
        <v>1.0968045112781954</v>
      </c>
      <c r="I197" s="1">
        <f>NEP!$C$6-C197</f>
        <v>-515</v>
      </c>
      <c r="J197" s="1">
        <f>'NWAU per episode Acute Adm'!E197-F197</f>
        <v>-180.24999999999977</v>
      </c>
      <c r="K197" s="1">
        <f t="shared" si="15"/>
        <v>-19647.249999999975</v>
      </c>
    </row>
    <row r="198" spans="1:11" x14ac:dyDescent="0.45">
      <c r="A198" t="s">
        <v>184</v>
      </c>
      <c r="B198">
        <v>31</v>
      </c>
      <c r="C198" s="1">
        <v>5459</v>
      </c>
      <c r="D198" s="12">
        <f>VLOOKUP(A198,'NWAU per episode Acute Adm'!$A$2:$C$388,3,FALSE)</f>
        <v>0.53</v>
      </c>
      <c r="E198" s="12">
        <f t="shared" si="12"/>
        <v>16.43</v>
      </c>
      <c r="F198" s="14">
        <f t="shared" si="13"/>
        <v>2893.27</v>
      </c>
      <c r="G198" s="14">
        <f t="shared" si="14"/>
        <v>89691.37</v>
      </c>
      <c r="H198" s="12">
        <f>C198/NEP!$C$6</f>
        <v>1.0261278195488721</v>
      </c>
      <c r="I198" s="1">
        <f>NEP!$C$6-C198</f>
        <v>-139</v>
      </c>
      <c r="J198" s="1">
        <f>'NWAU per episode Acute Adm'!E198-F198</f>
        <v>-73.670000000000073</v>
      </c>
      <c r="K198" s="1">
        <f t="shared" si="15"/>
        <v>-2283.7700000000023</v>
      </c>
    </row>
    <row r="199" spans="1:11" x14ac:dyDescent="0.45">
      <c r="A199" t="s">
        <v>185</v>
      </c>
      <c r="B199">
        <v>80</v>
      </c>
      <c r="C199" s="1">
        <v>5663</v>
      </c>
      <c r="D199" s="12">
        <f>VLOOKUP(A199,'NWAU per episode Acute Adm'!$A$2:$C$388,3,FALSE)</f>
        <v>1.88</v>
      </c>
      <c r="E199" s="12">
        <f t="shared" si="12"/>
        <v>150.39999999999998</v>
      </c>
      <c r="F199" s="14">
        <f t="shared" si="13"/>
        <v>10646.439999999999</v>
      </c>
      <c r="G199" s="14">
        <f t="shared" si="14"/>
        <v>851715.2</v>
      </c>
      <c r="H199" s="12">
        <f>C199/NEP!$C$6</f>
        <v>1.0644736842105262</v>
      </c>
      <c r="I199" s="1">
        <f>NEP!$C$6-C199</f>
        <v>-343</v>
      </c>
      <c r="J199" s="1">
        <f>'NWAU per episode Acute Adm'!E199-F199</f>
        <v>-644.84000000000015</v>
      </c>
      <c r="K199" s="1">
        <f t="shared" si="15"/>
        <v>-51587.200000000012</v>
      </c>
    </row>
    <row r="200" spans="1:11" x14ac:dyDescent="0.45">
      <c r="A200" t="s">
        <v>186</v>
      </c>
      <c r="B200">
        <v>131</v>
      </c>
      <c r="C200" s="1">
        <v>4856</v>
      </c>
      <c r="D200" s="12">
        <f>VLOOKUP(A200,'NWAU per episode Acute Adm'!$A$2:$C$388,3,FALSE)</f>
        <v>2.0299999999999998</v>
      </c>
      <c r="E200" s="12">
        <f t="shared" si="12"/>
        <v>265.92999999999995</v>
      </c>
      <c r="F200" s="14">
        <f t="shared" si="13"/>
        <v>9857.6799999999985</v>
      </c>
      <c r="G200" s="14">
        <f t="shared" si="14"/>
        <v>1291356.0799999998</v>
      </c>
      <c r="H200" s="12">
        <f>C200/NEP!$C$6</f>
        <v>0.91278195488721803</v>
      </c>
      <c r="I200" s="1">
        <f>NEP!$C$6-C200</f>
        <v>464</v>
      </c>
      <c r="J200" s="1">
        <f>'NWAU per episode Acute Adm'!E200-F200</f>
        <v>941.91999999999825</v>
      </c>
      <c r="K200" s="1">
        <f t="shared" si="15"/>
        <v>123391.51999999977</v>
      </c>
    </row>
    <row r="201" spans="1:11" x14ac:dyDescent="0.45">
      <c r="A201" t="s">
        <v>187</v>
      </c>
      <c r="B201">
        <v>248</v>
      </c>
      <c r="C201" s="1">
        <v>4390</v>
      </c>
      <c r="D201" s="12">
        <f>VLOOKUP(A201,'NWAU per episode Acute Adm'!$A$2:$C$388,3,FALSE)</f>
        <v>0.65</v>
      </c>
      <c r="E201" s="12">
        <f t="shared" si="12"/>
        <v>161.20000000000002</v>
      </c>
      <c r="F201" s="14">
        <f t="shared" si="13"/>
        <v>2853.5</v>
      </c>
      <c r="G201" s="14">
        <f t="shared" si="14"/>
        <v>707668</v>
      </c>
      <c r="H201" s="12">
        <f>C201/NEP!$C$6</f>
        <v>0.82518796992481203</v>
      </c>
      <c r="I201" s="1">
        <f>NEP!$C$6-C201</f>
        <v>930</v>
      </c>
      <c r="J201" s="1">
        <f>'NWAU per episode Acute Adm'!E201-F201</f>
        <v>604.50000000000045</v>
      </c>
      <c r="K201" s="1">
        <f t="shared" si="15"/>
        <v>149916.00000000012</v>
      </c>
    </row>
    <row r="202" spans="1:11" x14ac:dyDescent="0.45">
      <c r="A202" t="s">
        <v>188</v>
      </c>
      <c r="B202">
        <v>89</v>
      </c>
      <c r="C202" s="1">
        <v>5150</v>
      </c>
      <c r="D202" s="12">
        <f>VLOOKUP(A202,'NWAU per episode Acute Adm'!$A$2:$C$388,3,FALSE)</f>
        <v>2.19</v>
      </c>
      <c r="E202" s="12">
        <f t="shared" si="12"/>
        <v>194.91</v>
      </c>
      <c r="F202" s="14">
        <f t="shared" si="13"/>
        <v>11278.5</v>
      </c>
      <c r="G202" s="14">
        <f t="shared" si="14"/>
        <v>1003786.5</v>
      </c>
      <c r="H202" s="12">
        <f>C202/NEP!$C$6</f>
        <v>0.96804511278195493</v>
      </c>
      <c r="I202" s="1">
        <f>NEP!$C$6-C202</f>
        <v>170</v>
      </c>
      <c r="J202" s="1">
        <f>'NWAU per episode Acute Adm'!E202-F202</f>
        <v>372.29999999999927</v>
      </c>
      <c r="K202" s="1">
        <f t="shared" si="15"/>
        <v>33134.699999999939</v>
      </c>
    </row>
    <row r="203" spans="1:11" x14ac:dyDescent="0.45">
      <c r="A203" t="s">
        <v>189</v>
      </c>
      <c r="B203">
        <v>90</v>
      </c>
      <c r="C203" s="1">
        <v>5481</v>
      </c>
      <c r="D203" s="12">
        <f>VLOOKUP(A203,'NWAU per episode Acute Adm'!$A$2:$C$388,3,FALSE)</f>
        <v>0.74</v>
      </c>
      <c r="E203" s="12">
        <f t="shared" si="12"/>
        <v>66.599999999999994</v>
      </c>
      <c r="F203" s="14">
        <f t="shared" si="13"/>
        <v>4055.94</v>
      </c>
      <c r="G203" s="14">
        <f t="shared" si="14"/>
        <v>365034.6</v>
      </c>
      <c r="H203" s="12">
        <f>C203/NEP!$C$6</f>
        <v>1.0302631578947368</v>
      </c>
      <c r="I203" s="1">
        <f>NEP!$C$6-C203</f>
        <v>-161</v>
      </c>
      <c r="J203" s="1">
        <f>'NWAU per episode Acute Adm'!E203-F203</f>
        <v>-119.14000000000078</v>
      </c>
      <c r="K203" s="1">
        <f t="shared" si="15"/>
        <v>-10722.600000000071</v>
      </c>
    </row>
    <row r="204" spans="1:11" x14ac:dyDescent="0.45">
      <c r="A204" t="s">
        <v>190</v>
      </c>
      <c r="B204">
        <v>154</v>
      </c>
      <c r="C204" s="1">
        <v>10293</v>
      </c>
      <c r="D204" s="12">
        <f>VLOOKUP(A204,'NWAU per episode Acute Adm'!$A$2:$C$388,3,FALSE)</f>
        <v>0.26</v>
      </c>
      <c r="E204" s="12">
        <f t="shared" si="12"/>
        <v>40.04</v>
      </c>
      <c r="F204" s="14">
        <f t="shared" si="13"/>
        <v>2676.1800000000003</v>
      </c>
      <c r="G204" s="14">
        <f t="shared" si="14"/>
        <v>412131.72000000003</v>
      </c>
      <c r="H204" s="12">
        <f>C204/NEP!$C$6</f>
        <v>1.9347744360902255</v>
      </c>
      <c r="I204" s="1">
        <f>NEP!$C$6-C204</f>
        <v>-4973</v>
      </c>
      <c r="J204" s="1">
        <f>'NWAU per episode Acute Adm'!E204-F204</f>
        <v>-1292.9800000000005</v>
      </c>
      <c r="K204" s="1">
        <f t="shared" si="15"/>
        <v>-199118.92000000007</v>
      </c>
    </row>
    <row r="205" spans="1:11" x14ac:dyDescent="0.45">
      <c r="A205" t="s">
        <v>191</v>
      </c>
      <c r="B205">
        <v>81</v>
      </c>
      <c r="C205" s="1">
        <v>4770</v>
      </c>
      <c r="D205" s="12">
        <f>VLOOKUP(A205,'NWAU per episode Acute Adm'!$A$2:$C$388,3,FALSE)</f>
        <v>1.7</v>
      </c>
      <c r="E205" s="12">
        <f t="shared" si="12"/>
        <v>137.69999999999999</v>
      </c>
      <c r="F205" s="14">
        <f t="shared" si="13"/>
        <v>8109</v>
      </c>
      <c r="G205" s="14">
        <f t="shared" si="14"/>
        <v>656829</v>
      </c>
      <c r="H205" s="12">
        <f>C205/NEP!$C$6</f>
        <v>0.89661654135338342</v>
      </c>
      <c r="I205" s="1">
        <f>NEP!$C$6-C205</f>
        <v>550</v>
      </c>
      <c r="J205" s="1">
        <f>'NWAU per episode Acute Adm'!E205-F205</f>
        <v>934.99999999999818</v>
      </c>
      <c r="K205" s="1">
        <f t="shared" si="15"/>
        <v>75734.999999999854</v>
      </c>
    </row>
    <row r="206" spans="1:11" x14ac:dyDescent="0.45">
      <c r="A206" t="s">
        <v>192</v>
      </c>
      <c r="B206">
        <v>38</v>
      </c>
      <c r="C206" s="1">
        <v>5424</v>
      </c>
      <c r="D206" s="12">
        <f>VLOOKUP(A206,'NWAU per episode Acute Adm'!$A$2:$C$388,3,FALSE)</f>
        <v>0.52</v>
      </c>
      <c r="E206" s="12">
        <f t="shared" si="12"/>
        <v>19.760000000000002</v>
      </c>
      <c r="F206" s="14">
        <f t="shared" si="13"/>
        <v>2820.48</v>
      </c>
      <c r="G206" s="14">
        <f t="shared" si="14"/>
        <v>107178.24000000001</v>
      </c>
      <c r="H206" s="12">
        <f>C206/NEP!$C$6</f>
        <v>1.0195488721804511</v>
      </c>
      <c r="I206" s="1">
        <f>NEP!$C$6-C206</f>
        <v>-104</v>
      </c>
      <c r="J206" s="1">
        <f>'NWAU per episode Acute Adm'!E206-F206</f>
        <v>-54.079999999999927</v>
      </c>
      <c r="K206" s="1">
        <f t="shared" si="15"/>
        <v>-2055.0399999999972</v>
      </c>
    </row>
    <row r="207" spans="1:11" x14ac:dyDescent="0.45">
      <c r="A207" t="s">
        <v>193</v>
      </c>
      <c r="B207">
        <v>33</v>
      </c>
      <c r="C207" s="1">
        <v>6515</v>
      </c>
      <c r="D207" s="12">
        <f>VLOOKUP(A207,'NWAU per episode Acute Adm'!$A$2:$C$388,3,FALSE)</f>
        <v>2.77</v>
      </c>
      <c r="E207" s="12">
        <f t="shared" si="12"/>
        <v>91.41</v>
      </c>
      <c r="F207" s="14">
        <f t="shared" si="13"/>
        <v>18046.55</v>
      </c>
      <c r="G207" s="14">
        <f t="shared" si="14"/>
        <v>595536.15</v>
      </c>
      <c r="H207" s="12">
        <f>C207/NEP!$C$6</f>
        <v>1.2246240601503759</v>
      </c>
      <c r="I207" s="1">
        <f>NEP!$C$6-C207</f>
        <v>-1195</v>
      </c>
      <c r="J207" s="1">
        <f>'NWAU per episode Acute Adm'!E207-F207</f>
        <v>-3310.1500000000015</v>
      </c>
      <c r="K207" s="1">
        <f t="shared" si="15"/>
        <v>-109234.95000000004</v>
      </c>
    </row>
    <row r="208" spans="1:11" x14ac:dyDescent="0.45">
      <c r="A208" t="s">
        <v>194</v>
      </c>
      <c r="B208">
        <v>47</v>
      </c>
      <c r="C208" s="1">
        <v>5243</v>
      </c>
      <c r="D208" s="12">
        <f>VLOOKUP(A208,'NWAU per episode Acute Adm'!$A$2:$C$388,3,FALSE)</f>
        <v>1.99</v>
      </c>
      <c r="E208" s="12">
        <f t="shared" si="12"/>
        <v>93.53</v>
      </c>
      <c r="F208" s="14">
        <f t="shared" si="13"/>
        <v>10433.57</v>
      </c>
      <c r="G208" s="14">
        <f t="shared" si="14"/>
        <v>490377.79</v>
      </c>
      <c r="H208" s="12">
        <f>C208/NEP!$C$6</f>
        <v>0.98552631578947369</v>
      </c>
      <c r="I208" s="1">
        <f>NEP!$C$6-C208</f>
        <v>77</v>
      </c>
      <c r="J208" s="1">
        <f>'NWAU per episode Acute Adm'!E208-F208</f>
        <v>153.23000000000138</v>
      </c>
      <c r="K208" s="1">
        <f t="shared" si="15"/>
        <v>7201.810000000065</v>
      </c>
    </row>
    <row r="209" spans="1:11" x14ac:dyDescent="0.45">
      <c r="A209" t="s">
        <v>195</v>
      </c>
      <c r="B209">
        <v>137</v>
      </c>
      <c r="C209" s="1">
        <v>5365</v>
      </c>
      <c r="D209" s="12">
        <f>VLOOKUP(A209,'NWAU per episode Acute Adm'!$A$2:$C$388,3,FALSE)</f>
        <v>1.04</v>
      </c>
      <c r="E209" s="12">
        <f t="shared" si="12"/>
        <v>142.48000000000002</v>
      </c>
      <c r="F209" s="14">
        <f t="shared" si="13"/>
        <v>5579.6</v>
      </c>
      <c r="G209" s="14">
        <f t="shared" si="14"/>
        <v>764405.20000000007</v>
      </c>
      <c r="H209" s="12">
        <f>C209/NEP!$C$6</f>
        <v>1.0084586466165413</v>
      </c>
      <c r="I209" s="1">
        <f>NEP!$C$6-C209</f>
        <v>-45</v>
      </c>
      <c r="J209" s="1">
        <f>'NWAU per episode Acute Adm'!E209-F209</f>
        <v>-46.799999999999272</v>
      </c>
      <c r="K209" s="1">
        <f t="shared" si="15"/>
        <v>-6411.5999999999003</v>
      </c>
    </row>
    <row r="210" spans="1:11" x14ac:dyDescent="0.45">
      <c r="A210" t="s">
        <v>196</v>
      </c>
      <c r="B210">
        <v>203</v>
      </c>
      <c r="C210" s="1">
        <v>5567</v>
      </c>
      <c r="D210" s="12">
        <f>VLOOKUP(A210,'NWAU per episode Acute Adm'!$A$2:$C$388,3,FALSE)</f>
        <v>0.82</v>
      </c>
      <c r="E210" s="12">
        <f t="shared" si="12"/>
        <v>166.45999999999998</v>
      </c>
      <c r="F210" s="14">
        <f t="shared" si="13"/>
        <v>4564.9399999999996</v>
      </c>
      <c r="G210" s="14">
        <f t="shared" si="14"/>
        <v>926682.82</v>
      </c>
      <c r="H210" s="12">
        <f>C210/NEP!$C$6</f>
        <v>1.0464285714285715</v>
      </c>
      <c r="I210" s="1">
        <f>NEP!$C$6-C210</f>
        <v>-247</v>
      </c>
      <c r="J210" s="1">
        <f>'NWAU per episode Acute Adm'!E210-F210</f>
        <v>-202.53999999999996</v>
      </c>
      <c r="K210" s="1">
        <f t="shared" si="15"/>
        <v>-41115.619999999995</v>
      </c>
    </row>
    <row r="211" spans="1:11" x14ac:dyDescent="0.45">
      <c r="A211" t="s">
        <v>197</v>
      </c>
      <c r="B211">
        <v>96</v>
      </c>
      <c r="C211" s="1">
        <v>5886</v>
      </c>
      <c r="D211" s="12">
        <f>VLOOKUP(A211,'NWAU per episode Acute Adm'!$A$2:$C$388,3,FALSE)</f>
        <v>0.68</v>
      </c>
      <c r="E211" s="12">
        <f t="shared" si="12"/>
        <v>65.28</v>
      </c>
      <c r="F211" s="14">
        <f t="shared" si="13"/>
        <v>4002.4800000000005</v>
      </c>
      <c r="G211" s="14">
        <f t="shared" si="14"/>
        <v>384238.08000000007</v>
      </c>
      <c r="H211" s="12">
        <f>C211/NEP!$C$6</f>
        <v>1.1063909774436089</v>
      </c>
      <c r="I211" s="1">
        <f>NEP!$C$6-C211</f>
        <v>-566</v>
      </c>
      <c r="J211" s="1">
        <f>'NWAU per episode Acute Adm'!E211-F211</f>
        <v>-384.88000000000011</v>
      </c>
      <c r="K211" s="1">
        <f t="shared" si="15"/>
        <v>-36948.48000000001</v>
      </c>
    </row>
    <row r="212" spans="1:11" x14ac:dyDescent="0.45">
      <c r="A212" t="s">
        <v>444</v>
      </c>
      <c r="B212">
        <v>51</v>
      </c>
      <c r="C212" s="1">
        <v>4339</v>
      </c>
      <c r="D212" s="12">
        <f>VLOOKUP(A212,'NWAU per episode Acute Adm'!$A$2:$C$388,3,FALSE)</f>
        <v>0.55000000000000004</v>
      </c>
      <c r="E212" s="12">
        <f t="shared" si="12"/>
        <v>28.05</v>
      </c>
      <c r="F212" s="14">
        <f t="shared" si="13"/>
        <v>2386.4500000000003</v>
      </c>
      <c r="G212" s="14">
        <f t="shared" si="14"/>
        <v>121708.95000000001</v>
      </c>
      <c r="H212" s="12">
        <f>C212/NEP!$C$6</f>
        <v>0.81560150375939855</v>
      </c>
      <c r="I212" s="1">
        <f>NEP!$C$6-C212</f>
        <v>981</v>
      </c>
      <c r="J212" s="1">
        <f>'NWAU per episode Acute Adm'!E212-F212</f>
        <v>539.54999999999973</v>
      </c>
      <c r="K212" s="1">
        <f t="shared" si="15"/>
        <v>27517.049999999985</v>
      </c>
    </row>
    <row r="213" spans="1:11" x14ac:dyDescent="0.45">
      <c r="A213" t="s">
        <v>198</v>
      </c>
      <c r="B213">
        <v>595</v>
      </c>
      <c r="C213" s="1">
        <v>6413</v>
      </c>
      <c r="D213" s="12">
        <f>VLOOKUP(A213,'NWAU per episode Acute Adm'!$A$2:$C$388,3,FALSE)</f>
        <v>0.23</v>
      </c>
      <c r="E213" s="12">
        <f t="shared" si="12"/>
        <v>136.85</v>
      </c>
      <c r="F213" s="14">
        <f t="shared" si="13"/>
        <v>1474.99</v>
      </c>
      <c r="G213" s="14">
        <f t="shared" si="14"/>
        <v>877619.05</v>
      </c>
      <c r="H213" s="12">
        <f>C213/NEP!$C$6</f>
        <v>1.2054511278195488</v>
      </c>
      <c r="I213" s="1">
        <f>NEP!$C$6-C213</f>
        <v>-1093</v>
      </c>
      <c r="J213" s="1">
        <f>'NWAU per episode Acute Adm'!E213-F213</f>
        <v>-251.3900000000001</v>
      </c>
      <c r="K213" s="1">
        <f t="shared" si="15"/>
        <v>-149577.05000000005</v>
      </c>
    </row>
    <row r="214" spans="1:11" x14ac:dyDescent="0.45">
      <c r="A214" t="s">
        <v>445</v>
      </c>
      <c r="B214">
        <v>40</v>
      </c>
      <c r="C214" s="1">
        <v>5223</v>
      </c>
      <c r="D214" s="12">
        <f>VLOOKUP(A214,'NWAU per episode Acute Adm'!$A$2:$C$388,3,FALSE)</f>
        <v>5.25</v>
      </c>
      <c r="E214" s="12">
        <f t="shared" si="12"/>
        <v>210</v>
      </c>
      <c r="F214" s="14">
        <f t="shared" si="13"/>
        <v>27420.75</v>
      </c>
      <c r="G214" s="14">
        <f t="shared" si="14"/>
        <v>1096830</v>
      </c>
      <c r="H214" s="12">
        <f>C214/NEP!$C$6</f>
        <v>0.98176691729323307</v>
      </c>
      <c r="I214" s="1">
        <f>NEP!$C$6-C214</f>
        <v>97</v>
      </c>
      <c r="J214" s="1">
        <f>'NWAU per episode Acute Adm'!E214-F214</f>
        <v>509.25</v>
      </c>
      <c r="K214" s="1">
        <f t="shared" si="15"/>
        <v>20370</v>
      </c>
    </row>
    <row r="215" spans="1:11" x14ac:dyDescent="0.45">
      <c r="A215" t="s">
        <v>199</v>
      </c>
      <c r="B215">
        <v>66</v>
      </c>
      <c r="C215" s="1">
        <v>4915</v>
      </c>
      <c r="D215" s="12">
        <f>VLOOKUP(A215,'NWAU per episode Acute Adm'!$A$2:$C$388,3,FALSE)</f>
        <v>1.62</v>
      </c>
      <c r="E215" s="12">
        <f t="shared" si="12"/>
        <v>106.92</v>
      </c>
      <c r="F215" s="14">
        <f t="shared" si="13"/>
        <v>7962.3</v>
      </c>
      <c r="G215" s="14">
        <f t="shared" si="14"/>
        <v>525511.80000000005</v>
      </c>
      <c r="H215" s="12">
        <f>C215/NEP!$C$6</f>
        <v>0.92387218045112784</v>
      </c>
      <c r="I215" s="1">
        <f>NEP!$C$6-C215</f>
        <v>405</v>
      </c>
      <c r="J215" s="1">
        <f>'NWAU per episode Acute Adm'!E215-F215</f>
        <v>656.09999999999945</v>
      </c>
      <c r="K215" s="1">
        <f t="shared" si="15"/>
        <v>43302.599999999962</v>
      </c>
    </row>
    <row r="216" spans="1:11" x14ac:dyDescent="0.45">
      <c r="A216" t="s">
        <v>200</v>
      </c>
      <c r="B216">
        <v>65</v>
      </c>
      <c r="C216" s="1">
        <v>4128</v>
      </c>
      <c r="D216" s="12">
        <f>VLOOKUP(A216,'NWAU per episode Acute Adm'!$A$2:$C$388,3,FALSE)</f>
        <v>0.74</v>
      </c>
      <c r="E216" s="12">
        <f t="shared" si="12"/>
        <v>48.1</v>
      </c>
      <c r="F216" s="14">
        <f t="shared" si="13"/>
        <v>3054.72</v>
      </c>
      <c r="G216" s="14">
        <f t="shared" si="14"/>
        <v>198556.79999999999</v>
      </c>
      <c r="H216" s="12">
        <f>C216/NEP!$C$6</f>
        <v>0.77593984962406015</v>
      </c>
      <c r="I216" s="1">
        <f>NEP!$C$6-C216</f>
        <v>1192</v>
      </c>
      <c r="J216" s="1">
        <f>'NWAU per episode Acute Adm'!E216-F216</f>
        <v>882.08000000000038</v>
      </c>
      <c r="K216" s="1">
        <f t="shared" si="15"/>
        <v>57335.200000000026</v>
      </c>
    </row>
    <row r="217" spans="1:11" x14ac:dyDescent="0.45">
      <c r="A217" t="s">
        <v>201</v>
      </c>
      <c r="B217" s="2">
        <v>7438</v>
      </c>
      <c r="C217" s="1">
        <v>5033</v>
      </c>
      <c r="D217" s="12">
        <f>VLOOKUP(A217,'NWAU per episode Acute Adm'!$A$2:$C$388,3,FALSE)</f>
        <v>0.1</v>
      </c>
      <c r="E217" s="12">
        <f t="shared" si="12"/>
        <v>743.80000000000007</v>
      </c>
      <c r="F217" s="14">
        <f t="shared" si="13"/>
        <v>503.3</v>
      </c>
      <c r="G217" s="14">
        <f t="shared" si="14"/>
        <v>3743545.4</v>
      </c>
      <c r="H217" s="12">
        <f>C217/NEP!$C$6</f>
        <v>0.94605263157894737</v>
      </c>
      <c r="I217" s="1">
        <f>NEP!$C$6-C217</f>
        <v>287</v>
      </c>
      <c r="J217" s="1">
        <f>'NWAU per episode Acute Adm'!E217-F217</f>
        <v>28.700000000000102</v>
      </c>
      <c r="K217" s="1">
        <f t="shared" si="15"/>
        <v>213470.60000000076</v>
      </c>
    </row>
    <row r="218" spans="1:11" x14ac:dyDescent="0.45">
      <c r="A218" t="s">
        <v>446</v>
      </c>
      <c r="B218">
        <v>42</v>
      </c>
      <c r="C218" s="1">
        <v>4893</v>
      </c>
      <c r="D218" s="12">
        <f>VLOOKUP(A218,'NWAU per episode Acute Adm'!$A$2:$C$388,3,FALSE)</f>
        <v>0.22</v>
      </c>
      <c r="E218" s="12">
        <f t="shared" si="12"/>
        <v>9.24</v>
      </c>
      <c r="F218" s="14">
        <f t="shared" si="13"/>
        <v>1076.46</v>
      </c>
      <c r="G218" s="14">
        <f t="shared" si="14"/>
        <v>45211.32</v>
      </c>
      <c r="H218" s="12">
        <f>C218/NEP!$C$6</f>
        <v>0.91973684210526319</v>
      </c>
      <c r="I218" s="1">
        <f>NEP!$C$6-C218</f>
        <v>427</v>
      </c>
      <c r="J218" s="1">
        <f>'NWAU per episode Acute Adm'!E218-F218</f>
        <v>93.940000000000055</v>
      </c>
      <c r="K218" s="1">
        <f t="shared" si="15"/>
        <v>3945.4800000000023</v>
      </c>
    </row>
    <row r="219" spans="1:11" x14ac:dyDescent="0.45">
      <c r="A219" t="s">
        <v>202</v>
      </c>
      <c r="B219">
        <v>322</v>
      </c>
      <c r="C219" s="1">
        <v>6281</v>
      </c>
      <c r="D219" s="12">
        <f>VLOOKUP(A219,'NWAU per episode Acute Adm'!$A$2:$C$388,3,FALSE)</f>
        <v>1.33</v>
      </c>
      <c r="E219" s="12">
        <f t="shared" si="12"/>
        <v>428.26000000000005</v>
      </c>
      <c r="F219" s="14">
        <f t="shared" si="13"/>
        <v>8353.73</v>
      </c>
      <c r="G219" s="14">
        <f t="shared" si="14"/>
        <v>2689901.06</v>
      </c>
      <c r="H219" s="12">
        <f>C219/NEP!$C$6</f>
        <v>1.1806390977443608</v>
      </c>
      <c r="I219" s="1">
        <f>NEP!$C$6-C219</f>
        <v>-961</v>
      </c>
      <c r="J219" s="1">
        <f>'NWAU per episode Acute Adm'!E219-F219</f>
        <v>-1278.1299999999992</v>
      </c>
      <c r="K219" s="1">
        <f t="shared" si="15"/>
        <v>-411557.85999999975</v>
      </c>
    </row>
    <row r="220" spans="1:11" x14ac:dyDescent="0.45">
      <c r="A220" t="s">
        <v>203</v>
      </c>
      <c r="B220">
        <v>386</v>
      </c>
      <c r="C220" s="1">
        <v>7037</v>
      </c>
      <c r="D220" s="12">
        <f>VLOOKUP(A220,'NWAU per episode Acute Adm'!$A$2:$C$388,3,FALSE)</f>
        <v>0.32</v>
      </c>
      <c r="E220" s="12">
        <f t="shared" si="12"/>
        <v>123.52</v>
      </c>
      <c r="F220" s="14">
        <f t="shared" si="13"/>
        <v>2251.84</v>
      </c>
      <c r="G220" s="14">
        <f t="shared" si="14"/>
        <v>869210.24000000011</v>
      </c>
      <c r="H220" s="12">
        <f>C220/NEP!$C$6</f>
        <v>1.3227443609022556</v>
      </c>
      <c r="I220" s="1">
        <f>NEP!$C$6-C220</f>
        <v>-1717</v>
      </c>
      <c r="J220" s="1">
        <f>'NWAU per episode Acute Adm'!E220-F220</f>
        <v>-549.44000000000005</v>
      </c>
      <c r="K220" s="1">
        <f t="shared" si="15"/>
        <v>-212083.84000000003</v>
      </c>
    </row>
    <row r="221" spans="1:11" x14ac:dyDescent="0.45">
      <c r="A221" t="s">
        <v>204</v>
      </c>
      <c r="B221">
        <v>63</v>
      </c>
      <c r="C221" s="1">
        <v>5277</v>
      </c>
      <c r="D221" s="12">
        <f>VLOOKUP(A221,'NWAU per episode Acute Adm'!$A$2:$C$388,3,FALSE)</f>
        <v>0.39</v>
      </c>
      <c r="E221" s="12">
        <f t="shared" si="12"/>
        <v>24.57</v>
      </c>
      <c r="F221" s="14">
        <f t="shared" si="13"/>
        <v>2058.0300000000002</v>
      </c>
      <c r="G221" s="14">
        <f t="shared" si="14"/>
        <v>129655.89000000001</v>
      </c>
      <c r="H221" s="12">
        <f>C221/NEP!$C$6</f>
        <v>0.99191729323308275</v>
      </c>
      <c r="I221" s="1">
        <f>NEP!$C$6-C221</f>
        <v>43</v>
      </c>
      <c r="J221" s="1">
        <f>'NWAU per episode Acute Adm'!E221-F221</f>
        <v>16.769999999999982</v>
      </c>
      <c r="K221" s="1">
        <f t="shared" si="15"/>
        <v>1056.5099999999989</v>
      </c>
    </row>
    <row r="222" spans="1:11" x14ac:dyDescent="0.45">
      <c r="A222" t="s">
        <v>205</v>
      </c>
      <c r="B222">
        <v>213</v>
      </c>
      <c r="C222" s="1">
        <v>6409</v>
      </c>
      <c r="D222" s="12">
        <f>VLOOKUP(A222,'NWAU per episode Acute Adm'!$A$2:$C$388,3,FALSE)</f>
        <v>0.15</v>
      </c>
      <c r="E222" s="12">
        <f t="shared" si="12"/>
        <v>31.95</v>
      </c>
      <c r="F222" s="14">
        <f t="shared" si="13"/>
        <v>961.34999999999991</v>
      </c>
      <c r="G222" s="14">
        <f t="shared" si="14"/>
        <v>204767.55</v>
      </c>
      <c r="H222" s="12">
        <f>C222/NEP!$C$6</f>
        <v>1.2046992481203007</v>
      </c>
      <c r="I222" s="1">
        <f>NEP!$C$6-C222</f>
        <v>-1089</v>
      </c>
      <c r="J222" s="1">
        <f>'NWAU per episode Acute Adm'!E222-F222</f>
        <v>-163.34999999999991</v>
      </c>
      <c r="K222" s="1">
        <f t="shared" si="15"/>
        <v>-34793.549999999981</v>
      </c>
    </row>
    <row r="223" spans="1:11" x14ac:dyDescent="0.45">
      <c r="A223" t="s">
        <v>206</v>
      </c>
      <c r="B223">
        <v>62</v>
      </c>
      <c r="C223" s="1">
        <v>4402</v>
      </c>
      <c r="D223" s="12">
        <f>VLOOKUP(A223,'NWAU per episode Acute Adm'!$A$2:$C$388,3,FALSE)</f>
        <v>1.21</v>
      </c>
      <c r="E223" s="12">
        <f t="shared" si="12"/>
        <v>75.02</v>
      </c>
      <c r="F223" s="14">
        <f t="shared" si="13"/>
        <v>5326.42</v>
      </c>
      <c r="G223" s="14">
        <f t="shared" si="14"/>
        <v>330238.03999999998</v>
      </c>
      <c r="H223" s="12">
        <f>C223/NEP!$C$6</f>
        <v>0.82744360902255643</v>
      </c>
      <c r="I223" s="1">
        <f>NEP!$C$6-C223</f>
        <v>918</v>
      </c>
      <c r="J223" s="1">
        <f>'NWAU per episode Acute Adm'!E223-F223</f>
        <v>1110.7799999999997</v>
      </c>
      <c r="K223" s="1">
        <f t="shared" si="15"/>
        <v>68868.359999999986</v>
      </c>
    </row>
    <row r="224" spans="1:11" x14ac:dyDescent="0.45">
      <c r="A224" t="s">
        <v>207</v>
      </c>
      <c r="B224">
        <v>135</v>
      </c>
      <c r="C224" s="1">
        <v>5136</v>
      </c>
      <c r="D224" s="12">
        <f>VLOOKUP(A224,'NWAU per episode Acute Adm'!$A$2:$C$388,3,FALSE)</f>
        <v>0.35</v>
      </c>
      <c r="E224" s="12">
        <f t="shared" si="12"/>
        <v>47.25</v>
      </c>
      <c r="F224" s="14">
        <f t="shared" si="13"/>
        <v>1797.6</v>
      </c>
      <c r="G224" s="14">
        <f t="shared" si="14"/>
        <v>242676</v>
      </c>
      <c r="H224" s="12">
        <f>C224/NEP!$C$6</f>
        <v>0.9654135338345865</v>
      </c>
      <c r="I224" s="1">
        <f>NEP!$C$6-C224</f>
        <v>184</v>
      </c>
      <c r="J224" s="1">
        <f>'NWAU per episode Acute Adm'!E224-F224</f>
        <v>64.400000000000091</v>
      </c>
      <c r="K224" s="1">
        <f t="shared" si="15"/>
        <v>8694.0000000000127</v>
      </c>
    </row>
    <row r="225" spans="1:11" x14ac:dyDescent="0.45">
      <c r="A225" t="s">
        <v>208</v>
      </c>
      <c r="B225">
        <v>70</v>
      </c>
      <c r="C225" s="1">
        <v>5153</v>
      </c>
      <c r="D225" s="12">
        <f>VLOOKUP(A225,'NWAU per episode Acute Adm'!$A$2:$C$388,3,FALSE)</f>
        <v>2.0099999999999998</v>
      </c>
      <c r="E225" s="12">
        <f t="shared" si="12"/>
        <v>140.69999999999999</v>
      </c>
      <c r="F225" s="14">
        <f t="shared" si="13"/>
        <v>10357.529999999999</v>
      </c>
      <c r="G225" s="14">
        <f t="shared" si="14"/>
        <v>725027.09999999986</v>
      </c>
      <c r="H225" s="12">
        <f>C225/NEP!$C$6</f>
        <v>0.96860902255639103</v>
      </c>
      <c r="I225" s="1">
        <f>NEP!$C$6-C225</f>
        <v>167</v>
      </c>
      <c r="J225" s="1">
        <f>'NWAU per episode Acute Adm'!E225-F225</f>
        <v>335.67000000000007</v>
      </c>
      <c r="K225" s="1">
        <f t="shared" si="15"/>
        <v>23496.900000000005</v>
      </c>
    </row>
    <row r="226" spans="1:11" x14ac:dyDescent="0.45">
      <c r="A226" t="s">
        <v>209</v>
      </c>
      <c r="B226">
        <v>125</v>
      </c>
      <c r="C226" s="1">
        <v>5169</v>
      </c>
      <c r="D226" s="12">
        <f>VLOOKUP(A226,'NWAU per episode Acute Adm'!$A$2:$C$388,3,FALSE)</f>
        <v>0.53</v>
      </c>
      <c r="E226" s="12">
        <f t="shared" si="12"/>
        <v>66.25</v>
      </c>
      <c r="F226" s="14">
        <f t="shared" si="13"/>
        <v>2739.57</v>
      </c>
      <c r="G226" s="14">
        <f t="shared" si="14"/>
        <v>342446.25</v>
      </c>
      <c r="H226" s="12">
        <f>C226/NEP!$C$6</f>
        <v>0.97161654135338349</v>
      </c>
      <c r="I226" s="1">
        <f>NEP!$C$6-C226</f>
        <v>151</v>
      </c>
      <c r="J226" s="1">
        <f>'NWAU per episode Acute Adm'!E226-F226</f>
        <v>80.029999999999745</v>
      </c>
      <c r="K226" s="1">
        <f t="shared" si="15"/>
        <v>10003.749999999967</v>
      </c>
    </row>
    <row r="227" spans="1:11" x14ac:dyDescent="0.45">
      <c r="A227" t="s">
        <v>210</v>
      </c>
      <c r="B227">
        <v>171</v>
      </c>
      <c r="C227" s="1">
        <v>4978</v>
      </c>
      <c r="D227" s="12">
        <f>VLOOKUP(A227,'NWAU per episode Acute Adm'!$A$2:$C$388,3,FALSE)</f>
        <v>0.2</v>
      </c>
      <c r="E227" s="12">
        <f t="shared" si="12"/>
        <v>34.200000000000003</v>
      </c>
      <c r="F227" s="14">
        <f t="shared" si="13"/>
        <v>995.6</v>
      </c>
      <c r="G227" s="14">
        <f t="shared" si="14"/>
        <v>170247.6</v>
      </c>
      <c r="H227" s="12">
        <f>C227/NEP!$C$6</f>
        <v>0.93571428571428572</v>
      </c>
      <c r="I227" s="1">
        <f>NEP!$C$6-C227</f>
        <v>342</v>
      </c>
      <c r="J227" s="1">
        <f>'NWAU per episode Acute Adm'!E227-F227</f>
        <v>68.400000000000205</v>
      </c>
      <c r="K227" s="1">
        <f t="shared" si="15"/>
        <v>11696.400000000034</v>
      </c>
    </row>
    <row r="228" spans="1:11" x14ac:dyDescent="0.45">
      <c r="A228" t="s">
        <v>211</v>
      </c>
      <c r="B228">
        <v>57</v>
      </c>
      <c r="C228" s="1">
        <v>5072</v>
      </c>
      <c r="D228" s="12">
        <f>VLOOKUP(A228,'NWAU per episode Acute Adm'!$A$2:$C$388,3,FALSE)</f>
        <v>1.32</v>
      </c>
      <c r="E228" s="12">
        <f t="shared" si="12"/>
        <v>75.240000000000009</v>
      </c>
      <c r="F228" s="14">
        <f t="shared" si="13"/>
        <v>6695.04</v>
      </c>
      <c r="G228" s="14">
        <f t="shared" si="14"/>
        <v>381617.27999999997</v>
      </c>
      <c r="H228" s="12">
        <f>C228/NEP!$C$6</f>
        <v>0.95338345864661656</v>
      </c>
      <c r="I228" s="1">
        <f>NEP!$C$6-C228</f>
        <v>248</v>
      </c>
      <c r="J228" s="1">
        <f>'NWAU per episode Acute Adm'!E228-F228</f>
        <v>327.36000000000058</v>
      </c>
      <c r="K228" s="1">
        <f t="shared" si="15"/>
        <v>18659.520000000033</v>
      </c>
    </row>
    <row r="229" spans="1:11" x14ac:dyDescent="0.45">
      <c r="A229" t="s">
        <v>212</v>
      </c>
      <c r="B229">
        <v>32</v>
      </c>
      <c r="C229" s="1">
        <v>7298</v>
      </c>
      <c r="D229" s="12">
        <f>VLOOKUP(A229,'NWAU per episode Acute Adm'!$A$2:$C$388,3,FALSE)</f>
        <v>1.06</v>
      </c>
      <c r="E229" s="12">
        <f t="shared" si="12"/>
        <v>33.92</v>
      </c>
      <c r="F229" s="14">
        <f t="shared" si="13"/>
        <v>7735.88</v>
      </c>
      <c r="G229" s="14">
        <f t="shared" si="14"/>
        <v>247548.16</v>
      </c>
      <c r="H229" s="12">
        <f>C229/NEP!$C$6</f>
        <v>1.3718045112781956</v>
      </c>
      <c r="I229" s="1">
        <f>NEP!$C$6-C229</f>
        <v>-1978</v>
      </c>
      <c r="J229" s="1">
        <f>'NWAU per episode Acute Adm'!E229-F229</f>
        <v>-2096.6799999999994</v>
      </c>
      <c r="K229" s="1">
        <f t="shared" si="15"/>
        <v>-67093.75999999998</v>
      </c>
    </row>
    <row r="230" spans="1:11" x14ac:dyDescent="0.45">
      <c r="A230" t="s">
        <v>447</v>
      </c>
      <c r="B230">
        <v>34</v>
      </c>
      <c r="C230" s="1">
        <v>6351</v>
      </c>
      <c r="D230" s="12">
        <f>VLOOKUP(A230,'NWAU per episode Acute Adm'!$A$2:$C$388,3,FALSE)</f>
        <v>1.85</v>
      </c>
      <c r="E230" s="12">
        <f t="shared" si="12"/>
        <v>62.900000000000006</v>
      </c>
      <c r="F230" s="14">
        <f t="shared" si="13"/>
        <v>11749.35</v>
      </c>
      <c r="G230" s="14">
        <f t="shared" si="14"/>
        <v>399477.9</v>
      </c>
      <c r="H230" s="12">
        <f>C230/NEP!$C$6</f>
        <v>1.1937969924812031</v>
      </c>
      <c r="I230" s="1">
        <f>NEP!$C$6-C230</f>
        <v>-1031</v>
      </c>
      <c r="J230" s="1">
        <f>'NWAU per episode Acute Adm'!E230-F230</f>
        <v>-1907.3499999999985</v>
      </c>
      <c r="K230" s="1">
        <f t="shared" si="15"/>
        <v>-64849.899999999951</v>
      </c>
    </row>
    <row r="231" spans="1:11" x14ac:dyDescent="0.45">
      <c r="A231" t="s">
        <v>213</v>
      </c>
      <c r="B231">
        <v>73</v>
      </c>
      <c r="C231" s="1">
        <v>6262</v>
      </c>
      <c r="D231" s="12">
        <f>VLOOKUP(A231,'NWAU per episode Acute Adm'!$A$2:$C$388,3,FALSE)</f>
        <v>0.4</v>
      </c>
      <c r="E231" s="12">
        <f t="shared" si="12"/>
        <v>29.200000000000003</v>
      </c>
      <c r="F231" s="14">
        <f t="shared" si="13"/>
        <v>2504.8000000000002</v>
      </c>
      <c r="G231" s="14">
        <f t="shared" si="14"/>
        <v>182850.40000000002</v>
      </c>
      <c r="H231" s="12">
        <f>C231/NEP!$C$6</f>
        <v>1.1770676691729323</v>
      </c>
      <c r="I231" s="1">
        <f>NEP!$C$6-C231</f>
        <v>-942</v>
      </c>
      <c r="J231" s="1">
        <f>'NWAU per episode Acute Adm'!E231-F231</f>
        <v>-376.79999999999973</v>
      </c>
      <c r="K231" s="1">
        <f t="shared" si="15"/>
        <v>-27506.39999999998</v>
      </c>
    </row>
    <row r="232" spans="1:11" x14ac:dyDescent="0.45">
      <c r="A232" t="s">
        <v>214</v>
      </c>
      <c r="B232">
        <v>71</v>
      </c>
      <c r="C232" s="1">
        <v>5589</v>
      </c>
      <c r="D232" s="12">
        <f>VLOOKUP(A232,'NWAU per episode Acute Adm'!$A$2:$C$388,3,FALSE)</f>
        <v>0.33</v>
      </c>
      <c r="E232" s="12">
        <f t="shared" si="12"/>
        <v>23.43</v>
      </c>
      <c r="F232" s="14">
        <f t="shared" si="13"/>
        <v>1844.3700000000001</v>
      </c>
      <c r="G232" s="14">
        <f t="shared" si="14"/>
        <v>130950.27</v>
      </c>
      <c r="H232" s="12">
        <f>C232/NEP!$C$6</f>
        <v>1.0505639097744361</v>
      </c>
      <c r="I232" s="1">
        <f>NEP!$C$6-C232</f>
        <v>-269</v>
      </c>
      <c r="J232" s="1">
        <f>'NWAU per episode Acute Adm'!E232-F232</f>
        <v>-88.770000000000209</v>
      </c>
      <c r="K232" s="1">
        <f t="shared" si="15"/>
        <v>-6302.6700000000146</v>
      </c>
    </row>
    <row r="233" spans="1:11" x14ac:dyDescent="0.45">
      <c r="A233" t="s">
        <v>448</v>
      </c>
      <c r="B233">
        <v>66</v>
      </c>
      <c r="C233" s="1">
        <v>7173</v>
      </c>
      <c r="D233" s="12">
        <f>VLOOKUP(A233,'NWAU per episode Acute Adm'!$A$2:$C$388,3,FALSE)</f>
        <v>0.46</v>
      </c>
      <c r="E233" s="12">
        <f t="shared" si="12"/>
        <v>30.360000000000003</v>
      </c>
      <c r="F233" s="14">
        <f t="shared" si="13"/>
        <v>3299.58</v>
      </c>
      <c r="G233" s="14">
        <f t="shared" si="14"/>
        <v>217772.28</v>
      </c>
      <c r="H233" s="12">
        <f>C233/NEP!$C$6</f>
        <v>1.3483082706766918</v>
      </c>
      <c r="I233" s="1">
        <f>NEP!$C$6-C233</f>
        <v>-1853</v>
      </c>
      <c r="J233" s="1">
        <f>'NWAU per episode Acute Adm'!E233-F233</f>
        <v>-852.37999999999965</v>
      </c>
      <c r="K233" s="1">
        <f t="shared" si="15"/>
        <v>-56257.07999999998</v>
      </c>
    </row>
    <row r="234" spans="1:11" x14ac:dyDescent="0.45">
      <c r="A234" t="s">
        <v>215</v>
      </c>
      <c r="B234">
        <v>48</v>
      </c>
      <c r="C234" s="1">
        <v>5815</v>
      </c>
      <c r="D234" s="12">
        <f>VLOOKUP(A234,'NWAU per episode Acute Adm'!$A$2:$C$388,3,FALSE)</f>
        <v>0.28999999999999998</v>
      </c>
      <c r="E234" s="12">
        <f t="shared" si="12"/>
        <v>13.919999999999998</v>
      </c>
      <c r="F234" s="14">
        <f t="shared" si="13"/>
        <v>1686.35</v>
      </c>
      <c r="G234" s="14">
        <f t="shared" si="14"/>
        <v>80944.799999999988</v>
      </c>
      <c r="H234" s="12">
        <f>C234/NEP!$C$6</f>
        <v>1.0930451127819549</v>
      </c>
      <c r="I234" s="1">
        <f>NEP!$C$6-C234</f>
        <v>-495</v>
      </c>
      <c r="J234" s="1">
        <f>'NWAU per episode Acute Adm'!E234-F234</f>
        <v>-143.54999999999995</v>
      </c>
      <c r="K234" s="1">
        <f t="shared" si="15"/>
        <v>-6890.3999999999978</v>
      </c>
    </row>
    <row r="235" spans="1:11" x14ac:dyDescent="0.45">
      <c r="A235" t="s">
        <v>216</v>
      </c>
      <c r="B235">
        <v>120</v>
      </c>
      <c r="C235" s="1">
        <v>5273</v>
      </c>
      <c r="D235" s="12">
        <f>VLOOKUP(A235,'NWAU per episode Acute Adm'!$A$2:$C$388,3,FALSE)</f>
        <v>2.1800000000000002</v>
      </c>
      <c r="E235" s="12">
        <f t="shared" si="12"/>
        <v>261.60000000000002</v>
      </c>
      <c r="F235" s="14">
        <f t="shared" si="13"/>
        <v>11495.140000000001</v>
      </c>
      <c r="G235" s="14">
        <f t="shared" si="14"/>
        <v>1379416.8</v>
      </c>
      <c r="H235" s="12">
        <f>C235/NEP!$C$6</f>
        <v>0.99116541353383458</v>
      </c>
      <c r="I235" s="1">
        <f>NEP!$C$6-C235</f>
        <v>47</v>
      </c>
      <c r="J235" s="1">
        <f>'NWAU per episode Acute Adm'!E235-F235</f>
        <v>102.46000000000095</v>
      </c>
      <c r="K235" s="1">
        <f t="shared" si="15"/>
        <v>12295.200000000114</v>
      </c>
    </row>
    <row r="236" spans="1:11" x14ac:dyDescent="0.45">
      <c r="A236" t="s">
        <v>217</v>
      </c>
      <c r="B236">
        <v>65</v>
      </c>
      <c r="C236" s="1">
        <v>5548</v>
      </c>
      <c r="D236" s="12">
        <f>VLOOKUP(A236,'NWAU per episode Acute Adm'!$A$2:$C$388,3,FALSE)</f>
        <v>1.52</v>
      </c>
      <c r="E236" s="12">
        <f t="shared" si="12"/>
        <v>98.8</v>
      </c>
      <c r="F236" s="14">
        <f t="shared" si="13"/>
        <v>8432.9600000000009</v>
      </c>
      <c r="G236" s="14">
        <f t="shared" si="14"/>
        <v>548142.4</v>
      </c>
      <c r="H236" s="12">
        <f>C236/NEP!$C$6</f>
        <v>1.0428571428571429</v>
      </c>
      <c r="I236" s="1">
        <f>NEP!$C$6-C236</f>
        <v>-228</v>
      </c>
      <c r="J236" s="1">
        <f>'NWAU per episode Acute Adm'!E236-F236</f>
        <v>-346.56000000000131</v>
      </c>
      <c r="K236" s="1">
        <f t="shared" si="15"/>
        <v>-22526.400000000085</v>
      </c>
    </row>
    <row r="237" spans="1:11" x14ac:dyDescent="0.45">
      <c r="A237" t="s">
        <v>218</v>
      </c>
      <c r="B237">
        <v>56</v>
      </c>
      <c r="C237" s="1">
        <v>4761</v>
      </c>
      <c r="D237" s="12">
        <f>VLOOKUP(A237,'NWAU per episode Acute Adm'!$A$2:$C$388,3,FALSE)</f>
        <v>1.47</v>
      </c>
      <c r="E237" s="12">
        <f t="shared" si="12"/>
        <v>82.32</v>
      </c>
      <c r="F237" s="14">
        <f t="shared" si="13"/>
        <v>6998.67</v>
      </c>
      <c r="G237" s="14">
        <f t="shared" si="14"/>
        <v>391925.52</v>
      </c>
      <c r="H237" s="12">
        <f>C237/NEP!$C$6</f>
        <v>0.89492481203007523</v>
      </c>
      <c r="I237" s="1">
        <f>NEP!$C$6-C237</f>
        <v>559</v>
      </c>
      <c r="J237" s="1">
        <f>'NWAU per episode Acute Adm'!E237-F237</f>
        <v>821.72999999999956</v>
      </c>
      <c r="K237" s="1">
        <f t="shared" si="15"/>
        <v>46016.879999999976</v>
      </c>
    </row>
    <row r="238" spans="1:11" x14ac:dyDescent="0.45">
      <c r="A238" t="s">
        <v>219</v>
      </c>
      <c r="B238">
        <v>170</v>
      </c>
      <c r="C238" s="1">
        <v>6415</v>
      </c>
      <c r="D238" s="12">
        <f>VLOOKUP(A238,'NWAU per episode Acute Adm'!$A$2:$C$388,3,FALSE)</f>
        <v>1.26</v>
      </c>
      <c r="E238" s="12">
        <f t="shared" si="12"/>
        <v>214.2</v>
      </c>
      <c r="F238" s="14">
        <f t="shared" si="13"/>
        <v>8082.9</v>
      </c>
      <c r="G238" s="14">
        <f t="shared" si="14"/>
        <v>1374093</v>
      </c>
      <c r="H238" s="12">
        <f>C238/NEP!$C$6</f>
        <v>1.2058270676691729</v>
      </c>
      <c r="I238" s="1">
        <f>NEP!$C$6-C238</f>
        <v>-1095</v>
      </c>
      <c r="J238" s="1">
        <f>'NWAU per episode Acute Adm'!E238-F238</f>
        <v>-1379.6999999999998</v>
      </c>
      <c r="K238" s="1">
        <f t="shared" si="15"/>
        <v>-234548.99999999997</v>
      </c>
    </row>
    <row r="239" spans="1:11" x14ac:dyDescent="0.45">
      <c r="A239" t="s">
        <v>220</v>
      </c>
      <c r="B239">
        <v>203</v>
      </c>
      <c r="C239" s="1">
        <v>6253</v>
      </c>
      <c r="D239" s="12">
        <f>VLOOKUP(A239,'NWAU per episode Acute Adm'!$A$2:$C$388,3,FALSE)</f>
        <v>0.62</v>
      </c>
      <c r="E239" s="12">
        <f t="shared" si="12"/>
        <v>125.86</v>
      </c>
      <c r="F239" s="14">
        <f t="shared" si="13"/>
        <v>3876.86</v>
      </c>
      <c r="G239" s="14">
        <f t="shared" si="14"/>
        <v>787002.58000000007</v>
      </c>
      <c r="H239" s="12">
        <f>C239/NEP!$C$6</f>
        <v>1.175375939849624</v>
      </c>
      <c r="I239" s="1">
        <f>NEP!$C$6-C239</f>
        <v>-933</v>
      </c>
      <c r="J239" s="1">
        <f>'NWAU per episode Acute Adm'!E239-F239</f>
        <v>-578.46000000000049</v>
      </c>
      <c r="K239" s="1">
        <f t="shared" si="15"/>
        <v>-117427.38000000011</v>
      </c>
    </row>
    <row r="240" spans="1:11" x14ac:dyDescent="0.45">
      <c r="A240" t="s">
        <v>221</v>
      </c>
      <c r="B240">
        <v>111</v>
      </c>
      <c r="C240" s="1">
        <v>6105</v>
      </c>
      <c r="D240" s="12">
        <f>VLOOKUP(A240,'NWAU per episode Acute Adm'!$A$2:$C$388,3,FALSE)</f>
        <v>0.95</v>
      </c>
      <c r="E240" s="12">
        <f t="shared" si="12"/>
        <v>105.44999999999999</v>
      </c>
      <c r="F240" s="14">
        <f t="shared" si="13"/>
        <v>5799.75</v>
      </c>
      <c r="G240" s="14">
        <f t="shared" si="14"/>
        <v>643772.25</v>
      </c>
      <c r="H240" s="12">
        <f>C240/NEP!$C$6</f>
        <v>1.1475563909774436</v>
      </c>
      <c r="I240" s="1">
        <f>NEP!$C$6-C240</f>
        <v>-785</v>
      </c>
      <c r="J240" s="1">
        <f>'NWAU per episode Acute Adm'!E240-F240</f>
        <v>-745.75000000000091</v>
      </c>
      <c r="K240" s="1">
        <f t="shared" si="15"/>
        <v>-82778.250000000102</v>
      </c>
    </row>
    <row r="241" spans="1:11" x14ac:dyDescent="0.45">
      <c r="A241" t="s">
        <v>222</v>
      </c>
      <c r="B241">
        <v>164</v>
      </c>
      <c r="C241" s="1">
        <v>5826</v>
      </c>
      <c r="D241" s="12">
        <f>VLOOKUP(A241,'NWAU per episode Acute Adm'!$A$2:$C$388,3,FALSE)</f>
        <v>0.49</v>
      </c>
      <c r="E241" s="12">
        <f t="shared" si="12"/>
        <v>80.36</v>
      </c>
      <c r="F241" s="14">
        <f t="shared" si="13"/>
        <v>2854.74</v>
      </c>
      <c r="G241" s="14">
        <f t="shared" si="14"/>
        <v>468177.36</v>
      </c>
      <c r="H241" s="12">
        <f>C241/NEP!$C$6</f>
        <v>1.0951127819548871</v>
      </c>
      <c r="I241" s="1">
        <f>NEP!$C$6-C241</f>
        <v>-506</v>
      </c>
      <c r="J241" s="1">
        <f>'NWAU per episode Acute Adm'!E241-F241</f>
        <v>-247.9399999999996</v>
      </c>
      <c r="K241" s="1">
        <f t="shared" si="15"/>
        <v>-40662.159999999931</v>
      </c>
    </row>
    <row r="242" spans="1:11" x14ac:dyDescent="0.45">
      <c r="A242" t="s">
        <v>223</v>
      </c>
      <c r="B242">
        <v>311</v>
      </c>
      <c r="C242" s="1">
        <v>5972</v>
      </c>
      <c r="D242" s="12">
        <f>VLOOKUP(A242,'NWAU per episode Acute Adm'!$A$2:$C$388,3,FALSE)</f>
        <v>0.49</v>
      </c>
      <c r="E242" s="12">
        <f t="shared" si="12"/>
        <v>152.38999999999999</v>
      </c>
      <c r="F242" s="14">
        <f t="shared" si="13"/>
        <v>2926.2799999999997</v>
      </c>
      <c r="G242" s="14">
        <f t="shared" si="14"/>
        <v>910073.08</v>
      </c>
      <c r="H242" s="12">
        <f>C242/NEP!$C$6</f>
        <v>1.1225563909774436</v>
      </c>
      <c r="I242" s="1">
        <f>NEP!$C$6-C242</f>
        <v>-652</v>
      </c>
      <c r="J242" s="1">
        <f>'NWAU per episode Acute Adm'!E242-F242</f>
        <v>-319.48</v>
      </c>
      <c r="K242" s="1">
        <f t="shared" si="15"/>
        <v>-99358.28</v>
      </c>
    </row>
    <row r="243" spans="1:11" x14ac:dyDescent="0.45">
      <c r="A243" t="s">
        <v>224</v>
      </c>
      <c r="B243">
        <v>31</v>
      </c>
      <c r="C243" s="1">
        <v>4780</v>
      </c>
      <c r="D243" s="12">
        <f>VLOOKUP(A243,'NWAU per episode Acute Adm'!$A$2:$C$388,3,FALSE)</f>
        <v>0.57999999999999996</v>
      </c>
      <c r="E243" s="12">
        <f t="shared" si="12"/>
        <v>17.98</v>
      </c>
      <c r="F243" s="14">
        <f t="shared" si="13"/>
        <v>2772.3999999999996</v>
      </c>
      <c r="G243" s="14">
        <f t="shared" si="14"/>
        <v>85944.4</v>
      </c>
      <c r="H243" s="12">
        <f>C243/NEP!$C$6</f>
        <v>0.89849624060150379</v>
      </c>
      <c r="I243" s="1">
        <f>NEP!$C$6-C243</f>
        <v>540</v>
      </c>
      <c r="J243" s="1">
        <f>'NWAU per episode Acute Adm'!E243-F243</f>
        <v>313.20000000000073</v>
      </c>
      <c r="K243" s="1">
        <f t="shared" si="15"/>
        <v>9709.2000000000226</v>
      </c>
    </row>
    <row r="244" spans="1:11" x14ac:dyDescent="0.45">
      <c r="A244" t="s">
        <v>225</v>
      </c>
      <c r="B244">
        <v>42</v>
      </c>
      <c r="C244" s="1">
        <v>5760</v>
      </c>
      <c r="D244" s="12">
        <f>VLOOKUP(A244,'NWAU per episode Acute Adm'!$A$2:$C$388,3,FALSE)</f>
        <v>0.5</v>
      </c>
      <c r="E244" s="12">
        <f t="shared" si="12"/>
        <v>21</v>
      </c>
      <c r="F244" s="14">
        <f t="shared" si="13"/>
        <v>2880</v>
      </c>
      <c r="G244" s="14">
        <f t="shared" si="14"/>
        <v>120960</v>
      </c>
      <c r="H244" s="12">
        <f>C244/NEP!$C$6</f>
        <v>1.0827067669172932</v>
      </c>
      <c r="I244" s="1">
        <f>NEP!$C$6-C244</f>
        <v>-440</v>
      </c>
      <c r="J244" s="1">
        <f>'NWAU per episode Acute Adm'!E244-F244</f>
        <v>-220</v>
      </c>
      <c r="K244" s="1">
        <f t="shared" si="15"/>
        <v>-9240</v>
      </c>
    </row>
    <row r="245" spans="1:11" x14ac:dyDescent="0.45">
      <c r="A245" t="s">
        <v>226</v>
      </c>
      <c r="B245">
        <v>237</v>
      </c>
      <c r="C245" s="1">
        <v>4978</v>
      </c>
      <c r="D245" s="12">
        <f>VLOOKUP(A245,'NWAU per episode Acute Adm'!$A$2:$C$388,3,FALSE)</f>
        <v>0.23</v>
      </c>
      <c r="E245" s="12">
        <f t="shared" si="12"/>
        <v>54.510000000000005</v>
      </c>
      <c r="F245" s="14">
        <f t="shared" si="13"/>
        <v>1144.94</v>
      </c>
      <c r="G245" s="14">
        <f t="shared" si="14"/>
        <v>271350.78000000003</v>
      </c>
      <c r="H245" s="12">
        <f>C245/NEP!$C$6</f>
        <v>0.93571428571428572</v>
      </c>
      <c r="I245" s="1">
        <f>NEP!$C$6-C245</f>
        <v>342</v>
      </c>
      <c r="J245" s="1">
        <f>'NWAU per episode Acute Adm'!E245-F245</f>
        <v>78.660000000000082</v>
      </c>
      <c r="K245" s="1">
        <f t="shared" si="15"/>
        <v>18642.42000000002</v>
      </c>
    </row>
    <row r="246" spans="1:11" x14ac:dyDescent="0.45">
      <c r="A246" t="s">
        <v>227</v>
      </c>
      <c r="B246">
        <v>167</v>
      </c>
      <c r="C246" s="1">
        <v>4472</v>
      </c>
      <c r="D246" s="12">
        <f>VLOOKUP(A246,'NWAU per episode Acute Adm'!$A$2:$C$388,3,FALSE)</f>
        <v>3.32</v>
      </c>
      <c r="E246" s="12">
        <f t="shared" si="12"/>
        <v>554.43999999999994</v>
      </c>
      <c r="F246" s="14">
        <f t="shared" si="13"/>
        <v>14847.039999999999</v>
      </c>
      <c r="G246" s="14">
        <f t="shared" si="14"/>
        <v>2479455.6799999997</v>
      </c>
      <c r="H246" s="12">
        <f>C246/NEP!$C$6</f>
        <v>0.84060150375939846</v>
      </c>
      <c r="I246" s="1">
        <f>NEP!$C$6-C246</f>
        <v>848</v>
      </c>
      <c r="J246" s="1">
        <f>'NWAU per episode Acute Adm'!E246-F246</f>
        <v>2815.3599999999988</v>
      </c>
      <c r="K246" s="1">
        <f t="shared" si="15"/>
        <v>470165.11999999982</v>
      </c>
    </row>
    <row r="247" spans="1:11" x14ac:dyDescent="0.45">
      <c r="A247" t="s">
        <v>228</v>
      </c>
      <c r="B247">
        <v>543</v>
      </c>
      <c r="C247" s="1">
        <v>4452</v>
      </c>
      <c r="D247" s="12">
        <f>VLOOKUP(A247,'NWAU per episode Acute Adm'!$A$2:$C$388,3,FALSE)</f>
        <v>2.3199999999999998</v>
      </c>
      <c r="E247" s="12">
        <f t="shared" si="12"/>
        <v>1259.76</v>
      </c>
      <c r="F247" s="14">
        <f t="shared" si="13"/>
        <v>10328.64</v>
      </c>
      <c r="G247" s="14">
        <f t="shared" si="14"/>
        <v>5608451.5199999996</v>
      </c>
      <c r="H247" s="12">
        <f>C247/NEP!$C$6</f>
        <v>0.83684210526315794</v>
      </c>
      <c r="I247" s="1">
        <f>NEP!$C$6-C247</f>
        <v>868</v>
      </c>
      <c r="J247" s="1">
        <f>'NWAU per episode Acute Adm'!E247-F247</f>
        <v>2013.7600000000002</v>
      </c>
      <c r="K247" s="1">
        <f t="shared" si="15"/>
        <v>1093471.6800000002</v>
      </c>
    </row>
    <row r="248" spans="1:11" x14ac:dyDescent="0.45">
      <c r="A248" t="s">
        <v>229</v>
      </c>
      <c r="B248">
        <v>522</v>
      </c>
      <c r="C248" s="1">
        <v>4065</v>
      </c>
      <c r="D248" s="12">
        <f>VLOOKUP(A248,'NWAU per episode Acute Adm'!$A$2:$C$388,3,FALSE)</f>
        <v>1.9</v>
      </c>
      <c r="E248" s="12">
        <f t="shared" si="12"/>
        <v>991.8</v>
      </c>
      <c r="F248" s="14">
        <f t="shared" si="13"/>
        <v>7723.5</v>
      </c>
      <c r="G248" s="14">
        <f t="shared" si="14"/>
        <v>4031667</v>
      </c>
      <c r="H248" s="12">
        <f>C248/NEP!$C$6</f>
        <v>0.76409774436090228</v>
      </c>
      <c r="I248" s="1">
        <f>NEP!$C$6-C248</f>
        <v>1255</v>
      </c>
      <c r="J248" s="1">
        <f>'NWAU per episode Acute Adm'!E248-F248</f>
        <v>2384.5</v>
      </c>
      <c r="K248" s="1">
        <f t="shared" si="15"/>
        <v>1244709</v>
      </c>
    </row>
    <row r="249" spans="1:11" x14ac:dyDescent="0.45">
      <c r="A249" t="s">
        <v>230</v>
      </c>
      <c r="B249">
        <v>52</v>
      </c>
      <c r="C249" s="1">
        <v>4922</v>
      </c>
      <c r="D249" s="12">
        <f>VLOOKUP(A249,'NWAU per episode Acute Adm'!$A$2:$C$388,3,FALSE)</f>
        <v>1.69</v>
      </c>
      <c r="E249" s="12">
        <f t="shared" si="12"/>
        <v>87.88</v>
      </c>
      <c r="F249" s="14">
        <f t="shared" si="13"/>
        <v>8318.18</v>
      </c>
      <c r="G249" s="14">
        <f t="shared" si="14"/>
        <v>432545.36</v>
      </c>
      <c r="H249" s="12">
        <f>C249/NEP!$C$6</f>
        <v>0.925187969924812</v>
      </c>
      <c r="I249" s="1">
        <f>NEP!$C$6-C249</f>
        <v>398</v>
      </c>
      <c r="J249" s="1">
        <f>'NWAU per episode Acute Adm'!E249-F249</f>
        <v>672.61999999999898</v>
      </c>
      <c r="K249" s="1">
        <f t="shared" si="15"/>
        <v>34976.239999999947</v>
      </c>
    </row>
    <row r="250" spans="1:11" x14ac:dyDescent="0.45">
      <c r="A250" t="s">
        <v>231</v>
      </c>
      <c r="B250">
        <v>57</v>
      </c>
      <c r="C250" s="1">
        <v>6753</v>
      </c>
      <c r="D250" s="12">
        <f>VLOOKUP(A250,'NWAU per episode Acute Adm'!$A$2:$C$388,3,FALSE)</f>
        <v>1.1299999999999999</v>
      </c>
      <c r="E250" s="12">
        <f t="shared" si="12"/>
        <v>64.41</v>
      </c>
      <c r="F250" s="14">
        <f t="shared" si="13"/>
        <v>7630.8899999999994</v>
      </c>
      <c r="G250" s="14">
        <f t="shared" si="14"/>
        <v>434960.73</v>
      </c>
      <c r="H250" s="12">
        <f>C250/NEP!$C$6</f>
        <v>1.2693609022556391</v>
      </c>
      <c r="I250" s="1">
        <f>NEP!$C$6-C250</f>
        <v>-1433</v>
      </c>
      <c r="J250" s="1">
        <f>'NWAU per episode Acute Adm'!E250-F250</f>
        <v>-1619.29</v>
      </c>
      <c r="K250" s="1">
        <f t="shared" si="15"/>
        <v>-92299.53</v>
      </c>
    </row>
    <row r="251" spans="1:11" x14ac:dyDescent="0.45">
      <c r="A251" t="s">
        <v>232</v>
      </c>
      <c r="B251">
        <v>520</v>
      </c>
      <c r="C251" s="1">
        <v>4812</v>
      </c>
      <c r="D251" s="12">
        <f>VLOOKUP(A251,'NWAU per episode Acute Adm'!$A$2:$C$388,3,FALSE)</f>
        <v>0.51</v>
      </c>
      <c r="E251" s="12">
        <f t="shared" si="12"/>
        <v>265.2</v>
      </c>
      <c r="F251" s="14">
        <f t="shared" si="13"/>
        <v>2454.12</v>
      </c>
      <c r="G251" s="14">
        <f t="shared" si="14"/>
        <v>1276142.3999999999</v>
      </c>
      <c r="H251" s="12">
        <f>C251/NEP!$C$6</f>
        <v>0.90451127819548871</v>
      </c>
      <c r="I251" s="1">
        <f>NEP!$C$6-C251</f>
        <v>508</v>
      </c>
      <c r="J251" s="1">
        <f>'NWAU per episode Acute Adm'!E251-F251</f>
        <v>259.07999999999993</v>
      </c>
      <c r="K251" s="1">
        <f t="shared" si="15"/>
        <v>134721.59999999998</v>
      </c>
    </row>
    <row r="252" spans="1:11" x14ac:dyDescent="0.45">
      <c r="A252" t="s">
        <v>233</v>
      </c>
      <c r="B252">
        <v>398</v>
      </c>
      <c r="C252" s="1">
        <v>4139</v>
      </c>
      <c r="D252" s="12">
        <f>VLOOKUP(A252,'NWAU per episode Acute Adm'!$A$2:$C$388,3,FALSE)</f>
        <v>1.7</v>
      </c>
      <c r="E252" s="12">
        <f t="shared" si="12"/>
        <v>676.6</v>
      </c>
      <c r="F252" s="14">
        <f t="shared" si="13"/>
        <v>7036.3</v>
      </c>
      <c r="G252" s="14">
        <f t="shared" si="14"/>
        <v>2800447.4</v>
      </c>
      <c r="H252" s="12">
        <f>C252/NEP!$C$6</f>
        <v>0.77800751879699248</v>
      </c>
      <c r="I252" s="1">
        <f>NEP!$C$6-C252</f>
        <v>1181</v>
      </c>
      <c r="J252" s="1">
        <f>'NWAU per episode Acute Adm'!E252-F252</f>
        <v>2007.6999999999998</v>
      </c>
      <c r="K252" s="1">
        <f t="shared" si="15"/>
        <v>799064.6</v>
      </c>
    </row>
    <row r="253" spans="1:11" x14ac:dyDescent="0.45">
      <c r="A253" t="s">
        <v>234</v>
      </c>
      <c r="B253" s="2">
        <v>1009</v>
      </c>
      <c r="C253" s="1">
        <v>4266</v>
      </c>
      <c r="D253" s="12">
        <f>VLOOKUP(A253,'NWAU per episode Acute Adm'!$A$2:$C$388,3,FALSE)</f>
        <v>1.17</v>
      </c>
      <c r="E253" s="12">
        <f t="shared" si="12"/>
        <v>1180.53</v>
      </c>
      <c r="F253" s="14">
        <f t="shared" si="13"/>
        <v>4991.2199999999993</v>
      </c>
      <c r="G253" s="14">
        <f t="shared" si="14"/>
        <v>5036140.9799999995</v>
      </c>
      <c r="H253" s="12">
        <f>C253/NEP!$C$6</f>
        <v>0.8018796992481203</v>
      </c>
      <c r="I253" s="1">
        <f>NEP!$C$6-C253</f>
        <v>1054</v>
      </c>
      <c r="J253" s="1">
        <f>'NWAU per episode Acute Adm'!E253-F253</f>
        <v>1233.1800000000003</v>
      </c>
      <c r="K253" s="1">
        <f t="shared" si="15"/>
        <v>1244278.6200000003</v>
      </c>
    </row>
    <row r="254" spans="1:11" x14ac:dyDescent="0.45">
      <c r="A254" t="s">
        <v>235</v>
      </c>
      <c r="B254">
        <v>937</v>
      </c>
      <c r="C254" s="1">
        <v>3941</v>
      </c>
      <c r="D254" s="12">
        <f>VLOOKUP(A254,'NWAU per episode Acute Adm'!$A$2:$C$388,3,FALSE)</f>
        <v>0.85</v>
      </c>
      <c r="E254" s="12">
        <f t="shared" si="12"/>
        <v>796.44999999999993</v>
      </c>
      <c r="F254" s="14">
        <f t="shared" si="13"/>
        <v>3349.85</v>
      </c>
      <c r="G254" s="14">
        <f t="shared" si="14"/>
        <v>3138809.4499999997</v>
      </c>
      <c r="H254" s="12">
        <f>C254/NEP!$C$6</f>
        <v>0.74078947368421055</v>
      </c>
      <c r="I254" s="1">
        <f>NEP!$C$6-C254</f>
        <v>1379</v>
      </c>
      <c r="J254" s="1">
        <f>'NWAU per episode Acute Adm'!E254-F254</f>
        <v>1172.1500000000001</v>
      </c>
      <c r="K254" s="1">
        <f t="shared" si="15"/>
        <v>1098304.55</v>
      </c>
    </row>
    <row r="255" spans="1:11" x14ac:dyDescent="0.45">
      <c r="A255" t="s">
        <v>236</v>
      </c>
      <c r="B255">
        <v>31</v>
      </c>
      <c r="C255" s="1">
        <v>4074</v>
      </c>
      <c r="D255" s="12">
        <f>VLOOKUP(A255,'NWAU per episode Acute Adm'!$A$2:$C$388,3,FALSE)</f>
        <v>1.38</v>
      </c>
      <c r="E255" s="12">
        <f t="shared" si="12"/>
        <v>42.779999999999994</v>
      </c>
      <c r="F255" s="14">
        <f t="shared" si="13"/>
        <v>5622.12</v>
      </c>
      <c r="G255" s="14">
        <f t="shared" si="14"/>
        <v>174285.72</v>
      </c>
      <c r="H255" s="12">
        <f>C255/NEP!$C$6</f>
        <v>0.76578947368421058</v>
      </c>
      <c r="I255" s="1">
        <f>NEP!$C$6-C255</f>
        <v>1246</v>
      </c>
      <c r="J255" s="1">
        <f>'NWAU per episode Acute Adm'!E255-F255</f>
        <v>1719.4799999999996</v>
      </c>
      <c r="K255" s="1">
        <f t="shared" si="15"/>
        <v>53303.87999999999</v>
      </c>
    </row>
    <row r="256" spans="1:11" x14ac:dyDescent="0.45">
      <c r="A256" t="s">
        <v>237</v>
      </c>
      <c r="B256">
        <v>120</v>
      </c>
      <c r="C256" s="1">
        <v>5081</v>
      </c>
      <c r="D256" s="12">
        <f>VLOOKUP(A256,'NWAU per episode Acute Adm'!$A$2:$C$388,3,FALSE)</f>
        <v>0.56999999999999995</v>
      </c>
      <c r="E256" s="12">
        <f t="shared" si="12"/>
        <v>68.399999999999991</v>
      </c>
      <c r="F256" s="14">
        <f t="shared" si="13"/>
        <v>2896.1699999999996</v>
      </c>
      <c r="G256" s="14">
        <f t="shared" si="14"/>
        <v>347540.39999999997</v>
      </c>
      <c r="H256" s="12">
        <f>C256/NEP!$C$6</f>
        <v>0.95507518796992485</v>
      </c>
      <c r="I256" s="1">
        <f>NEP!$C$6-C256</f>
        <v>239</v>
      </c>
      <c r="J256" s="1">
        <f>'NWAU per episode Acute Adm'!E256-F256</f>
        <v>136.23000000000002</v>
      </c>
      <c r="K256" s="1">
        <f t="shared" si="15"/>
        <v>16347.600000000002</v>
      </c>
    </row>
    <row r="257" spans="1:11" x14ac:dyDescent="0.45">
      <c r="A257" t="s">
        <v>238</v>
      </c>
      <c r="B257">
        <v>56</v>
      </c>
      <c r="C257" s="1">
        <v>5771</v>
      </c>
      <c r="D257" s="12">
        <f>VLOOKUP(A257,'NWAU per episode Acute Adm'!$A$2:$C$388,3,FALSE)</f>
        <v>0.21</v>
      </c>
      <c r="E257" s="12">
        <f t="shared" si="12"/>
        <v>11.76</v>
      </c>
      <c r="F257" s="14">
        <f t="shared" si="13"/>
        <v>1211.9099999999999</v>
      </c>
      <c r="G257" s="14">
        <f t="shared" si="14"/>
        <v>67866.959999999992</v>
      </c>
      <c r="H257" s="12">
        <f>C257/NEP!$C$6</f>
        <v>1.0847744360902256</v>
      </c>
      <c r="I257" s="1">
        <f>NEP!$C$6-C257</f>
        <v>-451</v>
      </c>
      <c r="J257" s="1">
        <f>'NWAU per episode Acute Adm'!E257-F257</f>
        <v>-94.709999999999809</v>
      </c>
      <c r="K257" s="1">
        <f t="shared" si="15"/>
        <v>-5303.7599999999893</v>
      </c>
    </row>
    <row r="258" spans="1:11" x14ac:dyDescent="0.45">
      <c r="A258" t="s">
        <v>239</v>
      </c>
      <c r="B258">
        <v>426</v>
      </c>
      <c r="C258" s="1">
        <v>4053</v>
      </c>
      <c r="D258" s="12">
        <f>VLOOKUP(A258,'NWAU per episode Acute Adm'!$A$2:$C$388,3,FALSE)</f>
        <v>0.8</v>
      </c>
      <c r="E258" s="12">
        <f t="shared" si="12"/>
        <v>340.8</v>
      </c>
      <c r="F258" s="14">
        <f t="shared" si="13"/>
        <v>3242.4</v>
      </c>
      <c r="G258" s="14">
        <f t="shared" si="14"/>
        <v>1381262.4000000001</v>
      </c>
      <c r="H258" s="12">
        <f>C258/NEP!$C$6</f>
        <v>0.76184210526315788</v>
      </c>
      <c r="I258" s="1">
        <f>NEP!$C$6-C258</f>
        <v>1267</v>
      </c>
      <c r="J258" s="1">
        <f>'NWAU per episode Acute Adm'!E258-F258</f>
        <v>1013.5999999999999</v>
      </c>
      <c r="K258" s="1">
        <f t="shared" si="15"/>
        <v>431793.6</v>
      </c>
    </row>
    <row r="259" spans="1:11" x14ac:dyDescent="0.45">
      <c r="A259" t="s">
        <v>240</v>
      </c>
      <c r="B259">
        <v>724</v>
      </c>
      <c r="C259" s="1">
        <v>4168</v>
      </c>
      <c r="D259" s="12">
        <f>VLOOKUP(A259,'NWAU per episode Acute Adm'!$A$2:$C$388,3,FALSE)</f>
        <v>0.34</v>
      </c>
      <c r="E259" s="12">
        <f t="shared" ref="E259:E322" si="16">D259*B259</f>
        <v>246.16000000000003</v>
      </c>
      <c r="F259" s="14">
        <f t="shared" ref="F259:F322" si="17">C259*D259</f>
        <v>1417.1200000000001</v>
      </c>
      <c r="G259" s="14">
        <f t="shared" ref="G259:G322" si="18">F259*B259</f>
        <v>1025994.8800000001</v>
      </c>
      <c r="H259" s="12">
        <f>C259/NEP!$C$6</f>
        <v>0.7834586466165413</v>
      </c>
      <c r="I259" s="1">
        <f>NEP!$C$6-C259</f>
        <v>1152</v>
      </c>
      <c r="J259" s="1">
        <f>'NWAU per episode Acute Adm'!E259-F259</f>
        <v>391.68000000000006</v>
      </c>
      <c r="K259" s="1">
        <f t="shared" ref="K259:K322" si="19">J259*B259</f>
        <v>283576.32000000007</v>
      </c>
    </row>
    <row r="260" spans="1:11" x14ac:dyDescent="0.45">
      <c r="A260" t="s">
        <v>241</v>
      </c>
      <c r="B260">
        <v>534</v>
      </c>
      <c r="C260" s="1">
        <v>6043</v>
      </c>
      <c r="D260" s="12">
        <f>VLOOKUP(A260,'NWAU per episode Acute Adm'!$A$2:$C$388,3,FALSE)</f>
        <v>0.17</v>
      </c>
      <c r="E260" s="12">
        <f t="shared" si="16"/>
        <v>90.78</v>
      </c>
      <c r="F260" s="14">
        <f t="shared" si="17"/>
        <v>1027.3100000000002</v>
      </c>
      <c r="G260" s="14">
        <f t="shared" si="18"/>
        <v>548583.54</v>
      </c>
      <c r="H260" s="12">
        <f>C260/NEP!$C$6</f>
        <v>1.1359022556390976</v>
      </c>
      <c r="I260" s="1">
        <f>NEP!$C$6-C260</f>
        <v>-723</v>
      </c>
      <c r="J260" s="1">
        <f>'NWAU per episode Acute Adm'!E260-F260</f>
        <v>-122.91000000000008</v>
      </c>
      <c r="K260" s="1">
        <f t="shared" si="19"/>
        <v>-65633.940000000046</v>
      </c>
    </row>
    <row r="261" spans="1:11" x14ac:dyDescent="0.45">
      <c r="A261" t="s">
        <v>449</v>
      </c>
      <c r="B261">
        <v>37</v>
      </c>
      <c r="C261" s="1">
        <v>2746</v>
      </c>
      <c r="D261" s="12">
        <f>VLOOKUP(A261,'NWAU per episode Acute Adm'!$A$2:$C$388,3,FALSE)</f>
        <v>0.78</v>
      </c>
      <c r="E261" s="12">
        <f t="shared" si="16"/>
        <v>28.86</v>
      </c>
      <c r="F261" s="14">
        <f t="shared" si="17"/>
        <v>2141.88</v>
      </c>
      <c r="G261" s="14">
        <f t="shared" si="18"/>
        <v>79249.56</v>
      </c>
      <c r="H261" s="12">
        <f>C261/NEP!$C$6</f>
        <v>0.5161654135338346</v>
      </c>
      <c r="I261" s="1">
        <f>NEP!$C$6-C261</f>
        <v>2574</v>
      </c>
      <c r="J261" s="1">
        <f>'NWAU per episode Acute Adm'!E261-F261</f>
        <v>2007.7199999999993</v>
      </c>
      <c r="K261" s="1">
        <f t="shared" si="19"/>
        <v>74285.63999999997</v>
      </c>
    </row>
    <row r="262" spans="1:11" x14ac:dyDescent="0.45">
      <c r="A262" t="s">
        <v>242</v>
      </c>
      <c r="B262">
        <v>64</v>
      </c>
      <c r="C262" s="1">
        <v>4416</v>
      </c>
      <c r="D262" s="12">
        <f>VLOOKUP(A262,'NWAU per episode Acute Adm'!$A$2:$C$388,3,FALSE)</f>
        <v>3.47</v>
      </c>
      <c r="E262" s="12">
        <f t="shared" si="16"/>
        <v>222.08</v>
      </c>
      <c r="F262" s="14">
        <f t="shared" si="17"/>
        <v>15323.52</v>
      </c>
      <c r="G262" s="14">
        <f t="shared" si="18"/>
        <v>980705.28000000003</v>
      </c>
      <c r="H262" s="12">
        <f>C262/NEP!$C$6</f>
        <v>0.83007518796992485</v>
      </c>
      <c r="I262" s="1">
        <f>NEP!$C$6-C262</f>
        <v>904</v>
      </c>
      <c r="J262" s="1">
        <f>'NWAU per episode Acute Adm'!E262-F262</f>
        <v>3136.880000000001</v>
      </c>
      <c r="K262" s="1">
        <f t="shared" si="19"/>
        <v>200760.32000000007</v>
      </c>
    </row>
    <row r="263" spans="1:11" x14ac:dyDescent="0.45">
      <c r="A263" t="s">
        <v>243</v>
      </c>
      <c r="B263">
        <v>50</v>
      </c>
      <c r="C263" s="1">
        <v>3689</v>
      </c>
      <c r="D263" s="12">
        <f>VLOOKUP(A263,'NWAU per episode Acute Adm'!$A$2:$C$388,3,FALSE)</f>
        <v>1.18</v>
      </c>
      <c r="E263" s="12">
        <f t="shared" si="16"/>
        <v>59</v>
      </c>
      <c r="F263" s="14">
        <f t="shared" si="17"/>
        <v>4353.0199999999995</v>
      </c>
      <c r="G263" s="14">
        <f t="shared" si="18"/>
        <v>217650.99999999997</v>
      </c>
      <c r="H263" s="12">
        <f>C263/NEP!$C$6</f>
        <v>0.69342105263157894</v>
      </c>
      <c r="I263" s="1">
        <f>NEP!$C$6-C263</f>
        <v>1631</v>
      </c>
      <c r="J263" s="1">
        <f>'NWAU per episode Acute Adm'!E263-F263</f>
        <v>1924.5800000000008</v>
      </c>
      <c r="K263" s="1">
        <f t="shared" si="19"/>
        <v>96229.000000000044</v>
      </c>
    </row>
    <row r="264" spans="1:11" x14ac:dyDescent="0.45">
      <c r="A264" t="s">
        <v>244</v>
      </c>
      <c r="B264">
        <v>58</v>
      </c>
      <c r="C264" s="1">
        <v>4291</v>
      </c>
      <c r="D264" s="12">
        <f>VLOOKUP(A264,'NWAU per episode Acute Adm'!$A$2:$C$388,3,FALSE)</f>
        <v>1.76</v>
      </c>
      <c r="E264" s="12">
        <f t="shared" si="16"/>
        <v>102.08</v>
      </c>
      <c r="F264" s="14">
        <f t="shared" si="17"/>
        <v>7552.16</v>
      </c>
      <c r="G264" s="14">
        <f t="shared" si="18"/>
        <v>438025.27999999997</v>
      </c>
      <c r="H264" s="12">
        <f>C264/NEP!$C$6</f>
        <v>0.80657894736842106</v>
      </c>
      <c r="I264" s="1">
        <f>NEP!$C$6-C264</f>
        <v>1029</v>
      </c>
      <c r="J264" s="1">
        <f>'NWAU per episode Acute Adm'!E264-F264</f>
        <v>1811.0399999999991</v>
      </c>
      <c r="K264" s="1">
        <f t="shared" si="19"/>
        <v>105040.31999999995</v>
      </c>
    </row>
    <row r="265" spans="1:11" x14ac:dyDescent="0.45">
      <c r="A265" t="s">
        <v>245</v>
      </c>
      <c r="B265">
        <v>77</v>
      </c>
      <c r="C265" s="1">
        <v>3847</v>
      </c>
      <c r="D265" s="12">
        <f>VLOOKUP(A265,'NWAU per episode Acute Adm'!$A$2:$C$388,3,FALSE)</f>
        <v>2.65</v>
      </c>
      <c r="E265" s="12">
        <f t="shared" si="16"/>
        <v>204.04999999999998</v>
      </c>
      <c r="F265" s="14">
        <f t="shared" si="17"/>
        <v>10194.549999999999</v>
      </c>
      <c r="G265" s="14">
        <f t="shared" si="18"/>
        <v>784980.35</v>
      </c>
      <c r="H265" s="12">
        <f>C265/NEP!$C$6</f>
        <v>0.72312030075187972</v>
      </c>
      <c r="I265" s="1">
        <f>NEP!$C$6-C265</f>
        <v>1473</v>
      </c>
      <c r="J265" s="1">
        <f>'NWAU per episode Acute Adm'!E265-F265</f>
        <v>3903.4500000000007</v>
      </c>
      <c r="K265" s="1">
        <f t="shared" si="19"/>
        <v>300565.65000000008</v>
      </c>
    </row>
    <row r="266" spans="1:11" x14ac:dyDescent="0.45">
      <c r="A266" t="s">
        <v>246</v>
      </c>
      <c r="B266">
        <v>196</v>
      </c>
      <c r="C266" s="1">
        <v>3670</v>
      </c>
      <c r="D266" s="12">
        <f>VLOOKUP(A266,'NWAU per episode Acute Adm'!$A$2:$C$388,3,FALSE)</f>
        <v>1.43</v>
      </c>
      <c r="E266" s="12">
        <f t="shared" si="16"/>
        <v>280.27999999999997</v>
      </c>
      <c r="F266" s="14">
        <f t="shared" si="17"/>
        <v>5248.0999999999995</v>
      </c>
      <c r="G266" s="14">
        <f t="shared" si="18"/>
        <v>1028627.5999999999</v>
      </c>
      <c r="H266" s="12">
        <f>C266/NEP!$C$6</f>
        <v>0.68984962406015038</v>
      </c>
      <c r="I266" s="1">
        <f>NEP!$C$6-C266</f>
        <v>1650</v>
      </c>
      <c r="J266" s="1">
        <f>'NWAU per episode Acute Adm'!E266-F266</f>
        <v>2359.5</v>
      </c>
      <c r="K266" s="1">
        <f t="shared" si="19"/>
        <v>462462</v>
      </c>
    </row>
    <row r="267" spans="1:11" x14ac:dyDescent="0.45">
      <c r="A267" t="s">
        <v>247</v>
      </c>
      <c r="B267">
        <v>344</v>
      </c>
      <c r="C267" s="1">
        <v>3730</v>
      </c>
      <c r="D267" s="12">
        <f>VLOOKUP(A267,'NWAU per episode Acute Adm'!$A$2:$C$388,3,FALSE)</f>
        <v>1</v>
      </c>
      <c r="E267" s="12">
        <f t="shared" si="16"/>
        <v>344</v>
      </c>
      <c r="F267" s="14">
        <f t="shared" si="17"/>
        <v>3730</v>
      </c>
      <c r="G267" s="14">
        <f t="shared" si="18"/>
        <v>1283120</v>
      </c>
      <c r="H267" s="12">
        <f>C267/NEP!$C$6</f>
        <v>0.70112781954887216</v>
      </c>
      <c r="I267" s="1">
        <f>NEP!$C$6-C267</f>
        <v>1590</v>
      </c>
      <c r="J267" s="1">
        <f>'NWAU per episode Acute Adm'!E267-F267</f>
        <v>1590</v>
      </c>
      <c r="K267" s="1">
        <f t="shared" si="19"/>
        <v>546960</v>
      </c>
    </row>
    <row r="268" spans="1:11" x14ac:dyDescent="0.45">
      <c r="A268" t="s">
        <v>248</v>
      </c>
      <c r="B268">
        <v>423</v>
      </c>
      <c r="C268" s="1">
        <v>4256</v>
      </c>
      <c r="D268" s="12">
        <f>VLOOKUP(A268,'NWAU per episode Acute Adm'!$A$2:$C$388,3,FALSE)</f>
        <v>0.66</v>
      </c>
      <c r="E268" s="12">
        <f t="shared" si="16"/>
        <v>279.18</v>
      </c>
      <c r="F268" s="14">
        <f t="shared" si="17"/>
        <v>2808.96</v>
      </c>
      <c r="G268" s="14">
        <f t="shared" si="18"/>
        <v>1188190.08</v>
      </c>
      <c r="H268" s="12">
        <f>C268/NEP!$C$6</f>
        <v>0.8</v>
      </c>
      <c r="I268" s="1">
        <f>NEP!$C$6-C268</f>
        <v>1064</v>
      </c>
      <c r="J268" s="1">
        <f>'NWAU per episode Acute Adm'!E268-F268</f>
        <v>702.24000000000024</v>
      </c>
      <c r="K268" s="1">
        <f t="shared" si="19"/>
        <v>297047.52000000008</v>
      </c>
    </row>
    <row r="269" spans="1:11" x14ac:dyDescent="0.45">
      <c r="A269" t="s">
        <v>249</v>
      </c>
      <c r="B269">
        <v>58</v>
      </c>
      <c r="C269" s="1">
        <v>4068</v>
      </c>
      <c r="D269" s="12">
        <f>VLOOKUP(A269,'NWAU per episode Acute Adm'!$A$2:$C$388,3,FALSE)</f>
        <v>1.88</v>
      </c>
      <c r="E269" s="12">
        <f t="shared" si="16"/>
        <v>109.03999999999999</v>
      </c>
      <c r="F269" s="14">
        <f t="shared" si="17"/>
        <v>7647.8399999999992</v>
      </c>
      <c r="G269" s="14">
        <f t="shared" si="18"/>
        <v>443574.72</v>
      </c>
      <c r="H269" s="12">
        <f>C269/NEP!$C$6</f>
        <v>0.76466165413533838</v>
      </c>
      <c r="I269" s="1">
        <f>NEP!$C$6-C269</f>
        <v>1252</v>
      </c>
      <c r="J269" s="1">
        <f>'NWAU per episode Acute Adm'!E269-F269</f>
        <v>2353.7599999999993</v>
      </c>
      <c r="K269" s="1">
        <f t="shared" si="19"/>
        <v>136518.07999999996</v>
      </c>
    </row>
    <row r="270" spans="1:11" x14ac:dyDescent="0.45">
      <c r="A270" t="s">
        <v>250</v>
      </c>
      <c r="B270">
        <v>104</v>
      </c>
      <c r="C270" s="1">
        <v>5715</v>
      </c>
      <c r="D270" s="12">
        <f>VLOOKUP(A270,'NWAU per episode Acute Adm'!$A$2:$C$388,3,FALSE)</f>
        <v>1.33</v>
      </c>
      <c r="E270" s="12">
        <f t="shared" si="16"/>
        <v>138.32</v>
      </c>
      <c r="F270" s="14">
        <f t="shared" si="17"/>
        <v>7600.9500000000007</v>
      </c>
      <c r="G270" s="14">
        <f t="shared" si="18"/>
        <v>790498.8</v>
      </c>
      <c r="H270" s="12">
        <f>C270/NEP!$C$6</f>
        <v>1.0742481203007519</v>
      </c>
      <c r="I270" s="1">
        <f>NEP!$C$6-C270</f>
        <v>-395</v>
      </c>
      <c r="J270" s="1">
        <f>'NWAU per episode Acute Adm'!E270-F270</f>
        <v>-525.35000000000127</v>
      </c>
      <c r="K270" s="1">
        <f t="shared" si="19"/>
        <v>-54636.400000000132</v>
      </c>
    </row>
    <row r="271" spans="1:11" x14ac:dyDescent="0.45">
      <c r="A271" t="s">
        <v>251</v>
      </c>
      <c r="B271">
        <v>68</v>
      </c>
      <c r="C271" s="1">
        <v>9471</v>
      </c>
      <c r="D271" s="12">
        <f>VLOOKUP(A271,'NWAU per episode Acute Adm'!$A$2:$C$388,3,FALSE)</f>
        <v>0.36</v>
      </c>
      <c r="E271" s="12">
        <f t="shared" si="16"/>
        <v>24.48</v>
      </c>
      <c r="F271" s="14">
        <f t="shared" si="17"/>
        <v>3409.56</v>
      </c>
      <c r="G271" s="14">
        <f t="shared" si="18"/>
        <v>231850.08</v>
      </c>
      <c r="H271" s="12">
        <f>C271/NEP!$C$6</f>
        <v>1.7802631578947368</v>
      </c>
      <c r="I271" s="1">
        <f>NEP!$C$6-C271</f>
        <v>-4151</v>
      </c>
      <c r="J271" s="1">
        <f>'NWAU per episode Acute Adm'!E271-F271</f>
        <v>-1494.36</v>
      </c>
      <c r="K271" s="1">
        <f t="shared" si="19"/>
        <v>-101616.48</v>
      </c>
    </row>
    <row r="272" spans="1:11" x14ac:dyDescent="0.45">
      <c r="A272" t="s">
        <v>252</v>
      </c>
      <c r="B272">
        <v>51</v>
      </c>
      <c r="C272" s="1">
        <v>14038</v>
      </c>
      <c r="D272" s="12">
        <f>VLOOKUP(A272,'NWAU per episode Acute Adm'!$A$2:$C$388,3,FALSE)</f>
        <v>0.15</v>
      </c>
      <c r="E272" s="12">
        <f t="shared" si="16"/>
        <v>7.6499999999999995</v>
      </c>
      <c r="F272" s="14">
        <f t="shared" si="17"/>
        <v>2105.6999999999998</v>
      </c>
      <c r="G272" s="14">
        <f t="shared" si="18"/>
        <v>107390.7</v>
      </c>
      <c r="H272" s="12">
        <f>C272/NEP!$C$6</f>
        <v>2.6387218045112784</v>
      </c>
      <c r="I272" s="1">
        <f>NEP!$C$6-C272</f>
        <v>-8718</v>
      </c>
      <c r="J272" s="1">
        <f>'NWAU per episode Acute Adm'!E272-F272</f>
        <v>-1307.6999999999998</v>
      </c>
      <c r="K272" s="1">
        <f t="shared" si="19"/>
        <v>-66692.7</v>
      </c>
    </row>
    <row r="273" spans="1:11" x14ac:dyDescent="0.45">
      <c r="A273" t="s">
        <v>253</v>
      </c>
      <c r="B273">
        <v>66</v>
      </c>
      <c r="C273" s="1">
        <v>4751</v>
      </c>
      <c r="D273" s="12">
        <f>VLOOKUP(A273,'NWAU per episode Acute Adm'!$A$2:$C$388,3,FALSE)</f>
        <v>0.6</v>
      </c>
      <c r="E273" s="12">
        <f t="shared" si="16"/>
        <v>39.6</v>
      </c>
      <c r="F273" s="14">
        <f t="shared" si="17"/>
        <v>2850.6</v>
      </c>
      <c r="G273" s="14">
        <f t="shared" si="18"/>
        <v>188139.6</v>
      </c>
      <c r="H273" s="12">
        <f>C273/NEP!$C$6</f>
        <v>0.89304511278195486</v>
      </c>
      <c r="I273" s="1">
        <f>NEP!$C$6-C273</f>
        <v>569</v>
      </c>
      <c r="J273" s="1">
        <f>'NWAU per episode Acute Adm'!E273-F273</f>
        <v>341.40000000000009</v>
      </c>
      <c r="K273" s="1">
        <f t="shared" si="19"/>
        <v>22532.400000000005</v>
      </c>
    </row>
    <row r="274" spans="1:11" x14ac:dyDescent="0.45">
      <c r="A274" t="s">
        <v>254</v>
      </c>
      <c r="B274">
        <v>30</v>
      </c>
      <c r="C274" s="1">
        <v>4715</v>
      </c>
      <c r="D274" s="12">
        <f>VLOOKUP(A274,'NWAU per episode Acute Adm'!$A$2:$C$388,3,FALSE)</f>
        <v>3.19</v>
      </c>
      <c r="E274" s="12">
        <f t="shared" si="16"/>
        <v>95.7</v>
      </c>
      <c r="F274" s="14">
        <f t="shared" si="17"/>
        <v>15040.85</v>
      </c>
      <c r="G274" s="14">
        <f t="shared" si="18"/>
        <v>451225.5</v>
      </c>
      <c r="H274" s="12">
        <f>C274/NEP!$C$6</f>
        <v>0.88627819548872178</v>
      </c>
      <c r="I274" s="1">
        <f>NEP!$C$6-C274</f>
        <v>605</v>
      </c>
      <c r="J274" s="1">
        <f>'NWAU per episode Acute Adm'!E274-F274</f>
        <v>1929.9499999999989</v>
      </c>
      <c r="K274" s="1">
        <f t="shared" si="19"/>
        <v>57898.499999999971</v>
      </c>
    </row>
    <row r="275" spans="1:11" x14ac:dyDescent="0.45">
      <c r="A275" t="s">
        <v>255</v>
      </c>
      <c r="B275">
        <v>78</v>
      </c>
      <c r="C275" s="1">
        <v>5492</v>
      </c>
      <c r="D275" s="12">
        <f>VLOOKUP(A275,'NWAU per episode Acute Adm'!$A$2:$C$388,3,FALSE)</f>
        <v>5.52</v>
      </c>
      <c r="E275" s="12">
        <f t="shared" si="16"/>
        <v>430.55999999999995</v>
      </c>
      <c r="F275" s="14">
        <f t="shared" si="17"/>
        <v>30315.839999999997</v>
      </c>
      <c r="G275" s="14">
        <f t="shared" si="18"/>
        <v>2364635.5199999996</v>
      </c>
      <c r="H275" s="12">
        <f>C275/NEP!$C$6</f>
        <v>1.0323308270676692</v>
      </c>
      <c r="I275" s="1">
        <f>NEP!$C$6-C275</f>
        <v>-172</v>
      </c>
      <c r="J275" s="1">
        <f>'NWAU per episode Acute Adm'!E275-F275</f>
        <v>-949.43999999999869</v>
      </c>
      <c r="K275" s="1">
        <f t="shared" si="19"/>
        <v>-74056.319999999891</v>
      </c>
    </row>
    <row r="276" spans="1:11" x14ac:dyDescent="0.45">
      <c r="A276" t="s">
        <v>256</v>
      </c>
      <c r="B276">
        <v>80</v>
      </c>
      <c r="C276" s="1">
        <v>5582</v>
      </c>
      <c r="D276" s="12">
        <f>VLOOKUP(A276,'NWAU per episode Acute Adm'!$A$2:$C$388,3,FALSE)</f>
        <v>2.57</v>
      </c>
      <c r="E276" s="12">
        <f t="shared" si="16"/>
        <v>205.6</v>
      </c>
      <c r="F276" s="14">
        <f t="shared" si="17"/>
        <v>14345.74</v>
      </c>
      <c r="G276" s="14">
        <f t="shared" si="18"/>
        <v>1147659.2</v>
      </c>
      <c r="H276" s="12">
        <f>C276/NEP!$C$6</f>
        <v>1.049248120300752</v>
      </c>
      <c r="I276" s="1">
        <f>NEP!$C$6-C276</f>
        <v>-262</v>
      </c>
      <c r="J276" s="1">
        <f>'NWAU per episode Acute Adm'!E276-F276</f>
        <v>-673.34000000000015</v>
      </c>
      <c r="K276" s="1">
        <f t="shared" si="19"/>
        <v>-53867.200000000012</v>
      </c>
    </row>
    <row r="277" spans="1:11" x14ac:dyDescent="0.45">
      <c r="A277" t="s">
        <v>257</v>
      </c>
      <c r="B277">
        <v>63</v>
      </c>
      <c r="C277" s="1">
        <v>4830</v>
      </c>
      <c r="D277" s="12">
        <f>VLOOKUP(A277,'NWAU per episode Acute Adm'!$A$2:$C$388,3,FALSE)</f>
        <v>1.21</v>
      </c>
      <c r="E277" s="12">
        <f t="shared" si="16"/>
        <v>76.23</v>
      </c>
      <c r="F277" s="14">
        <f t="shared" si="17"/>
        <v>5844.3</v>
      </c>
      <c r="G277" s="14">
        <f t="shared" si="18"/>
        <v>368190.9</v>
      </c>
      <c r="H277" s="12">
        <f>C277/NEP!$C$6</f>
        <v>0.90789473684210531</v>
      </c>
      <c r="I277" s="1">
        <f>NEP!$C$6-C277</f>
        <v>490</v>
      </c>
      <c r="J277" s="1">
        <f>'NWAU per episode Acute Adm'!E277-F277</f>
        <v>592.90000000000055</v>
      </c>
      <c r="K277" s="1">
        <f t="shared" si="19"/>
        <v>37352.700000000033</v>
      </c>
    </row>
    <row r="278" spans="1:11" x14ac:dyDescent="0.45">
      <c r="A278" t="s">
        <v>258</v>
      </c>
      <c r="B278">
        <v>40</v>
      </c>
      <c r="C278" s="1">
        <v>5298</v>
      </c>
      <c r="D278" s="12">
        <f>VLOOKUP(A278,'NWAU per episode Acute Adm'!$A$2:$C$388,3,FALSE)</f>
        <v>0.72</v>
      </c>
      <c r="E278" s="12">
        <f t="shared" si="16"/>
        <v>28.799999999999997</v>
      </c>
      <c r="F278" s="14">
        <f t="shared" si="17"/>
        <v>3814.56</v>
      </c>
      <c r="G278" s="14">
        <f t="shared" si="18"/>
        <v>152582.39999999999</v>
      </c>
      <c r="H278" s="12">
        <f>C278/NEP!$C$6</f>
        <v>0.99586466165413534</v>
      </c>
      <c r="I278" s="1">
        <f>NEP!$C$6-C278</f>
        <v>22</v>
      </c>
      <c r="J278" s="1">
        <f>'NWAU per episode Acute Adm'!E278-F278</f>
        <v>15.839999999999236</v>
      </c>
      <c r="K278" s="1">
        <f t="shared" si="19"/>
        <v>633.59999999996944</v>
      </c>
    </row>
    <row r="279" spans="1:11" x14ac:dyDescent="0.45">
      <c r="A279" t="s">
        <v>259</v>
      </c>
      <c r="B279">
        <v>47</v>
      </c>
      <c r="C279" s="1">
        <v>5238</v>
      </c>
      <c r="D279" s="12">
        <f>VLOOKUP(A279,'NWAU per episode Acute Adm'!$A$2:$C$388,3,FALSE)</f>
        <v>1.44</v>
      </c>
      <c r="E279" s="12">
        <f t="shared" si="16"/>
        <v>67.679999999999993</v>
      </c>
      <c r="F279" s="14">
        <f t="shared" si="17"/>
        <v>7542.7199999999993</v>
      </c>
      <c r="G279" s="14">
        <f t="shared" si="18"/>
        <v>354507.83999999997</v>
      </c>
      <c r="H279" s="12">
        <f>C279/NEP!$C$6</f>
        <v>0.98458646616541357</v>
      </c>
      <c r="I279" s="1">
        <f>NEP!$C$6-C279</f>
        <v>82</v>
      </c>
      <c r="J279" s="1">
        <f>'NWAU per episode Acute Adm'!E279-F279</f>
        <v>118.07999999999993</v>
      </c>
      <c r="K279" s="1">
        <f t="shared" si="19"/>
        <v>5549.7599999999966</v>
      </c>
    </row>
    <row r="280" spans="1:11" x14ac:dyDescent="0.45">
      <c r="A280" t="s">
        <v>260</v>
      </c>
      <c r="B280">
        <v>126</v>
      </c>
      <c r="C280" s="1">
        <v>5182</v>
      </c>
      <c r="D280" s="12">
        <f>VLOOKUP(A280,'NWAU per episode Acute Adm'!$A$2:$C$388,3,FALSE)</f>
        <v>0.48</v>
      </c>
      <c r="E280" s="12">
        <f t="shared" si="16"/>
        <v>60.48</v>
      </c>
      <c r="F280" s="14">
        <f t="shared" si="17"/>
        <v>2487.36</v>
      </c>
      <c r="G280" s="14">
        <f t="shared" si="18"/>
        <v>313407.36000000004</v>
      </c>
      <c r="H280" s="12">
        <f>C280/NEP!$C$6</f>
        <v>0.97406015037593985</v>
      </c>
      <c r="I280" s="1">
        <f>NEP!$C$6-C280</f>
        <v>138</v>
      </c>
      <c r="J280" s="1">
        <f>'NWAU per episode Acute Adm'!E280-F280</f>
        <v>66.239999999999782</v>
      </c>
      <c r="K280" s="1">
        <f t="shared" si="19"/>
        <v>8346.2399999999725</v>
      </c>
    </row>
    <row r="281" spans="1:11" x14ac:dyDescent="0.45">
      <c r="A281" t="s">
        <v>261</v>
      </c>
      <c r="B281">
        <v>35</v>
      </c>
      <c r="C281" s="1">
        <v>6790</v>
      </c>
      <c r="D281" s="12">
        <f>VLOOKUP(A281,'NWAU per episode Acute Adm'!$A$2:$C$388,3,FALSE)</f>
        <v>1.08</v>
      </c>
      <c r="E281" s="12">
        <f t="shared" si="16"/>
        <v>37.800000000000004</v>
      </c>
      <c r="F281" s="14">
        <f t="shared" si="17"/>
        <v>7333.2000000000007</v>
      </c>
      <c r="G281" s="14">
        <f t="shared" si="18"/>
        <v>256662.00000000003</v>
      </c>
      <c r="H281" s="12">
        <f>C281/NEP!$C$6</f>
        <v>1.2763157894736843</v>
      </c>
      <c r="I281" s="1">
        <f>NEP!$C$6-C281</f>
        <v>-1470</v>
      </c>
      <c r="J281" s="1">
        <f>'NWAU per episode Acute Adm'!E281-F281</f>
        <v>-1587.5999999999995</v>
      </c>
      <c r="K281" s="1">
        <f t="shared" si="19"/>
        <v>-55565.999999999978</v>
      </c>
    </row>
    <row r="282" spans="1:11" x14ac:dyDescent="0.45">
      <c r="A282" t="s">
        <v>262</v>
      </c>
      <c r="B282">
        <v>136</v>
      </c>
      <c r="C282" s="1">
        <v>6852</v>
      </c>
      <c r="D282" s="12">
        <f>VLOOKUP(A282,'NWAU per episode Acute Adm'!$A$2:$C$388,3,FALSE)</f>
        <v>0.28999999999999998</v>
      </c>
      <c r="E282" s="12">
        <f t="shared" si="16"/>
        <v>39.44</v>
      </c>
      <c r="F282" s="14">
        <f t="shared" si="17"/>
        <v>1987.08</v>
      </c>
      <c r="G282" s="14">
        <f t="shared" si="18"/>
        <v>270242.88</v>
      </c>
      <c r="H282" s="12">
        <f>C282/NEP!$C$6</f>
        <v>1.28796992481203</v>
      </c>
      <c r="I282" s="1">
        <f>NEP!$C$6-C282</f>
        <v>-1532</v>
      </c>
      <c r="J282" s="1">
        <f>'NWAU per episode Acute Adm'!E282-F282</f>
        <v>-444.28</v>
      </c>
      <c r="K282" s="1">
        <f t="shared" si="19"/>
        <v>-60422.079999999994</v>
      </c>
    </row>
    <row r="283" spans="1:11" x14ac:dyDescent="0.45">
      <c r="A283" t="s">
        <v>263</v>
      </c>
      <c r="B283">
        <v>248</v>
      </c>
      <c r="C283" s="1">
        <v>11180</v>
      </c>
      <c r="D283" s="12">
        <f>VLOOKUP(A283,'NWAU per episode Acute Adm'!$A$2:$C$388,3,FALSE)</f>
        <v>0.13</v>
      </c>
      <c r="E283" s="12">
        <f t="shared" si="16"/>
        <v>32.24</v>
      </c>
      <c r="F283" s="14">
        <f t="shared" si="17"/>
        <v>1453.4</v>
      </c>
      <c r="G283" s="14">
        <f t="shared" si="18"/>
        <v>360443.2</v>
      </c>
      <c r="H283" s="12">
        <f>C283/NEP!$C$6</f>
        <v>2.1015037593984962</v>
      </c>
      <c r="I283" s="1">
        <f>NEP!$C$6-C283</f>
        <v>-5860</v>
      </c>
      <c r="J283" s="1">
        <f>'NWAU per episode Acute Adm'!E283-F283</f>
        <v>-761.80000000000007</v>
      </c>
      <c r="K283" s="1">
        <f t="shared" si="19"/>
        <v>-188926.40000000002</v>
      </c>
    </row>
    <row r="284" spans="1:11" x14ac:dyDescent="0.45">
      <c r="A284" t="s">
        <v>396</v>
      </c>
      <c r="B284">
        <v>69</v>
      </c>
      <c r="C284" s="1">
        <v>7394</v>
      </c>
      <c r="D284" s="12">
        <f>VLOOKUP(A284,'NWAU per episode Acute Adm'!$A$2:$C$388,3,FALSE)</f>
        <v>0.68</v>
      </c>
      <c r="E284" s="12">
        <f t="shared" si="16"/>
        <v>46.92</v>
      </c>
      <c r="F284" s="14">
        <f t="shared" si="17"/>
        <v>5027.92</v>
      </c>
      <c r="G284" s="14">
        <f t="shared" si="18"/>
        <v>346926.48</v>
      </c>
      <c r="H284" s="12">
        <f>C284/NEP!$C$6</f>
        <v>1.3898496240601503</v>
      </c>
      <c r="I284" s="1">
        <f>NEP!$C$6-C284</f>
        <v>-2074</v>
      </c>
      <c r="J284" s="1">
        <f>'NWAU per episode Acute Adm'!E284-F284</f>
        <v>-1410.3199999999997</v>
      </c>
      <c r="K284" s="1">
        <f t="shared" si="19"/>
        <v>-97312.079999999987</v>
      </c>
    </row>
    <row r="285" spans="1:11" x14ac:dyDescent="0.45">
      <c r="A285" t="s">
        <v>264</v>
      </c>
      <c r="B285">
        <v>101</v>
      </c>
      <c r="C285" s="1">
        <v>5428</v>
      </c>
      <c r="D285" s="12">
        <f>VLOOKUP(A285,'NWAU per episode Acute Adm'!$A$2:$C$388,3,FALSE)</f>
        <v>0.89</v>
      </c>
      <c r="E285" s="12">
        <f t="shared" si="16"/>
        <v>89.89</v>
      </c>
      <c r="F285" s="14">
        <f t="shared" si="17"/>
        <v>4830.92</v>
      </c>
      <c r="G285" s="14">
        <f t="shared" si="18"/>
        <v>487922.92</v>
      </c>
      <c r="H285" s="12">
        <f>C285/NEP!$C$6</f>
        <v>1.0203007518796992</v>
      </c>
      <c r="I285" s="1">
        <f>NEP!$C$6-C285</f>
        <v>-108</v>
      </c>
      <c r="J285" s="1">
        <f>'NWAU per episode Acute Adm'!E285-F285</f>
        <v>-96.119999999999891</v>
      </c>
      <c r="K285" s="1">
        <f t="shared" si="19"/>
        <v>-9708.1199999999881</v>
      </c>
    </row>
    <row r="286" spans="1:11" x14ac:dyDescent="0.45">
      <c r="A286" t="s">
        <v>265</v>
      </c>
      <c r="B286">
        <v>242</v>
      </c>
      <c r="C286" s="1">
        <v>7356</v>
      </c>
      <c r="D286" s="12">
        <f>VLOOKUP(A286,'NWAU per episode Acute Adm'!$A$2:$C$388,3,FALSE)</f>
        <v>0.24</v>
      </c>
      <c r="E286" s="12">
        <f t="shared" si="16"/>
        <v>58.08</v>
      </c>
      <c r="F286" s="14">
        <f t="shared" si="17"/>
        <v>1765.4399999999998</v>
      </c>
      <c r="G286" s="14">
        <f t="shared" si="18"/>
        <v>427236.48</v>
      </c>
      <c r="H286" s="12">
        <f>C286/NEP!$C$6</f>
        <v>1.3827067669172932</v>
      </c>
      <c r="I286" s="1">
        <f>NEP!$C$6-C286</f>
        <v>-2036</v>
      </c>
      <c r="J286" s="1">
        <f>'NWAU per episode Acute Adm'!E286-F286</f>
        <v>-488.63999999999987</v>
      </c>
      <c r="K286" s="1">
        <f t="shared" si="19"/>
        <v>-118250.87999999998</v>
      </c>
    </row>
    <row r="287" spans="1:11" x14ac:dyDescent="0.45">
      <c r="A287" t="s">
        <v>450</v>
      </c>
      <c r="B287">
        <v>43</v>
      </c>
      <c r="C287" s="1">
        <v>5136</v>
      </c>
      <c r="D287" s="12">
        <f>VLOOKUP(A287,'NWAU per episode Acute Adm'!$A$2:$C$388,3,FALSE)</f>
        <v>0.56000000000000005</v>
      </c>
      <c r="E287" s="12">
        <f t="shared" si="16"/>
        <v>24.080000000000002</v>
      </c>
      <c r="F287" s="14">
        <f t="shared" si="17"/>
        <v>2876.1600000000003</v>
      </c>
      <c r="G287" s="14">
        <f t="shared" si="18"/>
        <v>123674.88000000002</v>
      </c>
      <c r="H287" s="12">
        <f>C287/NEP!$C$6</f>
        <v>0.9654135338345865</v>
      </c>
      <c r="I287" s="1">
        <f>NEP!$C$6-C287</f>
        <v>184</v>
      </c>
      <c r="J287" s="1">
        <f>'NWAU per episode Acute Adm'!E287-F287</f>
        <v>103.03999999999996</v>
      </c>
      <c r="K287" s="1">
        <f t="shared" si="19"/>
        <v>4430.7199999999984</v>
      </c>
    </row>
    <row r="288" spans="1:11" x14ac:dyDescent="0.45">
      <c r="A288" t="s">
        <v>266</v>
      </c>
      <c r="B288">
        <v>163</v>
      </c>
      <c r="C288" s="1">
        <v>3926</v>
      </c>
      <c r="D288" s="12">
        <f>VLOOKUP(A288,'NWAU per episode Acute Adm'!$A$2:$C$388,3,FALSE)</f>
        <v>0.56999999999999995</v>
      </c>
      <c r="E288" s="12">
        <f t="shared" si="16"/>
        <v>92.91</v>
      </c>
      <c r="F288" s="14">
        <f t="shared" si="17"/>
        <v>2237.8199999999997</v>
      </c>
      <c r="G288" s="14">
        <f t="shared" si="18"/>
        <v>364764.66</v>
      </c>
      <c r="H288" s="12">
        <f>C288/NEP!$C$6</f>
        <v>0.73796992481203005</v>
      </c>
      <c r="I288" s="1">
        <f>NEP!$C$6-C288</f>
        <v>1394</v>
      </c>
      <c r="J288" s="1">
        <f>'NWAU per episode Acute Adm'!E288-F288</f>
        <v>794.57999999999993</v>
      </c>
      <c r="K288" s="1">
        <f t="shared" si="19"/>
        <v>129516.54</v>
      </c>
    </row>
    <row r="289" spans="1:11" x14ac:dyDescent="0.45">
      <c r="A289" t="s">
        <v>267</v>
      </c>
      <c r="B289">
        <v>48</v>
      </c>
      <c r="C289" s="1">
        <v>6761</v>
      </c>
      <c r="D289" s="12">
        <f>VLOOKUP(A289,'NWAU per episode Acute Adm'!$A$2:$C$388,3,FALSE)</f>
        <v>0.83</v>
      </c>
      <c r="E289" s="12">
        <f t="shared" si="16"/>
        <v>39.839999999999996</v>
      </c>
      <c r="F289" s="14">
        <f t="shared" si="17"/>
        <v>5611.63</v>
      </c>
      <c r="G289" s="14">
        <f t="shared" si="18"/>
        <v>269358.24</v>
      </c>
      <c r="H289" s="12">
        <f>C289/NEP!$C$6</f>
        <v>1.2708646616541353</v>
      </c>
      <c r="I289" s="1">
        <f>NEP!$C$6-C289</f>
        <v>-1441</v>
      </c>
      <c r="J289" s="1">
        <f>'NWAU per episode Acute Adm'!E289-F289</f>
        <v>-1196.0300000000007</v>
      </c>
      <c r="K289" s="1">
        <f t="shared" si="19"/>
        <v>-57409.440000000031</v>
      </c>
    </row>
    <row r="290" spans="1:11" x14ac:dyDescent="0.45">
      <c r="A290" t="s">
        <v>268</v>
      </c>
      <c r="B290">
        <v>113</v>
      </c>
      <c r="C290" s="1">
        <v>5756</v>
      </c>
      <c r="D290" s="12">
        <f>VLOOKUP(A290,'NWAU per episode Acute Adm'!$A$2:$C$388,3,FALSE)</f>
        <v>0.66</v>
      </c>
      <c r="E290" s="12">
        <f t="shared" si="16"/>
        <v>74.58</v>
      </c>
      <c r="F290" s="14">
        <f t="shared" si="17"/>
        <v>3798.96</v>
      </c>
      <c r="G290" s="14">
        <f t="shared" si="18"/>
        <v>429282.48</v>
      </c>
      <c r="H290" s="12">
        <f>C290/NEP!$C$6</f>
        <v>1.0819548872180451</v>
      </c>
      <c r="I290" s="1">
        <f>NEP!$C$6-C290</f>
        <v>-436</v>
      </c>
      <c r="J290" s="1">
        <f>'NWAU per episode Acute Adm'!E290-F290</f>
        <v>-287.76000000000022</v>
      </c>
      <c r="K290" s="1">
        <f t="shared" si="19"/>
        <v>-32516.880000000026</v>
      </c>
    </row>
    <row r="291" spans="1:11" x14ac:dyDescent="0.45">
      <c r="A291" t="s">
        <v>269</v>
      </c>
      <c r="B291">
        <v>556</v>
      </c>
      <c r="C291" s="1">
        <v>6016</v>
      </c>
      <c r="D291" s="12">
        <f>VLOOKUP(A291,'NWAU per episode Acute Adm'!$A$2:$C$388,3,FALSE)</f>
        <v>0.22</v>
      </c>
      <c r="E291" s="12">
        <f t="shared" si="16"/>
        <v>122.32000000000001</v>
      </c>
      <c r="F291" s="14">
        <f t="shared" si="17"/>
        <v>1323.52</v>
      </c>
      <c r="G291" s="14">
        <f t="shared" si="18"/>
        <v>735877.12</v>
      </c>
      <c r="H291" s="12">
        <f>C291/NEP!$C$6</f>
        <v>1.130827067669173</v>
      </c>
      <c r="I291" s="1">
        <f>NEP!$C$6-C291</f>
        <v>-696</v>
      </c>
      <c r="J291" s="1">
        <f>'NWAU per episode Acute Adm'!E291-F291</f>
        <v>-153.11999999999989</v>
      </c>
      <c r="K291" s="1">
        <f t="shared" si="19"/>
        <v>-85134.719999999943</v>
      </c>
    </row>
    <row r="292" spans="1:11" x14ac:dyDescent="0.45">
      <c r="A292" t="s">
        <v>270</v>
      </c>
      <c r="B292">
        <v>120</v>
      </c>
      <c r="C292" s="1">
        <v>8592</v>
      </c>
      <c r="D292" s="12">
        <f>VLOOKUP(A292,'NWAU per episode Acute Adm'!$A$2:$C$388,3,FALSE)</f>
        <v>0.15</v>
      </c>
      <c r="E292" s="12">
        <f t="shared" si="16"/>
        <v>18</v>
      </c>
      <c r="F292" s="14">
        <f t="shared" si="17"/>
        <v>1288.8</v>
      </c>
      <c r="G292" s="14">
        <f t="shared" si="18"/>
        <v>154656</v>
      </c>
      <c r="H292" s="12">
        <f>C292/NEP!$C$6</f>
        <v>1.6150375939849624</v>
      </c>
      <c r="I292" s="1">
        <f>NEP!$C$6-C292</f>
        <v>-3272</v>
      </c>
      <c r="J292" s="1">
        <f>'NWAU per episode Acute Adm'!E292-F292</f>
        <v>-490.79999999999995</v>
      </c>
      <c r="K292" s="1">
        <f t="shared" si="19"/>
        <v>-58895.999999999993</v>
      </c>
    </row>
    <row r="293" spans="1:11" x14ac:dyDescent="0.45">
      <c r="A293" t="s">
        <v>271</v>
      </c>
      <c r="B293">
        <v>217</v>
      </c>
      <c r="C293" s="1">
        <v>5144</v>
      </c>
      <c r="D293" s="12">
        <f>VLOOKUP(A293,'NWAU per episode Acute Adm'!$A$2:$C$388,3,FALSE)</f>
        <v>1.26</v>
      </c>
      <c r="E293" s="12">
        <f t="shared" si="16"/>
        <v>273.42</v>
      </c>
      <c r="F293" s="14">
        <f t="shared" si="17"/>
        <v>6481.44</v>
      </c>
      <c r="G293" s="14">
        <f t="shared" si="18"/>
        <v>1406472.48</v>
      </c>
      <c r="H293" s="12">
        <f>C293/NEP!$C$6</f>
        <v>0.96691729323308273</v>
      </c>
      <c r="I293" s="1">
        <f>NEP!$C$6-C293</f>
        <v>176</v>
      </c>
      <c r="J293" s="1">
        <f>'NWAU per episode Acute Adm'!E293-F293</f>
        <v>221.76000000000113</v>
      </c>
      <c r="K293" s="1">
        <f t="shared" si="19"/>
        <v>48121.920000000246</v>
      </c>
    </row>
    <row r="294" spans="1:11" x14ac:dyDescent="0.45">
      <c r="A294" t="s">
        <v>272</v>
      </c>
      <c r="B294">
        <v>475</v>
      </c>
      <c r="C294" s="1">
        <v>5902</v>
      </c>
      <c r="D294" s="12">
        <f>VLOOKUP(A294,'NWAU per episode Acute Adm'!$A$2:$C$388,3,FALSE)</f>
        <v>0.31</v>
      </c>
      <c r="E294" s="12">
        <f t="shared" si="16"/>
        <v>147.25</v>
      </c>
      <c r="F294" s="14">
        <f t="shared" si="17"/>
        <v>1829.62</v>
      </c>
      <c r="G294" s="14">
        <f t="shared" si="18"/>
        <v>869069.5</v>
      </c>
      <c r="H294" s="12">
        <f>C294/NEP!$C$6</f>
        <v>1.1093984962406016</v>
      </c>
      <c r="I294" s="1">
        <f>NEP!$C$6-C294</f>
        <v>-582</v>
      </c>
      <c r="J294" s="1">
        <f>'NWAU per episode Acute Adm'!E294-F294</f>
        <v>-180.41999999999985</v>
      </c>
      <c r="K294" s="1">
        <f t="shared" si="19"/>
        <v>-85699.499999999927</v>
      </c>
    </row>
    <row r="295" spans="1:11" x14ac:dyDescent="0.45">
      <c r="A295" t="s">
        <v>273</v>
      </c>
      <c r="B295">
        <v>96</v>
      </c>
      <c r="C295" s="1">
        <v>5509</v>
      </c>
      <c r="D295" s="12">
        <f>VLOOKUP(A295,'NWAU per episode Acute Adm'!$A$2:$C$388,3,FALSE)</f>
        <v>1.5</v>
      </c>
      <c r="E295" s="12">
        <f t="shared" si="16"/>
        <v>144</v>
      </c>
      <c r="F295" s="14">
        <f t="shared" si="17"/>
        <v>8263.5</v>
      </c>
      <c r="G295" s="14">
        <f t="shared" si="18"/>
        <v>793296</v>
      </c>
      <c r="H295" s="12">
        <f>C295/NEP!$C$6</f>
        <v>1.0355263157894736</v>
      </c>
      <c r="I295" s="1">
        <f>NEP!$C$6-C295</f>
        <v>-189</v>
      </c>
      <c r="J295" s="1">
        <f>'NWAU per episode Acute Adm'!E295-F295</f>
        <v>-283.5</v>
      </c>
      <c r="K295" s="1">
        <f t="shared" si="19"/>
        <v>-27216</v>
      </c>
    </row>
    <row r="296" spans="1:11" x14ac:dyDescent="0.45">
      <c r="A296" t="s">
        <v>274</v>
      </c>
      <c r="B296">
        <v>162</v>
      </c>
      <c r="C296" s="1">
        <v>4545</v>
      </c>
      <c r="D296" s="12">
        <f>VLOOKUP(A296,'NWAU per episode Acute Adm'!$A$2:$C$388,3,FALSE)</f>
        <v>0.56000000000000005</v>
      </c>
      <c r="E296" s="12">
        <f t="shared" si="16"/>
        <v>90.720000000000013</v>
      </c>
      <c r="F296" s="14">
        <f t="shared" si="17"/>
        <v>2545.2000000000003</v>
      </c>
      <c r="G296" s="14">
        <f t="shared" si="18"/>
        <v>412322.4</v>
      </c>
      <c r="H296" s="12">
        <f>C296/NEP!$C$6</f>
        <v>0.85432330827067671</v>
      </c>
      <c r="I296" s="1">
        <f>NEP!$C$6-C296</f>
        <v>775</v>
      </c>
      <c r="J296" s="1">
        <f>'NWAU per episode Acute Adm'!E296-F296</f>
        <v>434.00000000000045</v>
      </c>
      <c r="K296" s="1">
        <f t="shared" si="19"/>
        <v>70308.000000000073</v>
      </c>
    </row>
    <row r="297" spans="1:11" x14ac:dyDescent="0.45">
      <c r="A297" t="s">
        <v>275</v>
      </c>
      <c r="B297">
        <v>54</v>
      </c>
      <c r="C297" s="1">
        <v>5784</v>
      </c>
      <c r="D297" s="12">
        <f>VLOOKUP(A297,'NWAU per episode Acute Adm'!$A$2:$C$388,3,FALSE)</f>
        <v>0.35</v>
      </c>
      <c r="E297" s="12">
        <f t="shared" si="16"/>
        <v>18.899999999999999</v>
      </c>
      <c r="F297" s="14">
        <f t="shared" si="17"/>
        <v>2024.3999999999999</v>
      </c>
      <c r="G297" s="14">
        <f t="shared" si="18"/>
        <v>109317.59999999999</v>
      </c>
      <c r="H297" s="12">
        <f>C297/NEP!$C$6</f>
        <v>1.087218045112782</v>
      </c>
      <c r="I297" s="1">
        <f>NEP!$C$6-C297</f>
        <v>-464</v>
      </c>
      <c r="J297" s="1">
        <f>'NWAU per episode Acute Adm'!E297-F297</f>
        <v>-162.40000000000009</v>
      </c>
      <c r="K297" s="1">
        <f t="shared" si="19"/>
        <v>-8769.6000000000058</v>
      </c>
    </row>
    <row r="298" spans="1:11" x14ac:dyDescent="0.45">
      <c r="A298" t="s">
        <v>276</v>
      </c>
      <c r="B298">
        <v>175</v>
      </c>
      <c r="C298" s="1">
        <v>6591</v>
      </c>
      <c r="D298" s="12">
        <f>VLOOKUP(A298,'NWAU per episode Acute Adm'!$A$2:$C$388,3,FALSE)</f>
        <v>0.17</v>
      </c>
      <c r="E298" s="12">
        <f t="shared" si="16"/>
        <v>29.750000000000004</v>
      </c>
      <c r="F298" s="14">
        <f t="shared" si="17"/>
        <v>1120.47</v>
      </c>
      <c r="G298" s="14">
        <f t="shared" si="18"/>
        <v>196082.25</v>
      </c>
      <c r="H298" s="12">
        <f>C298/NEP!$C$6</f>
        <v>1.2389097744360902</v>
      </c>
      <c r="I298" s="1">
        <f>NEP!$C$6-C298</f>
        <v>-1271</v>
      </c>
      <c r="J298" s="1">
        <f>'NWAU per episode Acute Adm'!E298-F298</f>
        <v>-216.06999999999982</v>
      </c>
      <c r="K298" s="1">
        <f t="shared" si="19"/>
        <v>-37812.249999999971</v>
      </c>
    </row>
    <row r="299" spans="1:11" x14ac:dyDescent="0.45">
      <c r="A299" t="s">
        <v>451</v>
      </c>
      <c r="B299">
        <v>289</v>
      </c>
      <c r="C299" s="1">
        <v>3946</v>
      </c>
      <c r="D299" s="12">
        <f>VLOOKUP(A299,'NWAU per episode Acute Adm'!$A$2:$C$388,3,FALSE)</f>
        <v>0.28999999999999998</v>
      </c>
      <c r="E299" s="12">
        <f t="shared" si="16"/>
        <v>83.809999999999988</v>
      </c>
      <c r="F299" s="14">
        <f t="shared" si="17"/>
        <v>1144.3399999999999</v>
      </c>
      <c r="G299" s="14">
        <f t="shared" si="18"/>
        <v>330714.25999999995</v>
      </c>
      <c r="H299" s="12">
        <f>C299/NEP!$C$6</f>
        <v>0.74172932330827068</v>
      </c>
      <c r="I299" s="1">
        <f>NEP!$C$6-C299</f>
        <v>1374</v>
      </c>
      <c r="J299" s="1">
        <f>'NWAU per episode Acute Adm'!E299-F299</f>
        <v>398.45999999999981</v>
      </c>
      <c r="K299" s="1">
        <f t="shared" si="19"/>
        <v>115154.93999999994</v>
      </c>
    </row>
    <row r="300" spans="1:11" x14ac:dyDescent="0.45">
      <c r="A300" t="s">
        <v>277</v>
      </c>
      <c r="B300">
        <v>96</v>
      </c>
      <c r="C300" s="1">
        <v>7286</v>
      </c>
      <c r="D300" s="12">
        <f>VLOOKUP(A300,'NWAU per episode Acute Adm'!$A$2:$C$388,3,FALSE)</f>
        <v>1.26</v>
      </c>
      <c r="E300" s="12">
        <f t="shared" si="16"/>
        <v>120.96000000000001</v>
      </c>
      <c r="F300" s="14">
        <f t="shared" si="17"/>
        <v>9180.36</v>
      </c>
      <c r="G300" s="14">
        <f t="shared" si="18"/>
        <v>881314.56</v>
      </c>
      <c r="H300" s="12">
        <f>C300/NEP!$C$6</f>
        <v>1.3695488721804512</v>
      </c>
      <c r="I300" s="1">
        <f>NEP!$C$6-C300</f>
        <v>-1966</v>
      </c>
      <c r="J300" s="1">
        <f>'NWAU per episode Acute Adm'!E300-F300</f>
        <v>-2477.16</v>
      </c>
      <c r="K300" s="1">
        <f t="shared" si="19"/>
        <v>-237807.35999999999</v>
      </c>
    </row>
    <row r="301" spans="1:11" x14ac:dyDescent="0.45">
      <c r="A301" t="s">
        <v>278</v>
      </c>
      <c r="B301">
        <v>127</v>
      </c>
      <c r="C301" s="1">
        <v>5740</v>
      </c>
      <c r="D301" s="12">
        <f>VLOOKUP(A301,'NWAU per episode Acute Adm'!$A$2:$C$388,3,FALSE)</f>
        <v>0.35</v>
      </c>
      <c r="E301" s="12">
        <f t="shared" si="16"/>
        <v>44.449999999999996</v>
      </c>
      <c r="F301" s="14">
        <f t="shared" si="17"/>
        <v>2008.9999999999998</v>
      </c>
      <c r="G301" s="14">
        <f t="shared" si="18"/>
        <v>255142.99999999997</v>
      </c>
      <c r="H301" s="12">
        <f>C301/NEP!$C$6</f>
        <v>1.0789473684210527</v>
      </c>
      <c r="I301" s="1">
        <f>NEP!$C$6-C301</f>
        <v>-420</v>
      </c>
      <c r="J301" s="1">
        <f>'NWAU per episode Acute Adm'!E301-F301</f>
        <v>-147</v>
      </c>
      <c r="K301" s="1">
        <f t="shared" si="19"/>
        <v>-18669</v>
      </c>
    </row>
    <row r="302" spans="1:11" x14ac:dyDescent="0.45">
      <c r="A302" t="s">
        <v>279</v>
      </c>
      <c r="B302">
        <v>30</v>
      </c>
      <c r="C302" s="1">
        <v>3727</v>
      </c>
      <c r="D302" s="12">
        <f>VLOOKUP(A302,'NWAU per episode Acute Adm'!$A$2:$C$388,3,FALSE)</f>
        <v>0.88</v>
      </c>
      <c r="E302" s="12">
        <f t="shared" si="16"/>
        <v>26.4</v>
      </c>
      <c r="F302" s="14">
        <f t="shared" si="17"/>
        <v>3279.76</v>
      </c>
      <c r="G302" s="14">
        <f t="shared" si="18"/>
        <v>98392.8</v>
      </c>
      <c r="H302" s="12">
        <f>C302/NEP!$C$6</f>
        <v>0.70056390977443606</v>
      </c>
      <c r="I302" s="1">
        <f>NEP!$C$6-C302</f>
        <v>1593</v>
      </c>
      <c r="J302" s="1">
        <f>'NWAU per episode Acute Adm'!E302-F302</f>
        <v>1401.8400000000001</v>
      </c>
      <c r="K302" s="1">
        <f t="shared" si="19"/>
        <v>42055.200000000004</v>
      </c>
    </row>
    <row r="303" spans="1:11" x14ac:dyDescent="0.45">
      <c r="A303" t="s">
        <v>280</v>
      </c>
      <c r="B303">
        <v>172</v>
      </c>
      <c r="C303" s="1">
        <v>5598</v>
      </c>
      <c r="D303" s="12">
        <f>VLOOKUP(A303,'NWAU per episode Acute Adm'!$A$2:$C$388,3,FALSE)</f>
        <v>0.67</v>
      </c>
      <c r="E303" s="12">
        <f t="shared" si="16"/>
        <v>115.24000000000001</v>
      </c>
      <c r="F303" s="14">
        <f t="shared" si="17"/>
        <v>3750.6600000000003</v>
      </c>
      <c r="G303" s="14">
        <f t="shared" si="18"/>
        <v>645113.52</v>
      </c>
      <c r="H303" s="12">
        <f>C303/NEP!$C$6</f>
        <v>1.0522556390977444</v>
      </c>
      <c r="I303" s="1">
        <f>NEP!$C$6-C303</f>
        <v>-278</v>
      </c>
      <c r="J303" s="1">
        <f>'NWAU per episode Acute Adm'!E303-F303</f>
        <v>-186.26000000000022</v>
      </c>
      <c r="K303" s="1">
        <f t="shared" si="19"/>
        <v>-32036.720000000038</v>
      </c>
    </row>
    <row r="304" spans="1:11" x14ac:dyDescent="0.45">
      <c r="A304" t="s">
        <v>281</v>
      </c>
      <c r="B304">
        <v>652</v>
      </c>
      <c r="C304" s="1">
        <v>6719</v>
      </c>
      <c r="D304" s="12">
        <f>VLOOKUP(A304,'NWAU per episode Acute Adm'!$A$2:$C$388,3,FALSE)</f>
        <v>0.33</v>
      </c>
      <c r="E304" s="12">
        <f t="shared" si="16"/>
        <v>215.16</v>
      </c>
      <c r="F304" s="14">
        <f t="shared" si="17"/>
        <v>2217.27</v>
      </c>
      <c r="G304" s="14">
        <f t="shared" si="18"/>
        <v>1445660.04</v>
      </c>
      <c r="H304" s="12">
        <f>C304/NEP!$C$6</f>
        <v>1.2629699248120301</v>
      </c>
      <c r="I304" s="1">
        <f>NEP!$C$6-C304</f>
        <v>-1399</v>
      </c>
      <c r="J304" s="1">
        <f>'NWAU per episode Acute Adm'!E304-F304</f>
        <v>-461.67000000000007</v>
      </c>
      <c r="K304" s="1">
        <f t="shared" si="19"/>
        <v>-301008.84000000003</v>
      </c>
    </row>
    <row r="305" spans="2:11" x14ac:dyDescent="0.45">
      <c r="C305" s="1"/>
      <c r="D305" s="12"/>
      <c r="E305" s="12"/>
      <c r="F305" s="14"/>
      <c r="G305" s="14"/>
      <c r="H305" s="12"/>
      <c r="I305" s="1"/>
      <c r="J305" s="1"/>
      <c r="K305" s="1"/>
    </row>
    <row r="306" spans="2:11" x14ac:dyDescent="0.45">
      <c r="C306" s="1"/>
      <c r="D306" s="26">
        <f>SUMPRODUCT(D2:D304,$B$2:$B$304)/SUM($B$2:$B$304)</f>
        <v>0.87010284810126548</v>
      </c>
      <c r="H306" s="25">
        <f>SUMPRODUCT(H2:H304,$B$2:$B$304)/SUM($B$2:$B$304)</f>
        <v>1.0647601145721446</v>
      </c>
      <c r="I306" s="1"/>
      <c r="J306" s="1"/>
      <c r="K306" s="1"/>
    </row>
    <row r="307" spans="2:11" x14ac:dyDescent="0.45">
      <c r="C307" s="1"/>
      <c r="D307" s="12"/>
      <c r="E307" s="12"/>
      <c r="F307" s="14"/>
      <c r="G307" s="14"/>
      <c r="H307" s="12"/>
      <c r="I307" s="1"/>
      <c r="J307" s="1"/>
      <c r="K307" s="1"/>
    </row>
    <row r="308" spans="2:11" x14ac:dyDescent="0.45">
      <c r="C308" s="1"/>
      <c r="D308" s="12"/>
      <c r="E308" s="12"/>
      <c r="F308" s="14"/>
      <c r="G308" s="14"/>
      <c r="H308" s="12"/>
      <c r="I308" s="1"/>
      <c r="J308" s="1"/>
      <c r="K308" s="1"/>
    </row>
    <row r="309" spans="2:11" x14ac:dyDescent="0.45">
      <c r="C309" s="1"/>
      <c r="D309" s="12"/>
      <c r="E309" s="12"/>
      <c r="F309" s="14"/>
      <c r="G309" s="14"/>
      <c r="H309" s="12"/>
      <c r="I309" s="1"/>
      <c r="J309" s="1"/>
      <c r="K309" s="1"/>
    </row>
    <row r="310" spans="2:11" x14ac:dyDescent="0.45">
      <c r="C310" s="1"/>
      <c r="D310" s="12"/>
      <c r="E310" s="12"/>
      <c r="F310" s="14"/>
      <c r="G310" s="14"/>
      <c r="H310" s="12"/>
      <c r="I310" s="1"/>
      <c r="J310" s="1"/>
      <c r="K310" s="1"/>
    </row>
    <row r="311" spans="2:11" x14ac:dyDescent="0.45">
      <c r="C311" s="1"/>
      <c r="D311" s="12"/>
      <c r="E311" s="12"/>
      <c r="F311" s="14"/>
      <c r="G311" s="14"/>
      <c r="H311" s="12"/>
      <c r="I311" s="1"/>
      <c r="J311" s="1"/>
      <c r="K311" s="1"/>
    </row>
    <row r="312" spans="2:11" x14ac:dyDescent="0.45">
      <c r="C312" s="1"/>
      <c r="D312" s="12"/>
      <c r="E312" s="12"/>
      <c r="F312" s="14"/>
      <c r="G312" s="14"/>
      <c r="H312" s="12"/>
      <c r="I312" s="1"/>
      <c r="J312" s="1"/>
      <c r="K312" s="1"/>
    </row>
    <row r="313" spans="2:11" x14ac:dyDescent="0.45">
      <c r="C313" s="1"/>
      <c r="D313" s="12"/>
      <c r="E313" s="12"/>
      <c r="F313" s="14"/>
      <c r="G313" s="14"/>
      <c r="H313" s="12"/>
      <c r="I313" s="1"/>
      <c r="J313" s="1"/>
      <c r="K313" s="1"/>
    </row>
    <row r="314" spans="2:11" x14ac:dyDescent="0.45">
      <c r="C314" s="1"/>
      <c r="D314" s="12"/>
      <c r="E314" s="12"/>
      <c r="F314" s="14"/>
      <c r="G314" s="14"/>
      <c r="H314" s="12"/>
      <c r="I314" s="1"/>
      <c r="J314" s="1"/>
      <c r="K314" s="1"/>
    </row>
    <row r="315" spans="2:11" x14ac:dyDescent="0.45">
      <c r="C315" s="1"/>
      <c r="D315" s="12"/>
      <c r="E315" s="12"/>
      <c r="F315" s="14"/>
      <c r="G315" s="14"/>
      <c r="H315" s="12"/>
      <c r="I315" s="1"/>
      <c r="J315" s="1"/>
      <c r="K315" s="1"/>
    </row>
    <row r="316" spans="2:11" x14ac:dyDescent="0.45">
      <c r="C316" s="1"/>
      <c r="D316" s="12"/>
      <c r="E316" s="12"/>
      <c r="F316" s="14"/>
      <c r="G316" s="14"/>
      <c r="H316" s="12"/>
      <c r="I316" s="1"/>
      <c r="J316" s="1"/>
      <c r="K316" s="1"/>
    </row>
    <row r="317" spans="2:11" x14ac:dyDescent="0.45">
      <c r="C317" s="1"/>
      <c r="D317" s="12"/>
      <c r="E317" s="12"/>
      <c r="F317" s="14"/>
      <c r="G317" s="14"/>
      <c r="H317" s="12"/>
      <c r="I317" s="1"/>
      <c r="J317" s="1"/>
      <c r="K317" s="1"/>
    </row>
    <row r="318" spans="2:11" x14ac:dyDescent="0.45">
      <c r="C318" s="1"/>
      <c r="D318" s="12"/>
      <c r="E318" s="12"/>
      <c r="F318" s="14"/>
      <c r="G318" s="14"/>
      <c r="H318" s="12"/>
      <c r="I318" s="1"/>
      <c r="J318" s="1"/>
      <c r="K318" s="1"/>
    </row>
    <row r="319" spans="2:11" x14ac:dyDescent="0.45">
      <c r="C319" s="1"/>
      <c r="D319" s="12"/>
      <c r="E319" s="12"/>
      <c r="F319" s="14"/>
      <c r="G319" s="14"/>
      <c r="H319" s="12"/>
      <c r="I319" s="1"/>
      <c r="J319" s="1"/>
      <c r="K319" s="1"/>
    </row>
    <row r="320" spans="2:11" x14ac:dyDescent="0.45">
      <c r="B320" s="2"/>
      <c r="C320" s="1"/>
      <c r="D320" s="12"/>
      <c r="E320" s="12"/>
      <c r="F320" s="14"/>
      <c r="G320" s="14"/>
      <c r="H320" s="12"/>
      <c r="I320" s="1"/>
      <c r="J320" s="1"/>
      <c r="K320" s="1"/>
    </row>
    <row r="321" spans="3:11" x14ac:dyDescent="0.45">
      <c r="C321" s="1"/>
      <c r="D321" s="12"/>
      <c r="E321" s="12"/>
      <c r="F321" s="14"/>
      <c r="G321" s="14"/>
      <c r="H321" s="12"/>
      <c r="I321" s="1"/>
      <c r="J321" s="1"/>
      <c r="K321" s="1"/>
    </row>
    <row r="322" spans="3:11" x14ac:dyDescent="0.45">
      <c r="C322" s="1"/>
      <c r="D322" s="12"/>
      <c r="E322" s="12"/>
      <c r="F322" s="14"/>
      <c r="G322" s="14"/>
      <c r="H322" s="12"/>
      <c r="I322" s="1"/>
      <c r="J322" s="1"/>
      <c r="K322" s="1"/>
    </row>
    <row r="323" spans="3:11" x14ac:dyDescent="0.45">
      <c r="C323" s="1"/>
      <c r="D323" s="12"/>
      <c r="E323" s="12"/>
      <c r="F323" s="14"/>
      <c r="G323" s="14"/>
      <c r="H323" s="12"/>
      <c r="I323" s="1"/>
      <c r="J323" s="1"/>
      <c r="K323" s="1"/>
    </row>
    <row r="324" spans="3:11" x14ac:dyDescent="0.45">
      <c r="C324" s="1"/>
      <c r="D324" s="12"/>
      <c r="E324" s="12"/>
      <c r="F324" s="14"/>
      <c r="G324" s="14"/>
      <c r="H324" s="12"/>
      <c r="I324" s="1"/>
      <c r="J324" s="1"/>
      <c r="K324" s="1"/>
    </row>
    <row r="325" spans="3:11" x14ac:dyDescent="0.45">
      <c r="C325" s="1"/>
      <c r="D325" s="12"/>
      <c r="E325" s="12"/>
      <c r="F325" s="14"/>
      <c r="G325" s="14"/>
      <c r="H325" s="12"/>
      <c r="I325" s="1"/>
      <c r="J325" s="1"/>
      <c r="K325" s="1"/>
    </row>
    <row r="326" spans="3:11" x14ac:dyDescent="0.45">
      <c r="C326" s="1"/>
      <c r="D326" s="12"/>
      <c r="E326" s="12"/>
      <c r="F326" s="14"/>
      <c r="G326" s="14"/>
      <c r="H326" s="12"/>
      <c r="I326" s="1"/>
      <c r="J326" s="1"/>
      <c r="K326" s="1"/>
    </row>
    <row r="327" spans="3:11" x14ac:dyDescent="0.45">
      <c r="C327" s="1"/>
      <c r="D327" s="12"/>
      <c r="E327" s="12"/>
      <c r="F327" s="14"/>
      <c r="G327" s="14"/>
      <c r="H327" s="12"/>
      <c r="I327" s="1"/>
      <c r="J327" s="1"/>
      <c r="K327" s="1"/>
    </row>
    <row r="328" spans="3:11" x14ac:dyDescent="0.45">
      <c r="C328" s="1"/>
      <c r="D328" s="12"/>
      <c r="E328" s="12"/>
      <c r="F328" s="14"/>
      <c r="G328" s="14"/>
      <c r="H328" s="12"/>
      <c r="I328" s="1"/>
      <c r="J328" s="1"/>
      <c r="K328" s="1"/>
    </row>
    <row r="329" spans="3:11" x14ac:dyDescent="0.45">
      <c r="C329" s="1"/>
      <c r="D329" s="12"/>
      <c r="E329" s="12"/>
      <c r="F329" s="14"/>
      <c r="G329" s="14"/>
      <c r="H329" s="12"/>
      <c r="I329" s="1"/>
      <c r="J329" s="1"/>
      <c r="K329" s="1"/>
    </row>
    <row r="330" spans="3:11" x14ac:dyDescent="0.45">
      <c r="C330" s="1"/>
      <c r="D330" s="12"/>
      <c r="E330" s="12"/>
      <c r="F330" s="14"/>
      <c r="G330" s="14"/>
      <c r="H330" s="12"/>
      <c r="I330" s="1"/>
      <c r="J330" s="1"/>
      <c r="K330" s="1"/>
    </row>
    <row r="331" spans="3:11" x14ac:dyDescent="0.45">
      <c r="C331" s="1"/>
      <c r="D331" s="12"/>
      <c r="E331" s="12"/>
      <c r="F331" s="14"/>
      <c r="G331" s="14"/>
      <c r="H331" s="12"/>
      <c r="I331" s="1"/>
      <c r="J331" s="1"/>
      <c r="K331" s="1"/>
    </row>
    <row r="332" spans="3:11" x14ac:dyDescent="0.45">
      <c r="C332" s="1"/>
      <c r="D332" s="12"/>
      <c r="E332" s="12"/>
      <c r="F332" s="14"/>
      <c r="G332" s="14"/>
      <c r="H332" s="12"/>
      <c r="I332" s="1"/>
      <c r="J332" s="1"/>
      <c r="K332" s="1"/>
    </row>
    <row r="333" spans="3:11" x14ac:dyDescent="0.45">
      <c r="C333" s="1"/>
      <c r="D333" s="12"/>
      <c r="E333" s="12"/>
      <c r="F333" s="14"/>
      <c r="G333" s="14"/>
      <c r="H333" s="12"/>
      <c r="I333" s="1"/>
      <c r="J333" s="1"/>
      <c r="K333" s="1"/>
    </row>
    <row r="334" spans="3:11" x14ac:dyDescent="0.45">
      <c r="C334" s="1"/>
      <c r="D334" s="12"/>
      <c r="E334" s="12"/>
      <c r="F334" s="14"/>
      <c r="G334" s="14"/>
      <c r="H334" s="12"/>
      <c r="I334" s="1"/>
      <c r="J334" s="1"/>
      <c r="K334" s="1"/>
    </row>
    <row r="335" spans="3:11" x14ac:dyDescent="0.45">
      <c r="C335" s="1"/>
      <c r="D335" s="12"/>
      <c r="E335" s="12"/>
      <c r="F335" s="14"/>
      <c r="G335" s="14"/>
      <c r="H335" s="12"/>
      <c r="I335" s="1"/>
      <c r="J335" s="1"/>
      <c r="K335" s="1"/>
    </row>
    <row r="336" spans="3:11" x14ac:dyDescent="0.45">
      <c r="C336" s="1"/>
      <c r="D336" s="12"/>
      <c r="E336" s="12"/>
      <c r="F336" s="14"/>
      <c r="G336" s="14"/>
      <c r="H336" s="12"/>
      <c r="I336" s="1"/>
      <c r="J336" s="1"/>
      <c r="K336" s="1"/>
    </row>
    <row r="337" spans="3:11" x14ac:dyDescent="0.45">
      <c r="C337" s="1"/>
      <c r="D337" s="12"/>
      <c r="E337" s="12"/>
      <c r="F337" s="14"/>
      <c r="G337" s="14"/>
      <c r="H337" s="12"/>
      <c r="I337" s="1"/>
      <c r="J337" s="1"/>
      <c r="K337" s="1"/>
    </row>
    <row r="338" spans="3:11" x14ac:dyDescent="0.45">
      <c r="C338" s="1"/>
      <c r="D338" s="12"/>
      <c r="E338" s="12"/>
      <c r="F338" s="14"/>
      <c r="G338" s="14"/>
      <c r="H338" s="12"/>
      <c r="I338" s="1"/>
      <c r="J338" s="1"/>
      <c r="K338" s="1"/>
    </row>
    <row r="339" spans="3:11" x14ac:dyDescent="0.45">
      <c r="C339" s="1"/>
      <c r="D339" s="12"/>
      <c r="E339" s="12"/>
      <c r="F339" s="14"/>
      <c r="G339" s="14"/>
      <c r="H339" s="12"/>
      <c r="I339" s="1"/>
      <c r="J339" s="1"/>
      <c r="K339" s="1"/>
    </row>
    <row r="340" spans="3:11" x14ac:dyDescent="0.45">
      <c r="C340" s="1"/>
      <c r="D340" s="12"/>
      <c r="E340" s="12"/>
      <c r="F340" s="14"/>
      <c r="G340" s="14"/>
      <c r="H340" s="12"/>
      <c r="I340" s="1"/>
      <c r="J340" s="1"/>
      <c r="K340" s="1"/>
    </row>
    <row r="341" spans="3:11" x14ac:dyDescent="0.45">
      <c r="C341" s="1"/>
      <c r="D341" s="12"/>
      <c r="E341" s="12"/>
      <c r="F341" s="14"/>
      <c r="G341" s="14"/>
      <c r="H341" s="12"/>
      <c r="I341" s="1"/>
      <c r="J341" s="1"/>
      <c r="K341" s="1"/>
    </row>
    <row r="342" spans="3:11" x14ac:dyDescent="0.45">
      <c r="C342" s="1"/>
      <c r="D342" s="12"/>
      <c r="E342" s="12"/>
      <c r="F342" s="14"/>
      <c r="G342" s="14"/>
      <c r="H342" s="12"/>
      <c r="I342" s="1"/>
      <c r="J342" s="1"/>
      <c r="K342" s="1"/>
    </row>
    <row r="343" spans="3:11" x14ac:dyDescent="0.45">
      <c r="C343" s="1"/>
      <c r="D343" s="12"/>
      <c r="E343" s="12"/>
      <c r="F343" s="14"/>
      <c r="G343" s="14"/>
      <c r="H343" s="12"/>
      <c r="I343" s="1"/>
      <c r="J343" s="1"/>
      <c r="K343" s="1"/>
    </row>
    <row r="344" spans="3:11" x14ac:dyDescent="0.45">
      <c r="C344" s="1"/>
      <c r="D344" s="12"/>
      <c r="E344" s="12"/>
      <c r="F344" s="14"/>
      <c r="G344" s="14"/>
      <c r="H344" s="12"/>
      <c r="I344" s="1"/>
      <c r="J344" s="1"/>
      <c r="K344" s="1"/>
    </row>
    <row r="345" spans="3:11" x14ac:dyDescent="0.45">
      <c r="C345" s="1"/>
      <c r="D345" s="12"/>
      <c r="E345" s="12"/>
      <c r="F345" s="14"/>
      <c r="G345" s="14"/>
      <c r="H345" s="12"/>
      <c r="I345" s="1"/>
      <c r="J345" s="1"/>
      <c r="K345" s="1"/>
    </row>
    <row r="346" spans="3:11" x14ac:dyDescent="0.45">
      <c r="C346" s="1"/>
      <c r="D346" s="12"/>
      <c r="E346" s="12"/>
      <c r="F346" s="14"/>
      <c r="G346" s="14"/>
      <c r="H346" s="12"/>
      <c r="I346" s="1"/>
      <c r="J346" s="1"/>
      <c r="K346" s="1"/>
    </row>
    <row r="347" spans="3:11" x14ac:dyDescent="0.45">
      <c r="C347" s="1"/>
      <c r="D347" s="12"/>
      <c r="E347" s="12"/>
      <c r="F347" s="14"/>
      <c r="G347" s="14"/>
      <c r="H347" s="12"/>
      <c r="I347" s="1"/>
      <c r="J347" s="1"/>
      <c r="K347" s="1"/>
    </row>
    <row r="348" spans="3:11" x14ac:dyDescent="0.45">
      <c r="C348" s="1"/>
      <c r="D348" s="12"/>
      <c r="E348" s="12"/>
      <c r="F348" s="14"/>
      <c r="G348" s="14"/>
      <c r="H348" s="12"/>
      <c r="I348" s="1"/>
      <c r="J348" s="1"/>
      <c r="K348" s="1"/>
    </row>
    <row r="349" spans="3:11" x14ac:dyDescent="0.45">
      <c r="C349" s="1"/>
      <c r="D349" s="12"/>
      <c r="E349" s="12"/>
      <c r="F349" s="14"/>
      <c r="G349" s="14"/>
      <c r="H349" s="12"/>
      <c r="I349" s="1"/>
      <c r="J349" s="1"/>
      <c r="K349" s="1"/>
    </row>
    <row r="350" spans="3:11" x14ac:dyDescent="0.45">
      <c r="C350" s="1"/>
      <c r="D350" s="12"/>
      <c r="E350" s="12"/>
      <c r="F350" s="14"/>
      <c r="G350" s="14"/>
      <c r="H350" s="12"/>
      <c r="I350" s="1"/>
      <c r="J350" s="1"/>
      <c r="K350" s="1"/>
    </row>
    <row r="351" spans="3:11" x14ac:dyDescent="0.45">
      <c r="C351" s="1"/>
      <c r="D351" s="12"/>
      <c r="E351" s="12"/>
      <c r="F351" s="14"/>
      <c r="G351" s="14"/>
      <c r="H351" s="12"/>
      <c r="I351" s="1"/>
      <c r="J351" s="1"/>
      <c r="K351" s="1"/>
    </row>
    <row r="352" spans="3:11" x14ac:dyDescent="0.45">
      <c r="C352" s="1"/>
      <c r="D352" s="12"/>
      <c r="E352" s="12"/>
      <c r="F352" s="14"/>
      <c r="G352" s="14"/>
      <c r="H352" s="12"/>
      <c r="I352" s="1"/>
      <c r="J352" s="1"/>
      <c r="K352" s="1"/>
    </row>
    <row r="353" spans="3:11" x14ac:dyDescent="0.45">
      <c r="C353" s="1"/>
      <c r="D353" s="12"/>
      <c r="E353" s="12"/>
      <c r="F353" s="14"/>
      <c r="G353" s="14"/>
      <c r="H353" s="12"/>
      <c r="I353" s="1"/>
      <c r="J353" s="1"/>
      <c r="K353" s="1"/>
    </row>
    <row r="354" spans="3:11" x14ac:dyDescent="0.45">
      <c r="C354" s="1"/>
      <c r="D354" s="12"/>
      <c r="E354" s="12"/>
      <c r="F354" s="14"/>
      <c r="G354" s="14"/>
      <c r="H354" s="12"/>
      <c r="I354" s="1"/>
      <c r="J354" s="1"/>
      <c r="K354" s="1"/>
    </row>
    <row r="355" spans="3:11" x14ac:dyDescent="0.45">
      <c r="C355" s="1"/>
      <c r="D355" s="12"/>
      <c r="E355" s="12"/>
      <c r="F355" s="14"/>
      <c r="G355" s="14"/>
      <c r="H355" s="12"/>
      <c r="I355" s="1"/>
      <c r="J355" s="1"/>
      <c r="K355" s="1"/>
    </row>
    <row r="356" spans="3:11" x14ac:dyDescent="0.45">
      <c r="C356" s="1"/>
      <c r="D356" s="12"/>
      <c r="E356" s="12"/>
      <c r="F356" s="14"/>
      <c r="G356" s="14"/>
      <c r="H356" s="12"/>
      <c r="I356" s="1"/>
      <c r="J356" s="1"/>
      <c r="K356" s="1"/>
    </row>
    <row r="357" spans="3:11" x14ac:dyDescent="0.45">
      <c r="C357" s="1"/>
      <c r="D357" s="12"/>
      <c r="E357" s="12"/>
      <c r="F357" s="14"/>
      <c r="G357" s="14"/>
      <c r="H357" s="12"/>
      <c r="I357" s="1"/>
      <c r="J357" s="1"/>
      <c r="K357" s="1"/>
    </row>
    <row r="358" spans="3:11" x14ac:dyDescent="0.45">
      <c r="C358" s="1"/>
      <c r="D358" s="12"/>
      <c r="E358" s="12"/>
      <c r="F358" s="14"/>
      <c r="G358" s="14"/>
      <c r="H358" s="12"/>
      <c r="I358" s="1"/>
      <c r="J358" s="1"/>
      <c r="K358" s="1"/>
    </row>
    <row r="359" spans="3:11" x14ac:dyDescent="0.45">
      <c r="C359" s="1"/>
      <c r="D359" s="12"/>
      <c r="E359" s="12"/>
      <c r="F359" s="14"/>
      <c r="G359" s="14"/>
      <c r="H359" s="12"/>
      <c r="I359" s="1"/>
      <c r="J359" s="1"/>
      <c r="K359" s="1"/>
    </row>
    <row r="360" spans="3:11" x14ac:dyDescent="0.45">
      <c r="C360" s="1"/>
      <c r="D360" s="12"/>
      <c r="E360" s="12"/>
      <c r="F360" s="14"/>
      <c r="G360" s="14"/>
      <c r="H360" s="12"/>
      <c r="I360" s="1"/>
      <c r="J360" s="1"/>
      <c r="K360" s="1"/>
    </row>
    <row r="361" spans="3:11" x14ac:dyDescent="0.45">
      <c r="C361" s="1"/>
      <c r="D361" s="12"/>
      <c r="E361" s="12"/>
      <c r="F361" s="14"/>
      <c r="G361" s="14"/>
      <c r="H361" s="12"/>
      <c r="I361" s="1"/>
      <c r="J361" s="1"/>
      <c r="K361" s="1"/>
    </row>
    <row r="362" spans="3:11" x14ac:dyDescent="0.45">
      <c r="C362" s="1"/>
      <c r="D362" s="12"/>
      <c r="E362" s="12"/>
      <c r="F362" s="14"/>
      <c r="G362" s="14"/>
      <c r="H362" s="12"/>
      <c r="I362" s="1"/>
      <c r="J362" s="1"/>
      <c r="K362" s="1"/>
    </row>
    <row r="363" spans="3:11" x14ac:dyDescent="0.45">
      <c r="C363" s="1"/>
      <c r="D363" s="12"/>
      <c r="E363" s="12"/>
      <c r="F363" s="14"/>
      <c r="G363" s="14"/>
      <c r="H363" s="12"/>
      <c r="I363" s="1"/>
      <c r="J363" s="1"/>
      <c r="K363" s="1"/>
    </row>
    <row r="364" spans="3:11" x14ac:dyDescent="0.45">
      <c r="C364" s="1"/>
      <c r="D364" s="12"/>
      <c r="E364" s="12"/>
      <c r="F364" s="14"/>
      <c r="G364" s="14"/>
      <c r="H364" s="12"/>
      <c r="I364" s="1"/>
      <c r="J364" s="1"/>
      <c r="K364" s="1"/>
    </row>
    <row r="365" spans="3:11" x14ac:dyDescent="0.45">
      <c r="C365" s="1"/>
      <c r="D365" s="12"/>
      <c r="E365" s="12"/>
      <c r="F365" s="14"/>
      <c r="G365" s="14"/>
      <c r="H365" s="12"/>
      <c r="I365" s="1"/>
      <c r="J365" s="1"/>
      <c r="K365" s="1"/>
    </row>
    <row r="366" spans="3:11" x14ac:dyDescent="0.45">
      <c r="C366" s="1"/>
      <c r="D366" s="12"/>
      <c r="E366" s="12"/>
      <c r="F366" s="14"/>
      <c r="G366" s="14"/>
      <c r="H366" s="12"/>
      <c r="I366" s="1"/>
      <c r="J366" s="1"/>
      <c r="K366" s="1"/>
    </row>
    <row r="367" spans="3:11" x14ac:dyDescent="0.45">
      <c r="C367" s="1"/>
      <c r="D367" s="12"/>
      <c r="E367" s="12"/>
      <c r="F367" s="14"/>
      <c r="G367" s="14"/>
      <c r="H367" s="12"/>
      <c r="I367" s="1"/>
      <c r="J367" s="1"/>
      <c r="K367" s="1"/>
    </row>
    <row r="368" spans="3:11" x14ac:dyDescent="0.45">
      <c r="C368" s="1"/>
      <c r="D368" s="12"/>
      <c r="E368" s="12"/>
      <c r="F368" s="14"/>
      <c r="G368" s="14"/>
      <c r="H368" s="12"/>
      <c r="I368" s="1"/>
      <c r="J368" s="1"/>
      <c r="K368" s="1"/>
    </row>
    <row r="369" spans="3:11" x14ac:dyDescent="0.45">
      <c r="C369" s="1"/>
      <c r="D369" s="12"/>
      <c r="E369" s="12"/>
      <c r="F369" s="14"/>
      <c r="G369" s="14"/>
      <c r="H369" s="12"/>
      <c r="I369" s="1"/>
      <c r="J369" s="1"/>
      <c r="K369" s="1"/>
    </row>
    <row r="370" spans="3:11" x14ac:dyDescent="0.45">
      <c r="C370" s="1"/>
      <c r="D370" s="12"/>
      <c r="E370" s="12"/>
      <c r="F370" s="14"/>
      <c r="G370" s="14"/>
      <c r="H370" s="12"/>
      <c r="I370" s="1"/>
      <c r="J370" s="1"/>
      <c r="K370" s="1"/>
    </row>
    <row r="371" spans="3:11" x14ac:dyDescent="0.45">
      <c r="C371" s="1"/>
      <c r="D371" s="12"/>
      <c r="E371" s="12"/>
      <c r="F371" s="14"/>
      <c r="G371" s="14"/>
      <c r="H371" s="12"/>
      <c r="I371" s="1"/>
      <c r="J371" s="1"/>
      <c r="K371" s="1"/>
    </row>
    <row r="372" spans="3:11" x14ac:dyDescent="0.45">
      <c r="C372" s="1"/>
      <c r="D372" s="12"/>
      <c r="E372" s="12"/>
      <c r="F372" s="14"/>
      <c r="G372" s="14"/>
      <c r="H372" s="12"/>
      <c r="I372" s="1"/>
      <c r="J372" s="1"/>
      <c r="K372" s="1"/>
    </row>
    <row r="373" spans="3:11" x14ac:dyDescent="0.45">
      <c r="C373" s="1"/>
      <c r="D373" s="12"/>
      <c r="E373" s="12"/>
      <c r="F373" s="14"/>
      <c r="G373" s="14"/>
      <c r="H373" s="12"/>
      <c r="I373" s="1"/>
      <c r="J373" s="1"/>
      <c r="K373" s="1"/>
    </row>
    <row r="374" spans="3:11" x14ac:dyDescent="0.45">
      <c r="C374" s="1"/>
      <c r="D374" s="12"/>
      <c r="E374" s="12"/>
      <c r="F374" s="14"/>
      <c r="G374" s="14"/>
      <c r="H374" s="12"/>
      <c r="I374" s="1"/>
      <c r="J374" s="1"/>
      <c r="K374" s="1"/>
    </row>
    <row r="375" spans="3:11" x14ac:dyDescent="0.45">
      <c r="C375" s="1"/>
      <c r="D375" s="12"/>
      <c r="E375" s="12"/>
      <c r="F375" s="14"/>
      <c r="G375" s="14"/>
      <c r="H375" s="12"/>
      <c r="I375" s="1"/>
      <c r="J375" s="1"/>
      <c r="K375" s="1"/>
    </row>
    <row r="376" spans="3:11" x14ac:dyDescent="0.45">
      <c r="C376" s="1"/>
      <c r="D376" s="12"/>
      <c r="E376" s="12"/>
      <c r="F376" s="14"/>
      <c r="G376" s="14"/>
      <c r="H376" s="12"/>
      <c r="I376" s="1"/>
      <c r="J376" s="1"/>
      <c r="K376" s="1"/>
    </row>
    <row r="377" spans="3:11" x14ac:dyDescent="0.45">
      <c r="C377" s="1"/>
      <c r="D377" s="12"/>
      <c r="E377" s="12"/>
      <c r="F377" s="14"/>
      <c r="G377" s="14"/>
      <c r="H377" s="12"/>
      <c r="I377" s="1"/>
      <c r="J377" s="1"/>
      <c r="K377" s="1"/>
    </row>
    <row r="378" spans="3:11" x14ac:dyDescent="0.45">
      <c r="C378" s="1"/>
      <c r="D378" s="12"/>
      <c r="E378" s="12"/>
      <c r="F378" s="14"/>
      <c r="G378" s="14"/>
      <c r="H378" s="12"/>
      <c r="I378" s="1"/>
      <c r="J378" s="1"/>
      <c r="K378" s="1"/>
    </row>
    <row r="379" spans="3:11" x14ac:dyDescent="0.45">
      <c r="C379" s="1"/>
      <c r="D379" s="12"/>
      <c r="E379" s="12"/>
      <c r="F379" s="14"/>
      <c r="G379" s="14"/>
      <c r="H379" s="12"/>
      <c r="I379" s="1"/>
      <c r="J379" s="1"/>
      <c r="K379" s="1"/>
    </row>
    <row r="380" spans="3:11" x14ac:dyDescent="0.45">
      <c r="C380" s="1"/>
      <c r="D380" s="12"/>
      <c r="E380" s="12"/>
      <c r="F380" s="14"/>
      <c r="G380" s="14"/>
      <c r="H380" s="12"/>
      <c r="I380" s="1"/>
      <c r="J380" s="1"/>
      <c r="K380" s="1"/>
    </row>
    <row r="381" spans="3:11" x14ac:dyDescent="0.45">
      <c r="C381" s="1"/>
      <c r="D381" s="12"/>
      <c r="E381" s="12"/>
      <c r="F381" s="14"/>
      <c r="G381" s="14"/>
      <c r="H381" s="12"/>
      <c r="I381" s="1"/>
      <c r="J381" s="1"/>
      <c r="K381" s="1"/>
    </row>
    <row r="382" spans="3:11" x14ac:dyDescent="0.45">
      <c r="C382" s="1"/>
      <c r="D382" s="12"/>
      <c r="E382" s="12"/>
      <c r="F382" s="14"/>
      <c r="G382" s="14"/>
      <c r="H382" s="12"/>
      <c r="I382" s="1"/>
      <c r="J382" s="1"/>
      <c r="K382" s="1"/>
    </row>
    <row r="383" spans="3:11" x14ac:dyDescent="0.45">
      <c r="C383" s="1"/>
      <c r="D383" s="12"/>
      <c r="E383" s="12"/>
      <c r="F383" s="14"/>
      <c r="G383" s="14"/>
      <c r="H383" s="12"/>
      <c r="I383" s="1"/>
      <c r="J383" s="1"/>
      <c r="K383" s="1"/>
    </row>
    <row r="384" spans="3:11" x14ac:dyDescent="0.45">
      <c r="C384" s="1"/>
      <c r="D384" s="12"/>
      <c r="E384" s="12"/>
      <c r="F384" s="14"/>
      <c r="G384" s="14"/>
      <c r="H384" s="12"/>
      <c r="I384" s="1"/>
      <c r="J384" s="1"/>
      <c r="K384" s="1"/>
    </row>
    <row r="385" spans="3:11" x14ac:dyDescent="0.45">
      <c r="C385" s="1"/>
      <c r="D385" s="12"/>
      <c r="E385" s="12"/>
      <c r="F385" s="14"/>
      <c r="G385" s="14"/>
      <c r="H385" s="12"/>
      <c r="I385" s="1"/>
      <c r="J385" s="1"/>
      <c r="K385" s="1"/>
    </row>
    <row r="386" spans="3:11" x14ac:dyDescent="0.45">
      <c r="C386" s="1"/>
      <c r="D386" s="12"/>
      <c r="E386" s="12"/>
      <c r="F386" s="14"/>
      <c r="G386" s="14"/>
      <c r="H386" s="12"/>
      <c r="I386" s="1"/>
      <c r="J386" s="1"/>
      <c r="K386" s="1"/>
    </row>
    <row r="387" spans="3:11" x14ac:dyDescent="0.45">
      <c r="C387" s="1"/>
      <c r="D387" s="12"/>
      <c r="E387" s="12"/>
      <c r="F387" s="14"/>
      <c r="G387" s="14"/>
      <c r="H387" s="12"/>
      <c r="I387" s="1"/>
      <c r="J387" s="1"/>
      <c r="K387" s="1"/>
    </row>
    <row r="388" spans="3:11" x14ac:dyDescent="0.45">
      <c r="C388" s="1"/>
      <c r="D388" s="12"/>
      <c r="E388" s="12"/>
      <c r="F388" s="14"/>
      <c r="G388" s="14"/>
      <c r="H388" s="12"/>
      <c r="I388" s="1"/>
      <c r="J388" s="1"/>
      <c r="K38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H388"/>
  <sheetViews>
    <sheetView topLeftCell="A261" workbookViewId="0">
      <selection activeCell="C305" sqref="C305"/>
    </sheetView>
  </sheetViews>
  <sheetFormatPr defaultRowHeight="14.25" x14ac:dyDescent="0.45"/>
  <cols>
    <col min="1" max="1" width="92.06640625" customWidth="1"/>
    <col min="2" max="6" width="15.265625" customWidth="1"/>
    <col min="8" max="8" width="12.1328125" bestFit="1" customWidth="1"/>
  </cols>
  <sheetData>
    <row r="1" spans="1:8" s="15" customFormat="1" ht="28.5" customHeight="1" x14ac:dyDescent="0.45">
      <c r="A1" s="15" t="s">
        <v>0</v>
      </c>
      <c r="B1" s="15" t="s">
        <v>1</v>
      </c>
      <c r="C1" s="15" t="s">
        <v>398</v>
      </c>
      <c r="D1" s="15" t="s">
        <v>400</v>
      </c>
      <c r="E1" s="15" t="s">
        <v>415</v>
      </c>
      <c r="F1" s="15" t="s">
        <v>406</v>
      </c>
    </row>
    <row r="2" spans="1:8" x14ac:dyDescent="0.45">
      <c r="A2" t="s">
        <v>3</v>
      </c>
      <c r="B2">
        <v>136</v>
      </c>
      <c r="C2">
        <v>0.44</v>
      </c>
      <c r="D2">
        <f t="shared" ref="D2:D65" si="0">C2*B2</f>
        <v>59.84</v>
      </c>
      <c r="E2" s="14">
        <f t="shared" ref="E2:E65" si="1">F2/B2</f>
        <v>2340.8000000000002</v>
      </c>
      <c r="F2" s="14">
        <f>D2*NEP!$C$6</f>
        <v>318348.80000000005</v>
      </c>
      <c r="H2" s="13"/>
    </row>
    <row r="3" spans="1:8" x14ac:dyDescent="0.45">
      <c r="A3" t="s">
        <v>4</v>
      </c>
      <c r="B3">
        <v>108</v>
      </c>
      <c r="C3">
        <v>2.78</v>
      </c>
      <c r="D3">
        <f t="shared" si="0"/>
        <v>300.23999999999995</v>
      </c>
      <c r="E3" s="14">
        <f t="shared" si="1"/>
        <v>14789.599999999999</v>
      </c>
      <c r="F3" s="14">
        <f>D3*NEP!$C$6</f>
        <v>1597276.7999999998</v>
      </c>
    </row>
    <row r="4" spans="1:8" x14ac:dyDescent="0.45">
      <c r="A4" t="s">
        <v>5</v>
      </c>
      <c r="B4">
        <v>90</v>
      </c>
      <c r="C4">
        <v>1.22</v>
      </c>
      <c r="D4">
        <f t="shared" si="0"/>
        <v>109.8</v>
      </c>
      <c r="E4" s="14">
        <f t="shared" si="1"/>
        <v>6490.4</v>
      </c>
      <c r="F4" s="14">
        <f>D4*NEP!$C$6</f>
        <v>584136</v>
      </c>
    </row>
    <row r="5" spans="1:8" x14ac:dyDescent="0.45">
      <c r="A5" t="s">
        <v>6</v>
      </c>
      <c r="B5">
        <v>95</v>
      </c>
      <c r="C5">
        <v>2.21</v>
      </c>
      <c r="D5">
        <f t="shared" si="0"/>
        <v>209.95</v>
      </c>
      <c r="E5" s="14">
        <f t="shared" si="1"/>
        <v>11757.2</v>
      </c>
      <c r="F5" s="14">
        <f>D5*NEP!$C$6</f>
        <v>1116934</v>
      </c>
    </row>
    <row r="6" spans="1:8" x14ac:dyDescent="0.45">
      <c r="A6" t="s">
        <v>7</v>
      </c>
      <c r="B6">
        <v>72</v>
      </c>
      <c r="C6">
        <v>0.71</v>
      </c>
      <c r="D6">
        <f t="shared" si="0"/>
        <v>51.12</v>
      </c>
      <c r="E6" s="14">
        <f t="shared" si="1"/>
        <v>3777.1999999999994</v>
      </c>
      <c r="F6" s="14">
        <f>D6*NEP!$C$6</f>
        <v>271958.39999999997</v>
      </c>
    </row>
    <row r="7" spans="1:8" x14ac:dyDescent="0.45">
      <c r="A7" t="s">
        <v>8</v>
      </c>
      <c r="B7">
        <v>35</v>
      </c>
      <c r="C7">
        <v>1.1200000000000001</v>
      </c>
      <c r="D7">
        <f t="shared" si="0"/>
        <v>39.200000000000003</v>
      </c>
      <c r="E7" s="14">
        <f t="shared" si="1"/>
        <v>5958.4000000000005</v>
      </c>
      <c r="F7" s="14">
        <f>D7*NEP!$C$6</f>
        <v>208544.00000000003</v>
      </c>
    </row>
    <row r="8" spans="1:8" x14ac:dyDescent="0.45">
      <c r="A8" t="s">
        <v>9</v>
      </c>
      <c r="B8">
        <v>152</v>
      </c>
      <c r="C8">
        <v>0.44</v>
      </c>
      <c r="D8">
        <f t="shared" si="0"/>
        <v>66.88</v>
      </c>
      <c r="E8" s="14">
        <f t="shared" si="1"/>
        <v>2340.7999999999997</v>
      </c>
      <c r="F8" s="14">
        <f>D8*NEP!$C$6</f>
        <v>355801.59999999998</v>
      </c>
    </row>
    <row r="9" spans="1:8" x14ac:dyDescent="0.45">
      <c r="A9" t="s">
        <v>10</v>
      </c>
      <c r="B9">
        <v>86</v>
      </c>
      <c r="C9">
        <v>3.86</v>
      </c>
      <c r="D9">
        <f t="shared" si="0"/>
        <v>331.96</v>
      </c>
      <c r="E9" s="14">
        <f t="shared" si="1"/>
        <v>20535.2</v>
      </c>
      <c r="F9" s="14">
        <f>D9*NEP!$C$6</f>
        <v>1766027.2</v>
      </c>
    </row>
    <row r="10" spans="1:8" x14ac:dyDescent="0.45">
      <c r="A10" t="s">
        <v>11</v>
      </c>
      <c r="B10">
        <v>134</v>
      </c>
      <c r="C10">
        <v>1.8</v>
      </c>
      <c r="D10">
        <f t="shared" si="0"/>
        <v>241.20000000000002</v>
      </c>
      <c r="E10" s="14">
        <f t="shared" si="1"/>
        <v>9576</v>
      </c>
      <c r="F10" s="14">
        <f>D10*NEP!$C$6</f>
        <v>1283184</v>
      </c>
    </row>
    <row r="11" spans="1:8" x14ac:dyDescent="0.45">
      <c r="A11" t="s">
        <v>12</v>
      </c>
      <c r="B11">
        <v>160</v>
      </c>
      <c r="C11">
        <v>1.02</v>
      </c>
      <c r="D11">
        <f t="shared" si="0"/>
        <v>163.19999999999999</v>
      </c>
      <c r="E11" s="14">
        <f t="shared" si="1"/>
        <v>5426.4</v>
      </c>
      <c r="F11" s="14">
        <f>D11*NEP!$C$6</f>
        <v>868223.99999999988</v>
      </c>
    </row>
    <row r="12" spans="1:8" x14ac:dyDescent="0.45">
      <c r="A12" t="s">
        <v>429</v>
      </c>
      <c r="B12">
        <v>61</v>
      </c>
      <c r="C12">
        <v>0.57999999999999996</v>
      </c>
      <c r="D12">
        <f t="shared" si="0"/>
        <v>35.379999999999995</v>
      </c>
      <c r="E12" s="14">
        <f t="shared" si="1"/>
        <v>3085.5999999999995</v>
      </c>
      <c r="F12" s="14">
        <f>D12*NEP!$C$6</f>
        <v>188221.59999999998</v>
      </c>
    </row>
    <row r="13" spans="1:8" x14ac:dyDescent="0.45">
      <c r="A13" t="s">
        <v>13</v>
      </c>
      <c r="B13">
        <v>56</v>
      </c>
      <c r="C13">
        <v>1.46</v>
      </c>
      <c r="D13">
        <f t="shared" si="0"/>
        <v>81.759999999999991</v>
      </c>
      <c r="E13" s="14">
        <f t="shared" si="1"/>
        <v>7767.1999999999989</v>
      </c>
      <c r="F13" s="14">
        <f>D13*NEP!$C$6</f>
        <v>434963.19999999995</v>
      </c>
    </row>
    <row r="14" spans="1:8" x14ac:dyDescent="0.45">
      <c r="A14" t="s">
        <v>14</v>
      </c>
      <c r="B14">
        <v>46</v>
      </c>
      <c r="C14">
        <v>0.19</v>
      </c>
      <c r="D14">
        <f t="shared" si="0"/>
        <v>8.74</v>
      </c>
      <c r="E14" s="14">
        <f t="shared" si="1"/>
        <v>1010.8000000000001</v>
      </c>
      <c r="F14" s="14">
        <f>D14*NEP!$C$6</f>
        <v>46496.800000000003</v>
      </c>
    </row>
    <row r="15" spans="1:8" x14ac:dyDescent="0.45">
      <c r="A15" t="s">
        <v>15</v>
      </c>
      <c r="B15">
        <v>33</v>
      </c>
      <c r="C15">
        <v>0.37</v>
      </c>
      <c r="D15">
        <f t="shared" si="0"/>
        <v>12.209999999999999</v>
      </c>
      <c r="E15" s="14">
        <f t="shared" si="1"/>
        <v>1968.3999999999999</v>
      </c>
      <c r="F15" s="14">
        <f>D15*NEP!$C$6</f>
        <v>64957.2</v>
      </c>
    </row>
    <row r="16" spans="1:8" x14ac:dyDescent="0.45">
      <c r="A16" t="s">
        <v>16</v>
      </c>
      <c r="B16">
        <v>127</v>
      </c>
      <c r="C16">
        <v>1.34</v>
      </c>
      <c r="D16">
        <f t="shared" si="0"/>
        <v>170.18</v>
      </c>
      <c r="E16" s="14">
        <f t="shared" si="1"/>
        <v>7128.8000000000011</v>
      </c>
      <c r="F16" s="14">
        <f>D16*NEP!$C$6</f>
        <v>905357.60000000009</v>
      </c>
    </row>
    <row r="17" spans="1:6" x14ac:dyDescent="0.45">
      <c r="A17" t="s">
        <v>17</v>
      </c>
      <c r="B17">
        <v>365</v>
      </c>
      <c r="C17">
        <v>0.33</v>
      </c>
      <c r="D17">
        <f t="shared" si="0"/>
        <v>120.45</v>
      </c>
      <c r="E17" s="14">
        <f t="shared" si="1"/>
        <v>1755.6</v>
      </c>
      <c r="F17" s="14">
        <f>D17*NEP!$C$6</f>
        <v>640794</v>
      </c>
    </row>
    <row r="18" spans="1:6" x14ac:dyDescent="0.45">
      <c r="A18" t="s">
        <v>18</v>
      </c>
      <c r="B18">
        <v>95</v>
      </c>
      <c r="C18">
        <v>0.54</v>
      </c>
      <c r="D18">
        <f t="shared" si="0"/>
        <v>51.300000000000004</v>
      </c>
      <c r="E18" s="14">
        <f t="shared" si="1"/>
        <v>2872.8</v>
      </c>
      <c r="F18" s="14">
        <f>D18*NEP!$C$6</f>
        <v>272916</v>
      </c>
    </row>
    <row r="19" spans="1:6" x14ac:dyDescent="0.45">
      <c r="A19" t="s">
        <v>19</v>
      </c>
      <c r="B19">
        <v>371</v>
      </c>
      <c r="C19">
        <v>0.19</v>
      </c>
      <c r="D19">
        <f t="shared" si="0"/>
        <v>70.489999999999995</v>
      </c>
      <c r="E19" s="14">
        <f t="shared" si="1"/>
        <v>1010.8</v>
      </c>
      <c r="F19" s="14">
        <f>D19*NEP!$C$6</f>
        <v>375006.8</v>
      </c>
    </row>
    <row r="20" spans="1:6" x14ac:dyDescent="0.45">
      <c r="A20" t="s">
        <v>20</v>
      </c>
      <c r="B20">
        <v>39</v>
      </c>
      <c r="C20">
        <v>0.86</v>
      </c>
      <c r="D20">
        <f t="shared" si="0"/>
        <v>33.54</v>
      </c>
      <c r="E20" s="14">
        <f t="shared" si="1"/>
        <v>4575.2</v>
      </c>
      <c r="F20" s="14">
        <f>D20*NEP!$C$6</f>
        <v>178432.8</v>
      </c>
    </row>
    <row r="21" spans="1:6" x14ac:dyDescent="0.45">
      <c r="A21" t="s">
        <v>21</v>
      </c>
      <c r="B21">
        <v>273</v>
      </c>
      <c r="C21">
        <v>0.15</v>
      </c>
      <c r="D21">
        <f t="shared" si="0"/>
        <v>40.949999999999996</v>
      </c>
      <c r="E21" s="14">
        <f t="shared" si="1"/>
        <v>797.99999999999989</v>
      </c>
      <c r="F21" s="14">
        <f>D21*NEP!$C$6</f>
        <v>217853.99999999997</v>
      </c>
    </row>
    <row r="22" spans="1:6" x14ac:dyDescent="0.45">
      <c r="A22" t="s">
        <v>22</v>
      </c>
      <c r="B22">
        <v>117</v>
      </c>
      <c r="C22">
        <v>1.92</v>
      </c>
      <c r="D22">
        <f t="shared" si="0"/>
        <v>224.64</v>
      </c>
      <c r="E22" s="14">
        <f t="shared" si="1"/>
        <v>10214.399999999998</v>
      </c>
      <c r="F22" s="14">
        <f>D22*NEP!$C$6</f>
        <v>1195084.7999999998</v>
      </c>
    </row>
    <row r="23" spans="1:6" x14ac:dyDescent="0.45">
      <c r="A23" t="s">
        <v>23</v>
      </c>
      <c r="B23">
        <v>146</v>
      </c>
      <c r="C23">
        <v>0.49</v>
      </c>
      <c r="D23">
        <f t="shared" si="0"/>
        <v>71.539999999999992</v>
      </c>
      <c r="E23" s="14">
        <f t="shared" si="1"/>
        <v>2606.7999999999997</v>
      </c>
      <c r="F23" s="14">
        <f>D23*NEP!$C$6</f>
        <v>380592.79999999993</v>
      </c>
    </row>
    <row r="24" spans="1:6" x14ac:dyDescent="0.45">
      <c r="A24" t="s">
        <v>24</v>
      </c>
      <c r="B24">
        <v>42</v>
      </c>
      <c r="C24">
        <v>0.2</v>
      </c>
      <c r="D24">
        <f t="shared" si="0"/>
        <v>8.4</v>
      </c>
      <c r="E24" s="14">
        <f t="shared" si="1"/>
        <v>1064</v>
      </c>
      <c r="F24" s="14">
        <f>D24*NEP!$C$6</f>
        <v>44688</v>
      </c>
    </row>
    <row r="25" spans="1:6" x14ac:dyDescent="0.45">
      <c r="A25" t="s">
        <v>25</v>
      </c>
      <c r="B25">
        <v>133</v>
      </c>
      <c r="C25">
        <v>1.35</v>
      </c>
      <c r="D25">
        <f t="shared" si="0"/>
        <v>179.55</v>
      </c>
      <c r="E25" s="14">
        <f t="shared" si="1"/>
        <v>7182.0000000000009</v>
      </c>
      <c r="F25" s="14">
        <f>D25*NEP!$C$6</f>
        <v>955206.00000000012</v>
      </c>
    </row>
    <row r="26" spans="1:6" x14ac:dyDescent="0.45">
      <c r="A26" t="s">
        <v>26</v>
      </c>
      <c r="B26">
        <v>80</v>
      </c>
      <c r="C26">
        <v>1.04</v>
      </c>
      <c r="D26">
        <f t="shared" si="0"/>
        <v>83.2</v>
      </c>
      <c r="E26" s="14">
        <f t="shared" si="1"/>
        <v>5532.8</v>
      </c>
      <c r="F26" s="14">
        <f>D26*NEP!$C$6</f>
        <v>442624</v>
      </c>
    </row>
    <row r="27" spans="1:6" x14ac:dyDescent="0.45">
      <c r="A27" t="s">
        <v>27</v>
      </c>
      <c r="B27">
        <v>148</v>
      </c>
      <c r="C27">
        <v>0.74</v>
      </c>
      <c r="D27">
        <f t="shared" si="0"/>
        <v>109.52</v>
      </c>
      <c r="E27" s="14">
        <f t="shared" si="1"/>
        <v>3936.8</v>
      </c>
      <c r="F27" s="14">
        <f>D27*NEP!$C$6</f>
        <v>582646.4</v>
      </c>
    </row>
    <row r="28" spans="1:6" x14ac:dyDescent="0.45">
      <c r="A28" t="s">
        <v>28</v>
      </c>
      <c r="B28">
        <v>42</v>
      </c>
      <c r="C28">
        <v>0.81</v>
      </c>
      <c r="D28">
        <f t="shared" si="0"/>
        <v>34.020000000000003</v>
      </c>
      <c r="E28" s="14">
        <f t="shared" si="1"/>
        <v>4309.2000000000007</v>
      </c>
      <c r="F28" s="14">
        <f>D28*NEP!$C$6</f>
        <v>180986.40000000002</v>
      </c>
    </row>
    <row r="29" spans="1:6" x14ac:dyDescent="0.45">
      <c r="A29" t="s">
        <v>29</v>
      </c>
      <c r="B29">
        <v>86</v>
      </c>
      <c r="C29">
        <v>0.45</v>
      </c>
      <c r="D29">
        <f t="shared" si="0"/>
        <v>38.700000000000003</v>
      </c>
      <c r="E29" s="14">
        <f t="shared" si="1"/>
        <v>2394.0000000000005</v>
      </c>
      <c r="F29" s="14">
        <f>D29*NEP!$C$6</f>
        <v>205884.00000000003</v>
      </c>
    </row>
    <row r="30" spans="1:6" x14ac:dyDescent="0.45">
      <c r="A30" t="s">
        <v>30</v>
      </c>
      <c r="B30">
        <v>33</v>
      </c>
      <c r="C30">
        <v>0.67</v>
      </c>
      <c r="D30">
        <f t="shared" si="0"/>
        <v>22.110000000000003</v>
      </c>
      <c r="E30" s="14">
        <f t="shared" si="1"/>
        <v>3564.4000000000005</v>
      </c>
      <c r="F30" s="14">
        <f>D30*NEP!$C$6</f>
        <v>117625.20000000001</v>
      </c>
    </row>
    <row r="31" spans="1:6" x14ac:dyDescent="0.45">
      <c r="A31" t="s">
        <v>31</v>
      </c>
      <c r="B31">
        <v>54</v>
      </c>
      <c r="C31">
        <v>0.68</v>
      </c>
      <c r="D31">
        <f t="shared" si="0"/>
        <v>36.720000000000006</v>
      </c>
      <c r="E31" s="14">
        <f t="shared" si="1"/>
        <v>3617.6000000000004</v>
      </c>
      <c r="F31" s="14">
        <f>D31*NEP!$C$6</f>
        <v>195350.40000000002</v>
      </c>
    </row>
    <row r="32" spans="1:6" x14ac:dyDescent="0.45">
      <c r="A32" t="s">
        <v>32</v>
      </c>
      <c r="B32">
        <v>79</v>
      </c>
      <c r="C32">
        <v>0.53</v>
      </c>
      <c r="D32">
        <f t="shared" si="0"/>
        <v>41.870000000000005</v>
      </c>
      <c r="E32" s="14">
        <f t="shared" si="1"/>
        <v>2819.6000000000004</v>
      </c>
      <c r="F32" s="14">
        <f>D32*NEP!$C$6</f>
        <v>222748.40000000002</v>
      </c>
    </row>
    <row r="33" spans="1:6" x14ac:dyDescent="0.45">
      <c r="A33" t="s">
        <v>33</v>
      </c>
      <c r="B33">
        <v>314</v>
      </c>
      <c r="C33">
        <v>0.23</v>
      </c>
      <c r="D33">
        <f t="shared" si="0"/>
        <v>72.22</v>
      </c>
      <c r="E33" s="14">
        <f t="shared" si="1"/>
        <v>1223.5999999999999</v>
      </c>
      <c r="F33" s="14">
        <f>D33*NEP!$C$6</f>
        <v>384210.39999999997</v>
      </c>
    </row>
    <row r="34" spans="1:6" x14ac:dyDescent="0.45">
      <c r="A34" t="s">
        <v>34</v>
      </c>
      <c r="B34">
        <v>53</v>
      </c>
      <c r="C34">
        <v>0.26</v>
      </c>
      <c r="D34">
        <f t="shared" si="0"/>
        <v>13.780000000000001</v>
      </c>
      <c r="E34" s="14">
        <f t="shared" si="1"/>
        <v>1383.2</v>
      </c>
      <c r="F34" s="14">
        <f>D34*NEP!$C$6</f>
        <v>73309.600000000006</v>
      </c>
    </row>
    <row r="35" spans="1:6" x14ac:dyDescent="0.45">
      <c r="A35" t="s">
        <v>35</v>
      </c>
      <c r="B35">
        <v>38</v>
      </c>
      <c r="C35">
        <v>1.32</v>
      </c>
      <c r="D35">
        <f t="shared" si="0"/>
        <v>50.160000000000004</v>
      </c>
      <c r="E35" s="14">
        <f t="shared" si="1"/>
        <v>7022.4000000000005</v>
      </c>
      <c r="F35" s="14">
        <f>D35*NEP!$C$6</f>
        <v>266851.20000000001</v>
      </c>
    </row>
    <row r="36" spans="1:6" x14ac:dyDescent="0.45">
      <c r="A36" t="s">
        <v>36</v>
      </c>
      <c r="B36">
        <v>372</v>
      </c>
      <c r="C36">
        <v>0.25</v>
      </c>
      <c r="D36">
        <f t="shared" si="0"/>
        <v>93</v>
      </c>
      <c r="E36" s="14">
        <f t="shared" si="1"/>
        <v>1330</v>
      </c>
      <c r="F36" s="14">
        <f>D36*NEP!$C$6</f>
        <v>494760</v>
      </c>
    </row>
    <row r="37" spans="1:6" x14ac:dyDescent="0.45">
      <c r="A37" t="s">
        <v>37</v>
      </c>
      <c r="B37">
        <v>84</v>
      </c>
      <c r="C37">
        <v>0.19</v>
      </c>
      <c r="D37">
        <f t="shared" si="0"/>
        <v>15.96</v>
      </c>
      <c r="E37" s="14">
        <f t="shared" si="1"/>
        <v>1010.8000000000002</v>
      </c>
      <c r="F37" s="14">
        <f>D37*NEP!$C$6</f>
        <v>84907.200000000012</v>
      </c>
    </row>
    <row r="38" spans="1:6" x14ac:dyDescent="0.45">
      <c r="A38" t="s">
        <v>38</v>
      </c>
      <c r="B38">
        <v>77</v>
      </c>
      <c r="C38">
        <v>0.25</v>
      </c>
      <c r="D38">
        <f t="shared" si="0"/>
        <v>19.25</v>
      </c>
      <c r="E38" s="14">
        <f t="shared" si="1"/>
        <v>1330</v>
      </c>
      <c r="F38" s="14">
        <f>D38*NEP!$C$6</f>
        <v>102410</v>
      </c>
    </row>
    <row r="39" spans="1:6" x14ac:dyDescent="0.45">
      <c r="A39" t="s">
        <v>39</v>
      </c>
      <c r="B39">
        <v>69</v>
      </c>
      <c r="C39">
        <v>0.24</v>
      </c>
      <c r="D39">
        <f t="shared" si="0"/>
        <v>16.559999999999999</v>
      </c>
      <c r="E39" s="14">
        <f t="shared" si="1"/>
        <v>1276.8</v>
      </c>
      <c r="F39" s="14">
        <f>D39*NEP!$C$6</f>
        <v>88099.199999999997</v>
      </c>
    </row>
    <row r="40" spans="1:6" x14ac:dyDescent="0.45">
      <c r="A40" t="s">
        <v>40</v>
      </c>
      <c r="B40">
        <v>40</v>
      </c>
      <c r="C40">
        <v>1.04</v>
      </c>
      <c r="D40">
        <f t="shared" si="0"/>
        <v>41.6</v>
      </c>
      <c r="E40" s="14">
        <f t="shared" si="1"/>
        <v>5532.8</v>
      </c>
      <c r="F40" s="14">
        <f>D40*NEP!$C$6</f>
        <v>221312</v>
      </c>
    </row>
    <row r="41" spans="1:6" x14ac:dyDescent="0.45">
      <c r="A41" t="s">
        <v>41</v>
      </c>
      <c r="B41">
        <v>66</v>
      </c>
      <c r="C41">
        <v>0.26</v>
      </c>
      <c r="D41">
        <f t="shared" si="0"/>
        <v>17.16</v>
      </c>
      <c r="E41" s="14">
        <f t="shared" si="1"/>
        <v>1383.2</v>
      </c>
      <c r="F41" s="14">
        <f>D41*NEP!$C$6</f>
        <v>91291.199999999997</v>
      </c>
    </row>
    <row r="42" spans="1:6" x14ac:dyDescent="0.45">
      <c r="A42" t="s">
        <v>42</v>
      </c>
      <c r="B42">
        <v>31</v>
      </c>
      <c r="C42">
        <v>0.82</v>
      </c>
      <c r="D42">
        <f t="shared" si="0"/>
        <v>25.419999999999998</v>
      </c>
      <c r="E42" s="14">
        <f t="shared" si="1"/>
        <v>4362.3999999999996</v>
      </c>
      <c r="F42" s="14">
        <f>D42*NEP!$C$6</f>
        <v>135234.4</v>
      </c>
    </row>
    <row r="43" spans="1:6" x14ac:dyDescent="0.45">
      <c r="A43" t="s">
        <v>43</v>
      </c>
      <c r="B43">
        <v>63</v>
      </c>
      <c r="C43">
        <v>7.78</v>
      </c>
      <c r="D43">
        <f t="shared" si="0"/>
        <v>490.14000000000004</v>
      </c>
      <c r="E43" s="14">
        <f t="shared" si="1"/>
        <v>41389.600000000006</v>
      </c>
      <c r="F43" s="14">
        <f>D43*NEP!$C$6</f>
        <v>2607544.8000000003</v>
      </c>
    </row>
    <row r="44" spans="1:6" x14ac:dyDescent="0.45">
      <c r="A44" t="s">
        <v>44</v>
      </c>
      <c r="B44">
        <v>76</v>
      </c>
      <c r="C44">
        <v>3.49</v>
      </c>
      <c r="D44">
        <f t="shared" si="0"/>
        <v>265.24</v>
      </c>
      <c r="E44" s="14">
        <f t="shared" si="1"/>
        <v>18566.8</v>
      </c>
      <c r="F44" s="14">
        <f>D44*NEP!$C$6</f>
        <v>1411076.8</v>
      </c>
    </row>
    <row r="45" spans="1:6" x14ac:dyDescent="0.45">
      <c r="A45" t="s">
        <v>45</v>
      </c>
      <c r="B45">
        <v>32</v>
      </c>
      <c r="C45">
        <v>4.2300000000000004</v>
      </c>
      <c r="D45">
        <f t="shared" si="0"/>
        <v>135.36000000000001</v>
      </c>
      <c r="E45" s="14">
        <f t="shared" si="1"/>
        <v>22503.600000000002</v>
      </c>
      <c r="F45" s="14">
        <f>D45*NEP!$C$6</f>
        <v>720115.20000000007</v>
      </c>
    </row>
    <row r="46" spans="1:6" x14ac:dyDescent="0.45">
      <c r="A46" t="s">
        <v>46</v>
      </c>
      <c r="B46" s="2">
        <v>85</v>
      </c>
      <c r="C46">
        <v>1.71</v>
      </c>
      <c r="D46">
        <f t="shared" si="0"/>
        <v>145.35</v>
      </c>
      <c r="E46" s="14">
        <f t="shared" si="1"/>
        <v>9097.2000000000007</v>
      </c>
      <c r="F46" s="14">
        <f>D46*NEP!$C$6</f>
        <v>773262</v>
      </c>
    </row>
    <row r="47" spans="1:6" x14ac:dyDescent="0.45">
      <c r="A47" t="s">
        <v>47</v>
      </c>
      <c r="B47">
        <v>112</v>
      </c>
      <c r="C47">
        <v>0.57999999999999996</v>
      </c>
      <c r="D47">
        <f t="shared" si="0"/>
        <v>64.959999999999994</v>
      </c>
      <c r="E47" s="14">
        <f t="shared" si="1"/>
        <v>3085.5999999999995</v>
      </c>
      <c r="F47" s="14">
        <f>D47*NEP!$C$6</f>
        <v>345587.19999999995</v>
      </c>
    </row>
    <row r="48" spans="1:6" x14ac:dyDescent="0.45">
      <c r="A48" t="s">
        <v>48</v>
      </c>
      <c r="B48">
        <v>611</v>
      </c>
      <c r="C48">
        <v>1.67</v>
      </c>
      <c r="D48">
        <f t="shared" si="0"/>
        <v>1020.37</v>
      </c>
      <c r="E48" s="14">
        <f t="shared" si="1"/>
        <v>8884.4000000000015</v>
      </c>
      <c r="F48" s="14">
        <f>D48*NEP!$C$6</f>
        <v>5428368.4000000004</v>
      </c>
    </row>
    <row r="49" spans="1:6" x14ac:dyDescent="0.45">
      <c r="A49" t="s">
        <v>49</v>
      </c>
      <c r="B49">
        <v>528</v>
      </c>
      <c r="C49">
        <v>0.63</v>
      </c>
      <c r="D49">
        <f t="shared" si="0"/>
        <v>332.64</v>
      </c>
      <c r="E49" s="14">
        <f t="shared" si="1"/>
        <v>3351.5999999999995</v>
      </c>
      <c r="F49" s="14">
        <f>D49*NEP!$C$6</f>
        <v>1769644.7999999998</v>
      </c>
    </row>
    <row r="50" spans="1:6" x14ac:dyDescent="0.45">
      <c r="A50" t="s">
        <v>50</v>
      </c>
      <c r="B50">
        <v>31</v>
      </c>
      <c r="C50">
        <v>2.4300000000000002</v>
      </c>
      <c r="D50">
        <f t="shared" si="0"/>
        <v>75.33</v>
      </c>
      <c r="E50" s="14">
        <f t="shared" si="1"/>
        <v>12927.599999999999</v>
      </c>
      <c r="F50" s="14">
        <f>D50*NEP!$C$6</f>
        <v>400755.6</v>
      </c>
    </row>
    <row r="51" spans="1:6" x14ac:dyDescent="0.45">
      <c r="A51" t="s">
        <v>51</v>
      </c>
      <c r="B51">
        <v>323</v>
      </c>
      <c r="C51">
        <v>1.53</v>
      </c>
      <c r="D51">
        <f t="shared" si="0"/>
        <v>494.19</v>
      </c>
      <c r="E51" s="14">
        <f t="shared" si="1"/>
        <v>8139.5999999999995</v>
      </c>
      <c r="F51" s="14">
        <f>D51*NEP!$C$6</f>
        <v>2629090.7999999998</v>
      </c>
    </row>
    <row r="52" spans="1:6" x14ac:dyDescent="0.45">
      <c r="A52" t="s">
        <v>52</v>
      </c>
      <c r="B52">
        <v>435</v>
      </c>
      <c r="C52">
        <v>0.66</v>
      </c>
      <c r="D52">
        <f t="shared" si="0"/>
        <v>287.10000000000002</v>
      </c>
      <c r="E52" s="14">
        <f t="shared" si="1"/>
        <v>3511.2000000000007</v>
      </c>
      <c r="F52" s="14">
        <f>D52*NEP!$C$6</f>
        <v>1527372.0000000002</v>
      </c>
    </row>
    <row r="53" spans="1:6" x14ac:dyDescent="0.45">
      <c r="A53" t="s">
        <v>53</v>
      </c>
      <c r="B53">
        <v>48</v>
      </c>
      <c r="C53">
        <v>1.92</v>
      </c>
      <c r="D53">
        <f t="shared" si="0"/>
        <v>92.16</v>
      </c>
      <c r="E53" s="14">
        <f t="shared" si="1"/>
        <v>10214.4</v>
      </c>
      <c r="F53" s="14">
        <f>D53*NEP!$C$6</f>
        <v>490291.19999999995</v>
      </c>
    </row>
    <row r="54" spans="1:6" x14ac:dyDescent="0.45">
      <c r="A54" t="s">
        <v>54</v>
      </c>
      <c r="B54">
        <v>58</v>
      </c>
      <c r="C54">
        <v>0.56000000000000005</v>
      </c>
      <c r="D54">
        <f t="shared" si="0"/>
        <v>32.480000000000004</v>
      </c>
      <c r="E54" s="14">
        <f t="shared" si="1"/>
        <v>2979.2000000000007</v>
      </c>
      <c r="F54" s="14">
        <f>D54*NEP!$C$6</f>
        <v>172793.60000000003</v>
      </c>
    </row>
    <row r="55" spans="1:6" x14ac:dyDescent="0.45">
      <c r="A55" t="s">
        <v>55</v>
      </c>
      <c r="B55">
        <v>74</v>
      </c>
      <c r="C55">
        <v>0.72</v>
      </c>
      <c r="D55">
        <f t="shared" si="0"/>
        <v>53.28</v>
      </c>
      <c r="E55" s="14">
        <f t="shared" si="1"/>
        <v>3830.4000000000005</v>
      </c>
      <c r="F55" s="14">
        <f>D55*NEP!$C$6</f>
        <v>283449.60000000003</v>
      </c>
    </row>
    <row r="56" spans="1:6" x14ac:dyDescent="0.45">
      <c r="A56" t="s">
        <v>56</v>
      </c>
      <c r="B56">
        <v>234</v>
      </c>
      <c r="C56">
        <v>0.25</v>
      </c>
      <c r="D56">
        <f t="shared" si="0"/>
        <v>58.5</v>
      </c>
      <c r="E56" s="14">
        <f t="shared" si="1"/>
        <v>1330</v>
      </c>
      <c r="F56" s="14">
        <f>D56*NEP!$C$6</f>
        <v>311220</v>
      </c>
    </row>
    <row r="57" spans="1:6" x14ac:dyDescent="0.45">
      <c r="A57" t="s">
        <v>430</v>
      </c>
      <c r="B57">
        <v>30</v>
      </c>
      <c r="C57">
        <v>1.65</v>
      </c>
      <c r="D57">
        <f t="shared" si="0"/>
        <v>49.5</v>
      </c>
      <c r="E57" s="14">
        <f t="shared" si="1"/>
        <v>8778</v>
      </c>
      <c r="F57" s="14">
        <f>D57*NEP!$C$6</f>
        <v>263340</v>
      </c>
    </row>
    <row r="58" spans="1:6" x14ac:dyDescent="0.45">
      <c r="A58" t="s">
        <v>57</v>
      </c>
      <c r="B58">
        <v>44</v>
      </c>
      <c r="C58">
        <v>0.62</v>
      </c>
      <c r="D58">
        <f t="shared" si="0"/>
        <v>27.28</v>
      </c>
      <c r="E58" s="14">
        <f t="shared" si="1"/>
        <v>3298.4</v>
      </c>
      <c r="F58" s="14">
        <f>D58*NEP!$C$6</f>
        <v>145129.60000000001</v>
      </c>
    </row>
    <row r="59" spans="1:6" x14ac:dyDescent="0.45">
      <c r="A59" t="s">
        <v>58</v>
      </c>
      <c r="B59">
        <v>69</v>
      </c>
      <c r="C59">
        <v>0.83</v>
      </c>
      <c r="D59">
        <f t="shared" si="0"/>
        <v>57.269999999999996</v>
      </c>
      <c r="E59" s="14">
        <f t="shared" si="1"/>
        <v>4415.5999999999995</v>
      </c>
      <c r="F59" s="14">
        <f>D59*NEP!$C$6</f>
        <v>304676.39999999997</v>
      </c>
    </row>
    <row r="60" spans="1:6" x14ac:dyDescent="0.45">
      <c r="A60" t="s">
        <v>59</v>
      </c>
      <c r="B60">
        <v>308</v>
      </c>
      <c r="C60">
        <v>0.28999999999999998</v>
      </c>
      <c r="D60">
        <f t="shared" si="0"/>
        <v>89.32</v>
      </c>
      <c r="E60" s="14">
        <f t="shared" si="1"/>
        <v>1542.8</v>
      </c>
      <c r="F60" s="14">
        <f>D60*NEP!$C$6</f>
        <v>475182.39999999997</v>
      </c>
    </row>
    <row r="61" spans="1:6" x14ac:dyDescent="0.45">
      <c r="A61" t="s">
        <v>60</v>
      </c>
      <c r="B61">
        <v>30</v>
      </c>
      <c r="C61">
        <v>0.96</v>
      </c>
      <c r="D61">
        <f t="shared" si="0"/>
        <v>28.799999999999997</v>
      </c>
      <c r="E61" s="14">
        <f t="shared" si="1"/>
        <v>5107.1999999999989</v>
      </c>
      <c r="F61" s="14">
        <f>D61*NEP!$C$6</f>
        <v>153215.99999999997</v>
      </c>
    </row>
    <row r="62" spans="1:6" x14ac:dyDescent="0.45">
      <c r="A62" t="s">
        <v>61</v>
      </c>
      <c r="B62">
        <v>214</v>
      </c>
      <c r="C62">
        <v>0.52</v>
      </c>
      <c r="D62">
        <f t="shared" si="0"/>
        <v>111.28</v>
      </c>
      <c r="E62" s="14">
        <f t="shared" si="1"/>
        <v>2766.4</v>
      </c>
      <c r="F62" s="14">
        <f>D62*NEP!$C$6</f>
        <v>592009.6</v>
      </c>
    </row>
    <row r="63" spans="1:6" x14ac:dyDescent="0.45">
      <c r="A63" t="s">
        <v>62</v>
      </c>
      <c r="B63">
        <v>58</v>
      </c>
      <c r="C63">
        <v>2.52</v>
      </c>
      <c r="D63">
        <f t="shared" si="0"/>
        <v>146.16</v>
      </c>
      <c r="E63" s="14">
        <f t="shared" si="1"/>
        <v>13406.4</v>
      </c>
      <c r="F63" s="14">
        <f>D63*NEP!$C$6</f>
        <v>777571.2</v>
      </c>
    </row>
    <row r="64" spans="1:6" x14ac:dyDescent="0.45">
      <c r="A64" t="s">
        <v>63</v>
      </c>
      <c r="B64">
        <v>57</v>
      </c>
      <c r="C64">
        <v>1.02</v>
      </c>
      <c r="D64">
        <f t="shared" si="0"/>
        <v>58.14</v>
      </c>
      <c r="E64" s="14">
        <f t="shared" si="1"/>
        <v>5426.4</v>
      </c>
      <c r="F64" s="14">
        <f>D64*NEP!$C$6</f>
        <v>309304.8</v>
      </c>
    </row>
    <row r="65" spans="1:6" x14ac:dyDescent="0.45">
      <c r="A65" t="s">
        <v>431</v>
      </c>
      <c r="B65">
        <v>31</v>
      </c>
      <c r="C65">
        <v>2.4500000000000002</v>
      </c>
      <c r="D65">
        <f t="shared" si="0"/>
        <v>75.95</v>
      </c>
      <c r="E65" s="14">
        <f t="shared" si="1"/>
        <v>13034</v>
      </c>
      <c r="F65" s="14">
        <f>D65*NEP!$C$6</f>
        <v>404054</v>
      </c>
    </row>
    <row r="66" spans="1:6" x14ac:dyDescent="0.45">
      <c r="A66" t="s">
        <v>64</v>
      </c>
      <c r="B66">
        <v>30</v>
      </c>
      <c r="C66">
        <v>1.65</v>
      </c>
      <c r="D66">
        <f t="shared" ref="D66:D129" si="2">C66*B66</f>
        <v>49.5</v>
      </c>
      <c r="E66" s="14">
        <f t="shared" ref="E66:E129" si="3">F66/B66</f>
        <v>8778</v>
      </c>
      <c r="F66" s="14">
        <f>D66*NEP!$C$6</f>
        <v>263340</v>
      </c>
    </row>
    <row r="67" spans="1:6" x14ac:dyDescent="0.45">
      <c r="A67" t="s">
        <v>65</v>
      </c>
      <c r="B67">
        <v>64</v>
      </c>
      <c r="C67">
        <v>0.84</v>
      </c>
      <c r="D67">
        <f t="shared" si="2"/>
        <v>53.76</v>
      </c>
      <c r="E67" s="14">
        <f t="shared" si="3"/>
        <v>4468.8</v>
      </c>
      <c r="F67" s="14">
        <f>D67*NEP!$C$6</f>
        <v>286003.20000000001</v>
      </c>
    </row>
    <row r="68" spans="1:6" x14ac:dyDescent="0.45">
      <c r="A68" t="s">
        <v>66</v>
      </c>
      <c r="B68">
        <v>118</v>
      </c>
      <c r="C68">
        <v>0.35</v>
      </c>
      <c r="D68">
        <f t="shared" si="2"/>
        <v>41.3</v>
      </c>
      <c r="E68" s="14">
        <f t="shared" si="3"/>
        <v>1861.9999999999998</v>
      </c>
      <c r="F68" s="14">
        <f>D68*NEP!$C$6</f>
        <v>219715.99999999997</v>
      </c>
    </row>
    <row r="69" spans="1:6" x14ac:dyDescent="0.45">
      <c r="A69" t="s">
        <v>67</v>
      </c>
      <c r="B69">
        <v>65</v>
      </c>
      <c r="C69">
        <v>2.87</v>
      </c>
      <c r="D69">
        <f t="shared" si="2"/>
        <v>186.55</v>
      </c>
      <c r="E69" s="14">
        <f t="shared" si="3"/>
        <v>15268.400000000001</v>
      </c>
      <c r="F69" s="14">
        <f>D69*NEP!$C$6</f>
        <v>992446.00000000012</v>
      </c>
    </row>
    <row r="70" spans="1:6" x14ac:dyDescent="0.45">
      <c r="A70" t="s">
        <v>68</v>
      </c>
      <c r="B70">
        <v>36</v>
      </c>
      <c r="C70">
        <v>2.69</v>
      </c>
      <c r="D70">
        <f t="shared" si="2"/>
        <v>96.84</v>
      </c>
      <c r="E70" s="14">
        <f t="shared" si="3"/>
        <v>14310.800000000001</v>
      </c>
      <c r="F70" s="14">
        <f>D70*NEP!$C$6</f>
        <v>515188.80000000005</v>
      </c>
    </row>
    <row r="71" spans="1:6" x14ac:dyDescent="0.45">
      <c r="A71" t="s">
        <v>69</v>
      </c>
      <c r="B71">
        <v>72</v>
      </c>
      <c r="C71">
        <v>3.6</v>
      </c>
      <c r="D71">
        <f t="shared" si="2"/>
        <v>259.2</v>
      </c>
      <c r="E71" s="14">
        <f t="shared" si="3"/>
        <v>19152</v>
      </c>
      <c r="F71" s="14">
        <f>D71*NEP!$C$6</f>
        <v>1378944</v>
      </c>
    </row>
    <row r="72" spans="1:6" x14ac:dyDescent="0.45">
      <c r="A72" t="s">
        <v>70</v>
      </c>
      <c r="B72">
        <v>382</v>
      </c>
      <c r="C72">
        <v>1.75</v>
      </c>
      <c r="D72">
        <f t="shared" si="2"/>
        <v>668.5</v>
      </c>
      <c r="E72" s="14">
        <f t="shared" si="3"/>
        <v>9310</v>
      </c>
      <c r="F72" s="14">
        <f>D72*NEP!$C$6</f>
        <v>3556420</v>
      </c>
    </row>
    <row r="73" spans="1:6" x14ac:dyDescent="0.45">
      <c r="A73" t="s">
        <v>71</v>
      </c>
      <c r="B73">
        <v>85</v>
      </c>
      <c r="C73">
        <v>3.59</v>
      </c>
      <c r="D73">
        <f t="shared" si="2"/>
        <v>305.14999999999998</v>
      </c>
      <c r="E73" s="14">
        <f t="shared" si="3"/>
        <v>19098.799999999996</v>
      </c>
      <c r="F73" s="14">
        <f>D73*NEP!$C$6</f>
        <v>1623397.9999999998</v>
      </c>
    </row>
    <row r="74" spans="1:6" x14ac:dyDescent="0.45">
      <c r="A74" t="s">
        <v>72</v>
      </c>
      <c r="B74">
        <v>161</v>
      </c>
      <c r="C74">
        <v>1.74</v>
      </c>
      <c r="D74">
        <f t="shared" si="2"/>
        <v>280.14</v>
      </c>
      <c r="E74" s="14">
        <f t="shared" si="3"/>
        <v>9256.7999999999993</v>
      </c>
      <c r="F74" s="14">
        <f>D74*NEP!$C$6</f>
        <v>1490344.7999999998</v>
      </c>
    </row>
    <row r="75" spans="1:6" x14ac:dyDescent="0.45">
      <c r="A75" t="s">
        <v>73</v>
      </c>
      <c r="B75">
        <v>54</v>
      </c>
      <c r="C75">
        <v>1.04</v>
      </c>
      <c r="D75">
        <f t="shared" si="2"/>
        <v>56.160000000000004</v>
      </c>
      <c r="E75" s="14">
        <f t="shared" si="3"/>
        <v>5532.8</v>
      </c>
      <c r="F75" s="14">
        <f>D75*NEP!$C$6</f>
        <v>298771.20000000001</v>
      </c>
    </row>
    <row r="76" spans="1:6" x14ac:dyDescent="0.45">
      <c r="A76" t="s">
        <v>74</v>
      </c>
      <c r="B76">
        <v>36</v>
      </c>
      <c r="C76">
        <v>0.93</v>
      </c>
      <c r="D76">
        <f t="shared" si="2"/>
        <v>33.480000000000004</v>
      </c>
      <c r="E76" s="14">
        <f t="shared" si="3"/>
        <v>4947.6000000000013</v>
      </c>
      <c r="F76" s="14">
        <f>D76*NEP!$C$6</f>
        <v>178113.60000000003</v>
      </c>
    </row>
    <row r="77" spans="1:6" x14ac:dyDescent="0.45">
      <c r="A77" t="s">
        <v>432</v>
      </c>
      <c r="B77">
        <v>42</v>
      </c>
      <c r="C77">
        <v>3.13</v>
      </c>
      <c r="D77">
        <f t="shared" si="2"/>
        <v>131.46</v>
      </c>
      <c r="E77" s="14">
        <f t="shared" si="3"/>
        <v>16651.600000000002</v>
      </c>
      <c r="F77" s="14">
        <f>D77*NEP!$C$6</f>
        <v>699367.20000000007</v>
      </c>
    </row>
    <row r="78" spans="1:6" x14ac:dyDescent="0.45">
      <c r="A78" t="s">
        <v>75</v>
      </c>
      <c r="B78">
        <v>320</v>
      </c>
      <c r="C78">
        <v>1.45</v>
      </c>
      <c r="D78">
        <f t="shared" si="2"/>
        <v>464</v>
      </c>
      <c r="E78" s="14">
        <f t="shared" si="3"/>
        <v>7714</v>
      </c>
      <c r="F78" s="14">
        <f>D78*NEP!$C$6</f>
        <v>2468480</v>
      </c>
    </row>
    <row r="79" spans="1:6" x14ac:dyDescent="0.45">
      <c r="A79" t="s">
        <v>433</v>
      </c>
      <c r="B79">
        <v>32</v>
      </c>
      <c r="C79">
        <v>2.5499999999999998</v>
      </c>
      <c r="D79">
        <f t="shared" si="2"/>
        <v>81.599999999999994</v>
      </c>
      <c r="E79" s="14">
        <f t="shared" si="3"/>
        <v>13565.999999999998</v>
      </c>
      <c r="F79" s="14">
        <f>D79*NEP!$C$6</f>
        <v>434111.99999999994</v>
      </c>
    </row>
    <row r="80" spans="1:6" x14ac:dyDescent="0.45">
      <c r="A80" t="s">
        <v>76</v>
      </c>
      <c r="B80">
        <v>99</v>
      </c>
      <c r="C80">
        <v>1.42</v>
      </c>
      <c r="D80">
        <f t="shared" si="2"/>
        <v>140.57999999999998</v>
      </c>
      <c r="E80" s="14">
        <f t="shared" si="3"/>
        <v>7554.3999999999987</v>
      </c>
      <c r="F80" s="14">
        <f>D80*NEP!$C$6</f>
        <v>747885.59999999986</v>
      </c>
    </row>
    <row r="81" spans="1:6" x14ac:dyDescent="0.45">
      <c r="A81" t="s">
        <v>77</v>
      </c>
      <c r="B81">
        <v>141</v>
      </c>
      <c r="C81">
        <v>2.33</v>
      </c>
      <c r="D81">
        <f t="shared" si="2"/>
        <v>328.53000000000003</v>
      </c>
      <c r="E81" s="14">
        <f t="shared" si="3"/>
        <v>12395.6</v>
      </c>
      <c r="F81" s="14">
        <f>D81*NEP!$C$6</f>
        <v>1747779.6</v>
      </c>
    </row>
    <row r="82" spans="1:6" x14ac:dyDescent="0.45">
      <c r="A82" t="s">
        <v>78</v>
      </c>
      <c r="B82">
        <v>259</v>
      </c>
      <c r="C82">
        <v>0.99</v>
      </c>
      <c r="D82">
        <f t="shared" si="2"/>
        <v>256.41000000000003</v>
      </c>
      <c r="E82" s="14">
        <f t="shared" si="3"/>
        <v>5266.8000000000011</v>
      </c>
      <c r="F82" s="14">
        <f>D82*NEP!$C$6</f>
        <v>1364101.2000000002</v>
      </c>
    </row>
    <row r="83" spans="1:6" x14ac:dyDescent="0.45">
      <c r="A83" t="s">
        <v>79</v>
      </c>
      <c r="B83">
        <v>83</v>
      </c>
      <c r="C83">
        <v>1.32</v>
      </c>
      <c r="D83">
        <f t="shared" si="2"/>
        <v>109.56</v>
      </c>
      <c r="E83" s="14">
        <f t="shared" si="3"/>
        <v>7022.4000000000005</v>
      </c>
      <c r="F83" s="14">
        <f>D83*NEP!$C$6</f>
        <v>582859.20000000007</v>
      </c>
    </row>
    <row r="84" spans="1:6" x14ac:dyDescent="0.45">
      <c r="A84" t="s">
        <v>80</v>
      </c>
      <c r="B84">
        <v>273</v>
      </c>
      <c r="C84">
        <v>2.34</v>
      </c>
      <c r="D84">
        <f t="shared" si="2"/>
        <v>638.81999999999994</v>
      </c>
      <c r="E84" s="14">
        <f t="shared" si="3"/>
        <v>12448.799999999997</v>
      </c>
      <c r="F84" s="14">
        <f>D84*NEP!$C$6</f>
        <v>3398522.3999999994</v>
      </c>
    </row>
    <row r="85" spans="1:6" x14ac:dyDescent="0.45">
      <c r="A85" t="s">
        <v>81</v>
      </c>
      <c r="B85">
        <v>245</v>
      </c>
      <c r="C85">
        <v>0.9</v>
      </c>
      <c r="D85">
        <f t="shared" si="2"/>
        <v>220.5</v>
      </c>
      <c r="E85" s="14">
        <f t="shared" si="3"/>
        <v>4788</v>
      </c>
      <c r="F85" s="14">
        <f>D85*NEP!$C$6</f>
        <v>1173060</v>
      </c>
    </row>
    <row r="86" spans="1:6" x14ac:dyDescent="0.45">
      <c r="A86" t="s">
        <v>82</v>
      </c>
      <c r="B86">
        <v>30</v>
      </c>
      <c r="C86">
        <v>0.92</v>
      </c>
      <c r="D86">
        <f t="shared" si="2"/>
        <v>27.6</v>
      </c>
      <c r="E86" s="14">
        <f t="shared" si="3"/>
        <v>4894.3999999999996</v>
      </c>
      <c r="F86" s="14">
        <f>D86*NEP!$C$6</f>
        <v>146832</v>
      </c>
    </row>
    <row r="87" spans="1:6" x14ac:dyDescent="0.45">
      <c r="A87" t="s">
        <v>83</v>
      </c>
      <c r="B87">
        <v>31</v>
      </c>
      <c r="C87">
        <v>1.62</v>
      </c>
      <c r="D87">
        <f t="shared" si="2"/>
        <v>50.220000000000006</v>
      </c>
      <c r="E87" s="14">
        <f t="shared" si="3"/>
        <v>8618.4000000000015</v>
      </c>
      <c r="F87" s="14">
        <f>D87*NEP!$C$6</f>
        <v>267170.40000000002</v>
      </c>
    </row>
    <row r="88" spans="1:6" x14ac:dyDescent="0.45">
      <c r="A88" t="s">
        <v>84</v>
      </c>
      <c r="B88">
        <v>34</v>
      </c>
      <c r="C88">
        <v>0.49</v>
      </c>
      <c r="D88">
        <f t="shared" si="2"/>
        <v>16.66</v>
      </c>
      <c r="E88" s="14">
        <f t="shared" si="3"/>
        <v>2606.7999999999997</v>
      </c>
      <c r="F88" s="14">
        <f>D88*NEP!$C$6</f>
        <v>88631.2</v>
      </c>
    </row>
    <row r="89" spans="1:6" x14ac:dyDescent="0.45">
      <c r="A89" t="s">
        <v>85</v>
      </c>
      <c r="B89">
        <v>142</v>
      </c>
      <c r="C89">
        <v>0.31</v>
      </c>
      <c r="D89">
        <f t="shared" si="2"/>
        <v>44.02</v>
      </c>
      <c r="E89" s="14">
        <f t="shared" si="3"/>
        <v>1649.2000000000003</v>
      </c>
      <c r="F89" s="14">
        <f>D89*NEP!$C$6</f>
        <v>234186.40000000002</v>
      </c>
    </row>
    <row r="90" spans="1:6" x14ac:dyDescent="0.45">
      <c r="A90" t="s">
        <v>86</v>
      </c>
      <c r="B90">
        <v>77</v>
      </c>
      <c r="C90">
        <v>0.28000000000000003</v>
      </c>
      <c r="D90">
        <f t="shared" si="2"/>
        <v>21.560000000000002</v>
      </c>
      <c r="E90" s="14">
        <f t="shared" si="3"/>
        <v>1489.6000000000001</v>
      </c>
      <c r="F90" s="14">
        <f>D90*NEP!$C$6</f>
        <v>114699.20000000001</v>
      </c>
    </row>
    <row r="91" spans="1:6" x14ac:dyDescent="0.45">
      <c r="A91" t="s">
        <v>87</v>
      </c>
      <c r="B91">
        <v>36</v>
      </c>
      <c r="C91">
        <v>0.67</v>
      </c>
      <c r="D91">
        <f t="shared" si="2"/>
        <v>24.12</v>
      </c>
      <c r="E91" s="14">
        <f t="shared" si="3"/>
        <v>3564.4</v>
      </c>
      <c r="F91" s="14">
        <f>D91*NEP!$C$6</f>
        <v>128318.40000000001</v>
      </c>
    </row>
    <row r="92" spans="1:6" x14ac:dyDescent="0.45">
      <c r="A92" t="s">
        <v>88</v>
      </c>
      <c r="B92">
        <v>220</v>
      </c>
      <c r="C92">
        <v>0.19</v>
      </c>
      <c r="D92">
        <f t="shared" si="2"/>
        <v>41.8</v>
      </c>
      <c r="E92" s="14">
        <f t="shared" si="3"/>
        <v>1010.7999999999998</v>
      </c>
      <c r="F92" s="14">
        <f>D92*NEP!$C$6</f>
        <v>222375.99999999997</v>
      </c>
    </row>
    <row r="93" spans="1:6" x14ac:dyDescent="0.45">
      <c r="A93" t="s">
        <v>434</v>
      </c>
      <c r="B93">
        <v>34</v>
      </c>
      <c r="C93">
        <v>0.91</v>
      </c>
      <c r="D93">
        <f t="shared" si="2"/>
        <v>30.94</v>
      </c>
      <c r="E93" s="14">
        <f t="shared" si="3"/>
        <v>4841.2000000000007</v>
      </c>
      <c r="F93" s="14">
        <f>D93*NEP!$C$6</f>
        <v>164600.80000000002</v>
      </c>
    </row>
    <row r="94" spans="1:6" x14ac:dyDescent="0.45">
      <c r="A94" t="s">
        <v>89</v>
      </c>
      <c r="B94">
        <v>115</v>
      </c>
      <c r="C94">
        <v>0.42</v>
      </c>
      <c r="D94">
        <f t="shared" si="2"/>
        <v>48.3</v>
      </c>
      <c r="E94" s="14">
        <f t="shared" si="3"/>
        <v>2234.3999999999996</v>
      </c>
      <c r="F94" s="14">
        <f>D94*NEP!$C$6</f>
        <v>256955.99999999997</v>
      </c>
    </row>
    <row r="95" spans="1:6" x14ac:dyDescent="0.45">
      <c r="A95" t="s">
        <v>90</v>
      </c>
      <c r="B95">
        <v>152</v>
      </c>
      <c r="C95">
        <v>1.07</v>
      </c>
      <c r="D95">
        <f t="shared" si="2"/>
        <v>162.64000000000001</v>
      </c>
      <c r="E95" s="14">
        <f t="shared" si="3"/>
        <v>5692.4000000000005</v>
      </c>
      <c r="F95" s="14">
        <f>D95*NEP!$C$6</f>
        <v>865244.8</v>
      </c>
    </row>
    <row r="96" spans="1:6" x14ac:dyDescent="0.45">
      <c r="A96" t="s">
        <v>91</v>
      </c>
      <c r="B96">
        <v>435</v>
      </c>
      <c r="C96">
        <v>0.28999999999999998</v>
      </c>
      <c r="D96">
        <f t="shared" si="2"/>
        <v>126.14999999999999</v>
      </c>
      <c r="E96" s="14">
        <f t="shared" si="3"/>
        <v>1542.8</v>
      </c>
      <c r="F96" s="14">
        <f>D96*NEP!$C$6</f>
        <v>671118</v>
      </c>
    </row>
    <row r="97" spans="1:6" x14ac:dyDescent="0.45">
      <c r="A97" t="s">
        <v>92</v>
      </c>
      <c r="B97">
        <v>177</v>
      </c>
      <c r="C97">
        <v>0.45</v>
      </c>
      <c r="D97">
        <f t="shared" si="2"/>
        <v>79.650000000000006</v>
      </c>
      <c r="E97" s="14">
        <f t="shared" si="3"/>
        <v>2394.0000000000005</v>
      </c>
      <c r="F97" s="14">
        <f>D97*NEP!$C$6</f>
        <v>423738.00000000006</v>
      </c>
    </row>
    <row r="98" spans="1:6" x14ac:dyDescent="0.45">
      <c r="A98" t="s">
        <v>93</v>
      </c>
      <c r="B98">
        <v>1356</v>
      </c>
      <c r="C98">
        <v>0.15</v>
      </c>
      <c r="D98">
        <f t="shared" si="2"/>
        <v>203.4</v>
      </c>
      <c r="E98" s="14">
        <f t="shared" si="3"/>
        <v>798</v>
      </c>
      <c r="F98" s="14">
        <f>D98*NEP!$C$6</f>
        <v>1082088</v>
      </c>
    </row>
    <row r="99" spans="1:6" x14ac:dyDescent="0.45">
      <c r="A99" t="s">
        <v>94</v>
      </c>
      <c r="B99">
        <v>116</v>
      </c>
      <c r="C99">
        <v>1.95</v>
      </c>
      <c r="D99">
        <f t="shared" si="2"/>
        <v>226.2</v>
      </c>
      <c r="E99" s="14">
        <f t="shared" si="3"/>
        <v>10374</v>
      </c>
      <c r="F99" s="14">
        <f>D99*NEP!$C$6</f>
        <v>1203384</v>
      </c>
    </row>
    <row r="100" spans="1:6" x14ac:dyDescent="0.45">
      <c r="A100" t="s">
        <v>95</v>
      </c>
      <c r="B100">
        <v>225</v>
      </c>
      <c r="C100">
        <v>0.42</v>
      </c>
      <c r="D100">
        <f t="shared" si="2"/>
        <v>94.5</v>
      </c>
      <c r="E100" s="14">
        <f t="shared" si="3"/>
        <v>2234.4</v>
      </c>
      <c r="F100" s="14">
        <f>D100*NEP!$C$6</f>
        <v>502740</v>
      </c>
    </row>
    <row r="101" spans="1:6" x14ac:dyDescent="0.45">
      <c r="A101" t="s">
        <v>96</v>
      </c>
      <c r="B101">
        <v>276</v>
      </c>
      <c r="C101">
        <v>0.92</v>
      </c>
      <c r="D101">
        <f t="shared" si="2"/>
        <v>253.92000000000002</v>
      </c>
      <c r="E101" s="14">
        <f t="shared" si="3"/>
        <v>4894.4000000000005</v>
      </c>
      <c r="F101" s="14">
        <f>D101*NEP!$C$6</f>
        <v>1350854.4000000001</v>
      </c>
    </row>
    <row r="102" spans="1:6" x14ac:dyDescent="0.45">
      <c r="A102" t="s">
        <v>97</v>
      </c>
      <c r="B102">
        <v>560</v>
      </c>
      <c r="C102">
        <v>0.3</v>
      </c>
      <c r="D102">
        <f t="shared" si="2"/>
        <v>168</v>
      </c>
      <c r="E102" s="14">
        <f t="shared" si="3"/>
        <v>1596</v>
      </c>
      <c r="F102" s="14">
        <f>D102*NEP!$C$6</f>
        <v>893760</v>
      </c>
    </row>
    <row r="103" spans="1:6" x14ac:dyDescent="0.45">
      <c r="A103" t="s">
        <v>435</v>
      </c>
      <c r="B103">
        <v>36</v>
      </c>
      <c r="C103">
        <v>10.99</v>
      </c>
      <c r="D103">
        <f t="shared" si="2"/>
        <v>395.64</v>
      </c>
      <c r="E103" s="14">
        <f t="shared" si="3"/>
        <v>58466.799999999996</v>
      </c>
      <c r="F103" s="14">
        <f>D103*NEP!$C$6</f>
        <v>2104804.7999999998</v>
      </c>
    </row>
    <row r="104" spans="1:6" x14ac:dyDescent="0.45">
      <c r="A104" t="s">
        <v>436</v>
      </c>
      <c r="B104">
        <v>39</v>
      </c>
      <c r="C104">
        <v>6.23</v>
      </c>
      <c r="D104">
        <f t="shared" si="2"/>
        <v>242.97000000000003</v>
      </c>
      <c r="E104" s="14">
        <f t="shared" si="3"/>
        <v>33143.600000000006</v>
      </c>
      <c r="F104" s="14">
        <f>D104*NEP!$C$6</f>
        <v>1292600.4000000001</v>
      </c>
    </row>
    <row r="105" spans="1:6" x14ac:dyDescent="0.45">
      <c r="A105" t="s">
        <v>98</v>
      </c>
      <c r="B105">
        <v>57</v>
      </c>
      <c r="C105">
        <v>4.7699999999999996</v>
      </c>
      <c r="D105">
        <f t="shared" si="2"/>
        <v>271.89</v>
      </c>
      <c r="E105" s="14">
        <f t="shared" si="3"/>
        <v>25376.399999999998</v>
      </c>
      <c r="F105" s="14">
        <f>D105*NEP!$C$6</f>
        <v>1446454.7999999998</v>
      </c>
    </row>
    <row r="106" spans="1:6" x14ac:dyDescent="0.45">
      <c r="A106" t="s">
        <v>99</v>
      </c>
      <c r="B106">
        <v>55</v>
      </c>
      <c r="C106">
        <v>10.33</v>
      </c>
      <c r="D106">
        <f t="shared" si="2"/>
        <v>568.15</v>
      </c>
      <c r="E106" s="14">
        <f t="shared" si="3"/>
        <v>54955.6</v>
      </c>
      <c r="F106" s="14">
        <f>D106*NEP!$C$6</f>
        <v>3022558</v>
      </c>
    </row>
    <row r="107" spans="1:6" x14ac:dyDescent="0.45">
      <c r="A107" t="s">
        <v>100</v>
      </c>
      <c r="B107">
        <v>109</v>
      </c>
      <c r="C107">
        <v>5.04</v>
      </c>
      <c r="D107">
        <f t="shared" si="2"/>
        <v>549.36</v>
      </c>
      <c r="E107" s="14">
        <f t="shared" si="3"/>
        <v>26812.800000000003</v>
      </c>
      <c r="F107" s="14">
        <f>D107*NEP!$C$6</f>
        <v>2922595.2</v>
      </c>
    </row>
    <row r="108" spans="1:6" x14ac:dyDescent="0.45">
      <c r="A108" t="s">
        <v>101</v>
      </c>
      <c r="B108">
        <v>123</v>
      </c>
      <c r="C108">
        <v>2.97</v>
      </c>
      <c r="D108">
        <f t="shared" si="2"/>
        <v>365.31</v>
      </c>
      <c r="E108" s="14">
        <f t="shared" si="3"/>
        <v>15800.4</v>
      </c>
      <c r="F108" s="14">
        <f>D108*NEP!$C$6</f>
        <v>1943449.2</v>
      </c>
    </row>
    <row r="109" spans="1:6" x14ac:dyDescent="0.45">
      <c r="A109" t="s">
        <v>102</v>
      </c>
      <c r="B109">
        <v>54</v>
      </c>
      <c r="C109">
        <v>2.19</v>
      </c>
      <c r="D109">
        <f t="shared" si="2"/>
        <v>118.25999999999999</v>
      </c>
      <c r="E109" s="14">
        <f t="shared" si="3"/>
        <v>11650.8</v>
      </c>
      <c r="F109" s="14">
        <f>D109*NEP!$C$6</f>
        <v>629143.19999999995</v>
      </c>
    </row>
    <row r="110" spans="1:6" x14ac:dyDescent="0.45">
      <c r="A110" t="s">
        <v>103</v>
      </c>
      <c r="B110">
        <v>59</v>
      </c>
      <c r="C110">
        <v>2.94</v>
      </c>
      <c r="D110">
        <f t="shared" si="2"/>
        <v>173.46</v>
      </c>
      <c r="E110" s="14">
        <f t="shared" si="3"/>
        <v>15640.800000000001</v>
      </c>
      <c r="F110" s="14">
        <f>D110*NEP!$C$6</f>
        <v>922807.20000000007</v>
      </c>
    </row>
    <row r="111" spans="1:6" x14ac:dyDescent="0.45">
      <c r="A111" t="s">
        <v>104</v>
      </c>
      <c r="B111">
        <v>123</v>
      </c>
      <c r="C111">
        <v>1.71</v>
      </c>
      <c r="D111">
        <f t="shared" si="2"/>
        <v>210.32999999999998</v>
      </c>
      <c r="E111" s="14">
        <f t="shared" si="3"/>
        <v>9097.1999999999989</v>
      </c>
      <c r="F111" s="14">
        <f>D111*NEP!$C$6</f>
        <v>1118955.5999999999</v>
      </c>
    </row>
    <row r="112" spans="1:6" x14ac:dyDescent="0.45">
      <c r="A112" t="s">
        <v>105</v>
      </c>
      <c r="B112">
        <v>53</v>
      </c>
      <c r="C112">
        <v>2.44</v>
      </c>
      <c r="D112">
        <f t="shared" si="2"/>
        <v>129.32</v>
      </c>
      <c r="E112" s="14">
        <f t="shared" si="3"/>
        <v>12980.799999999997</v>
      </c>
      <c r="F112" s="14">
        <f>D112*NEP!$C$6</f>
        <v>687982.39999999991</v>
      </c>
    </row>
    <row r="113" spans="1:6" x14ac:dyDescent="0.45">
      <c r="A113" t="s">
        <v>106</v>
      </c>
      <c r="B113">
        <v>349</v>
      </c>
      <c r="C113">
        <v>1.19</v>
      </c>
      <c r="D113">
        <f t="shared" si="2"/>
        <v>415.31</v>
      </c>
      <c r="E113" s="14">
        <f t="shared" si="3"/>
        <v>6330.8</v>
      </c>
      <c r="F113" s="14">
        <f>D113*NEP!$C$6</f>
        <v>2209449.2000000002</v>
      </c>
    </row>
    <row r="114" spans="1:6" x14ac:dyDescent="0.45">
      <c r="A114" t="s">
        <v>107</v>
      </c>
      <c r="B114">
        <v>57</v>
      </c>
      <c r="C114">
        <v>2.73</v>
      </c>
      <c r="D114">
        <f t="shared" si="2"/>
        <v>155.60999999999999</v>
      </c>
      <c r="E114" s="14">
        <f t="shared" si="3"/>
        <v>14523.599999999999</v>
      </c>
      <c r="F114" s="14">
        <f>D114*NEP!$C$6</f>
        <v>827845.2</v>
      </c>
    </row>
    <row r="115" spans="1:6" x14ac:dyDescent="0.45">
      <c r="A115" t="s">
        <v>108</v>
      </c>
      <c r="B115">
        <v>282</v>
      </c>
      <c r="C115">
        <v>1.1200000000000001</v>
      </c>
      <c r="D115">
        <f t="shared" si="2"/>
        <v>315.84000000000003</v>
      </c>
      <c r="E115" s="14">
        <f t="shared" si="3"/>
        <v>5958.4000000000005</v>
      </c>
      <c r="F115" s="14">
        <f>D115*NEP!$C$6</f>
        <v>1680268.8000000003</v>
      </c>
    </row>
    <row r="116" spans="1:6" x14ac:dyDescent="0.45">
      <c r="A116" t="s">
        <v>109</v>
      </c>
      <c r="B116">
        <v>34</v>
      </c>
      <c r="C116">
        <v>2.21</v>
      </c>
      <c r="D116">
        <f t="shared" si="2"/>
        <v>75.14</v>
      </c>
      <c r="E116" s="14">
        <f t="shared" si="3"/>
        <v>11757.199999999999</v>
      </c>
      <c r="F116" s="14">
        <f>D116*NEP!$C$6</f>
        <v>399744.8</v>
      </c>
    </row>
    <row r="117" spans="1:6" x14ac:dyDescent="0.45">
      <c r="A117" t="s">
        <v>110</v>
      </c>
      <c r="B117">
        <v>284</v>
      </c>
      <c r="C117">
        <v>0.66</v>
      </c>
      <c r="D117">
        <f t="shared" si="2"/>
        <v>187.44</v>
      </c>
      <c r="E117" s="14">
        <f t="shared" si="3"/>
        <v>3511.2</v>
      </c>
      <c r="F117" s="14">
        <f>D117*NEP!$C$6</f>
        <v>997180.79999999993</v>
      </c>
    </row>
    <row r="118" spans="1:6" x14ac:dyDescent="0.45">
      <c r="A118" t="s">
        <v>111</v>
      </c>
      <c r="B118">
        <v>124</v>
      </c>
      <c r="C118">
        <v>2.5499999999999998</v>
      </c>
      <c r="D118">
        <f t="shared" si="2"/>
        <v>316.2</v>
      </c>
      <c r="E118" s="14">
        <f t="shared" si="3"/>
        <v>13566</v>
      </c>
      <c r="F118" s="14">
        <f>D118*NEP!$C$6</f>
        <v>1682184</v>
      </c>
    </row>
    <row r="119" spans="1:6" x14ac:dyDescent="0.45">
      <c r="A119" t="s">
        <v>112</v>
      </c>
      <c r="B119">
        <v>136</v>
      </c>
      <c r="C119">
        <v>2.2999999999999998</v>
      </c>
      <c r="D119">
        <f t="shared" si="2"/>
        <v>312.79999999999995</v>
      </c>
      <c r="E119" s="14">
        <f t="shared" si="3"/>
        <v>12235.999999999998</v>
      </c>
      <c r="F119" s="14">
        <f>D119*NEP!$C$6</f>
        <v>1664095.9999999998</v>
      </c>
    </row>
    <row r="120" spans="1:6" x14ac:dyDescent="0.45">
      <c r="A120" t="s">
        <v>113</v>
      </c>
      <c r="B120">
        <v>113</v>
      </c>
      <c r="C120">
        <v>0.81</v>
      </c>
      <c r="D120">
        <f t="shared" si="2"/>
        <v>91.53</v>
      </c>
      <c r="E120" s="14">
        <f t="shared" si="3"/>
        <v>4309.2000000000007</v>
      </c>
      <c r="F120" s="14">
        <f>D120*NEP!$C$6</f>
        <v>486939.60000000003</v>
      </c>
    </row>
    <row r="121" spans="1:6" x14ac:dyDescent="0.45">
      <c r="A121" t="s">
        <v>114</v>
      </c>
      <c r="B121">
        <v>34</v>
      </c>
      <c r="C121">
        <v>0.45</v>
      </c>
      <c r="D121">
        <f t="shared" si="2"/>
        <v>15.3</v>
      </c>
      <c r="E121" s="14">
        <f t="shared" si="3"/>
        <v>2394</v>
      </c>
      <c r="F121" s="14">
        <f>D121*NEP!$C$6</f>
        <v>81396</v>
      </c>
    </row>
    <row r="122" spans="1:6" x14ac:dyDescent="0.45">
      <c r="A122" t="s">
        <v>115</v>
      </c>
      <c r="B122">
        <v>117</v>
      </c>
      <c r="C122">
        <v>1.82</v>
      </c>
      <c r="D122">
        <f t="shared" si="2"/>
        <v>212.94</v>
      </c>
      <c r="E122" s="14">
        <f t="shared" si="3"/>
        <v>9682.4</v>
      </c>
      <c r="F122" s="14">
        <f>D122*NEP!$C$6</f>
        <v>1132840.8</v>
      </c>
    </row>
    <row r="123" spans="1:6" x14ac:dyDescent="0.45">
      <c r="A123" t="s">
        <v>116</v>
      </c>
      <c r="B123">
        <v>102</v>
      </c>
      <c r="C123">
        <v>0.46</v>
      </c>
      <c r="D123">
        <f t="shared" si="2"/>
        <v>46.92</v>
      </c>
      <c r="E123" s="14">
        <f t="shared" si="3"/>
        <v>2447.2000000000003</v>
      </c>
      <c r="F123" s="14">
        <f>D123*NEP!$C$6</f>
        <v>249614.40000000002</v>
      </c>
    </row>
    <row r="124" spans="1:6" x14ac:dyDescent="0.45">
      <c r="A124" t="s">
        <v>117</v>
      </c>
      <c r="B124">
        <v>35</v>
      </c>
      <c r="C124">
        <v>1.85</v>
      </c>
      <c r="D124">
        <f t="shared" si="2"/>
        <v>64.75</v>
      </c>
      <c r="E124" s="14">
        <f t="shared" si="3"/>
        <v>9842</v>
      </c>
      <c r="F124" s="14">
        <f>D124*NEP!$C$6</f>
        <v>344470</v>
      </c>
    </row>
    <row r="125" spans="1:6" x14ac:dyDescent="0.45">
      <c r="A125" t="s">
        <v>118</v>
      </c>
      <c r="B125">
        <v>30</v>
      </c>
      <c r="C125">
        <v>0.59</v>
      </c>
      <c r="D125">
        <f t="shared" si="2"/>
        <v>17.7</v>
      </c>
      <c r="E125" s="14">
        <f t="shared" si="3"/>
        <v>3138.8</v>
      </c>
      <c r="F125" s="14">
        <f>D125*NEP!$C$6</f>
        <v>94164</v>
      </c>
    </row>
    <row r="126" spans="1:6" x14ac:dyDescent="0.45">
      <c r="A126" t="s">
        <v>119</v>
      </c>
      <c r="B126">
        <v>77</v>
      </c>
      <c r="C126">
        <v>1.03</v>
      </c>
      <c r="D126">
        <f t="shared" si="2"/>
        <v>79.31</v>
      </c>
      <c r="E126" s="14">
        <f t="shared" si="3"/>
        <v>5479.6</v>
      </c>
      <c r="F126" s="14">
        <f>D126*NEP!$C$6</f>
        <v>421929.2</v>
      </c>
    </row>
    <row r="127" spans="1:6" x14ac:dyDescent="0.45">
      <c r="A127" t="s">
        <v>120</v>
      </c>
      <c r="B127">
        <v>106</v>
      </c>
      <c r="C127">
        <v>0.39</v>
      </c>
      <c r="D127">
        <f t="shared" si="2"/>
        <v>41.34</v>
      </c>
      <c r="E127" s="14">
        <f t="shared" si="3"/>
        <v>2074.8000000000002</v>
      </c>
      <c r="F127" s="14">
        <f>D127*NEP!$C$6</f>
        <v>219928.80000000002</v>
      </c>
    </row>
    <row r="128" spans="1:6" x14ac:dyDescent="0.45">
      <c r="A128" t="s">
        <v>121</v>
      </c>
      <c r="B128">
        <v>47</v>
      </c>
      <c r="C128">
        <v>0.81</v>
      </c>
      <c r="D128">
        <f t="shared" si="2"/>
        <v>38.07</v>
      </c>
      <c r="E128" s="14">
        <f t="shared" si="3"/>
        <v>4309.2</v>
      </c>
      <c r="F128" s="14">
        <f>D128*NEP!$C$6</f>
        <v>202532.4</v>
      </c>
    </row>
    <row r="129" spans="1:6" x14ac:dyDescent="0.45">
      <c r="A129" t="s">
        <v>122</v>
      </c>
      <c r="B129">
        <v>88</v>
      </c>
      <c r="C129">
        <v>1.57</v>
      </c>
      <c r="D129">
        <f t="shared" si="2"/>
        <v>138.16</v>
      </c>
      <c r="E129" s="14">
        <f t="shared" si="3"/>
        <v>8352.4</v>
      </c>
      <c r="F129" s="14">
        <f>D129*NEP!$C$6</f>
        <v>735011.2</v>
      </c>
    </row>
    <row r="130" spans="1:6" x14ac:dyDescent="0.45">
      <c r="A130" t="s">
        <v>123</v>
      </c>
      <c r="B130">
        <v>192</v>
      </c>
      <c r="C130">
        <v>0.56000000000000005</v>
      </c>
      <c r="D130">
        <f t="shared" ref="D130:D193" si="4">C130*B130</f>
        <v>107.52000000000001</v>
      </c>
      <c r="E130" s="14">
        <f t="shared" ref="E130:E193" si="5">F130/B130</f>
        <v>2979.2000000000003</v>
      </c>
      <c r="F130" s="14">
        <f>D130*NEP!$C$6</f>
        <v>572006.40000000002</v>
      </c>
    </row>
    <row r="131" spans="1:6" x14ac:dyDescent="0.45">
      <c r="A131" t="s">
        <v>124</v>
      </c>
      <c r="B131">
        <v>165</v>
      </c>
      <c r="C131">
        <v>0.48</v>
      </c>
      <c r="D131">
        <f t="shared" si="4"/>
        <v>79.2</v>
      </c>
      <c r="E131" s="14">
        <f t="shared" si="5"/>
        <v>2553.6</v>
      </c>
      <c r="F131" s="14">
        <f>D131*NEP!$C$6</f>
        <v>421344</v>
      </c>
    </row>
    <row r="132" spans="1:6" x14ac:dyDescent="0.45">
      <c r="A132" t="s">
        <v>125</v>
      </c>
      <c r="B132">
        <v>727</v>
      </c>
      <c r="C132">
        <v>0.2</v>
      </c>
      <c r="D132">
        <f t="shared" si="4"/>
        <v>145.4</v>
      </c>
      <c r="E132" s="14">
        <f t="shared" si="5"/>
        <v>1064</v>
      </c>
      <c r="F132" s="14">
        <f>D132*NEP!$C$6</f>
        <v>773528</v>
      </c>
    </row>
    <row r="133" spans="1:6" x14ac:dyDescent="0.45">
      <c r="A133" t="s">
        <v>126</v>
      </c>
      <c r="B133">
        <v>342</v>
      </c>
      <c r="C133">
        <v>0.84</v>
      </c>
      <c r="D133">
        <f t="shared" si="4"/>
        <v>287.27999999999997</v>
      </c>
      <c r="E133" s="14">
        <f t="shared" si="5"/>
        <v>4468.7999999999993</v>
      </c>
      <c r="F133" s="14">
        <f>D133*NEP!$C$6</f>
        <v>1528329.5999999999</v>
      </c>
    </row>
    <row r="134" spans="1:6" x14ac:dyDescent="0.45">
      <c r="A134" t="s">
        <v>127</v>
      </c>
      <c r="B134">
        <v>463</v>
      </c>
      <c r="C134">
        <v>0.23</v>
      </c>
      <c r="D134">
        <f t="shared" si="4"/>
        <v>106.49000000000001</v>
      </c>
      <c r="E134" s="14">
        <f t="shared" si="5"/>
        <v>1223.6000000000001</v>
      </c>
      <c r="F134" s="14">
        <f>D134*NEP!$C$6</f>
        <v>566526.80000000005</v>
      </c>
    </row>
    <row r="135" spans="1:6" x14ac:dyDescent="0.45">
      <c r="A135" t="s">
        <v>128</v>
      </c>
      <c r="B135">
        <v>218</v>
      </c>
      <c r="C135">
        <v>1.44</v>
      </c>
      <c r="D135">
        <f t="shared" si="4"/>
        <v>313.92</v>
      </c>
      <c r="E135" s="14">
        <f t="shared" si="5"/>
        <v>7660.8000000000011</v>
      </c>
      <c r="F135" s="14">
        <f>D135*NEP!$C$6</f>
        <v>1670054.4000000001</v>
      </c>
    </row>
    <row r="136" spans="1:6" x14ac:dyDescent="0.45">
      <c r="A136" t="s">
        <v>129</v>
      </c>
      <c r="B136">
        <v>452</v>
      </c>
      <c r="C136">
        <v>0.59</v>
      </c>
      <c r="D136">
        <f t="shared" si="4"/>
        <v>266.68</v>
      </c>
      <c r="E136" s="14">
        <f t="shared" si="5"/>
        <v>3138.8</v>
      </c>
      <c r="F136" s="14">
        <f>D136*NEP!$C$6</f>
        <v>1418737.6</v>
      </c>
    </row>
    <row r="137" spans="1:6" x14ac:dyDescent="0.45">
      <c r="A137" t="s">
        <v>130</v>
      </c>
      <c r="B137">
        <v>740</v>
      </c>
      <c r="C137">
        <v>0.27</v>
      </c>
      <c r="D137">
        <f t="shared" si="4"/>
        <v>199.8</v>
      </c>
      <c r="E137" s="14">
        <f t="shared" si="5"/>
        <v>1436.4</v>
      </c>
      <c r="F137" s="14">
        <f>D137*NEP!$C$6</f>
        <v>1062936</v>
      </c>
    </row>
    <row r="138" spans="1:6" x14ac:dyDescent="0.45">
      <c r="A138" t="s">
        <v>131</v>
      </c>
      <c r="B138">
        <v>107</v>
      </c>
      <c r="C138">
        <v>2.93</v>
      </c>
      <c r="D138">
        <f t="shared" si="4"/>
        <v>313.51</v>
      </c>
      <c r="E138" s="14">
        <f t="shared" si="5"/>
        <v>15587.6</v>
      </c>
      <c r="F138" s="14">
        <f>D138*NEP!$C$6</f>
        <v>1667873.2</v>
      </c>
    </row>
    <row r="139" spans="1:6" x14ac:dyDescent="0.45">
      <c r="A139" t="s">
        <v>132</v>
      </c>
      <c r="B139">
        <v>533</v>
      </c>
      <c r="C139">
        <v>1.62</v>
      </c>
      <c r="D139">
        <f t="shared" si="4"/>
        <v>863.46</v>
      </c>
      <c r="E139" s="14">
        <f t="shared" si="5"/>
        <v>8618.4</v>
      </c>
      <c r="F139" s="14">
        <f>D139*NEP!$C$6</f>
        <v>4593607.2</v>
      </c>
    </row>
    <row r="140" spans="1:6" x14ac:dyDescent="0.45">
      <c r="A140" t="s">
        <v>437</v>
      </c>
      <c r="B140">
        <v>34</v>
      </c>
      <c r="C140">
        <v>5.74</v>
      </c>
      <c r="D140">
        <f t="shared" si="4"/>
        <v>195.16</v>
      </c>
      <c r="E140" s="14">
        <f t="shared" si="5"/>
        <v>30536.799999999999</v>
      </c>
      <c r="F140" s="14">
        <f>D140*NEP!$C$6</f>
        <v>1038251.2</v>
      </c>
    </row>
    <row r="141" spans="1:6" x14ac:dyDescent="0.45">
      <c r="A141" t="s">
        <v>133</v>
      </c>
      <c r="B141">
        <v>41</v>
      </c>
      <c r="C141">
        <v>1.82</v>
      </c>
      <c r="D141">
        <f t="shared" si="4"/>
        <v>74.62</v>
      </c>
      <c r="E141" s="14">
        <f t="shared" si="5"/>
        <v>9682.4000000000015</v>
      </c>
      <c r="F141" s="14">
        <f>D141*NEP!$C$6</f>
        <v>396978.4</v>
      </c>
    </row>
    <row r="142" spans="1:6" x14ac:dyDescent="0.45">
      <c r="A142" t="s">
        <v>134</v>
      </c>
      <c r="B142">
        <v>35</v>
      </c>
      <c r="C142">
        <v>0.92</v>
      </c>
      <c r="D142">
        <f t="shared" si="4"/>
        <v>32.200000000000003</v>
      </c>
      <c r="E142" s="14">
        <f t="shared" si="5"/>
        <v>4894.4000000000005</v>
      </c>
      <c r="F142" s="14">
        <f>D142*NEP!$C$6</f>
        <v>171304.00000000003</v>
      </c>
    </row>
    <row r="143" spans="1:6" x14ac:dyDescent="0.45">
      <c r="A143" t="s">
        <v>135</v>
      </c>
      <c r="B143">
        <v>79</v>
      </c>
      <c r="C143">
        <v>2.61</v>
      </c>
      <c r="D143">
        <f t="shared" si="4"/>
        <v>206.19</v>
      </c>
      <c r="E143" s="14">
        <f t="shared" si="5"/>
        <v>13885.2</v>
      </c>
      <c r="F143" s="14">
        <f>D143*NEP!$C$6</f>
        <v>1096930.8</v>
      </c>
    </row>
    <row r="144" spans="1:6" x14ac:dyDescent="0.45">
      <c r="A144" t="s">
        <v>136</v>
      </c>
      <c r="B144">
        <v>178</v>
      </c>
      <c r="C144">
        <v>0.74</v>
      </c>
      <c r="D144">
        <f t="shared" si="4"/>
        <v>131.72</v>
      </c>
      <c r="E144" s="14">
        <f t="shared" si="5"/>
        <v>3936.8</v>
      </c>
      <c r="F144" s="14">
        <f>D144*NEP!$C$6</f>
        <v>700750.4</v>
      </c>
    </row>
    <row r="145" spans="1:6" x14ac:dyDescent="0.45">
      <c r="A145" t="s">
        <v>137</v>
      </c>
      <c r="B145">
        <v>50</v>
      </c>
      <c r="C145">
        <v>2.75</v>
      </c>
      <c r="D145">
        <f t="shared" si="4"/>
        <v>137.5</v>
      </c>
      <c r="E145" s="14">
        <f t="shared" si="5"/>
        <v>14630</v>
      </c>
      <c r="F145" s="14">
        <f>D145*NEP!$C$6</f>
        <v>731500</v>
      </c>
    </row>
    <row r="146" spans="1:6" x14ac:dyDescent="0.45">
      <c r="A146" t="s">
        <v>138</v>
      </c>
      <c r="B146">
        <v>122</v>
      </c>
      <c r="C146">
        <v>1.72</v>
      </c>
      <c r="D146">
        <f t="shared" si="4"/>
        <v>209.84</v>
      </c>
      <c r="E146" s="14">
        <f t="shared" si="5"/>
        <v>9150.4</v>
      </c>
      <c r="F146" s="14">
        <f>D146*NEP!$C$6</f>
        <v>1116348.8</v>
      </c>
    </row>
    <row r="147" spans="1:6" x14ac:dyDescent="0.45">
      <c r="A147" t="s">
        <v>139</v>
      </c>
      <c r="B147">
        <v>204</v>
      </c>
      <c r="C147">
        <v>0.56999999999999995</v>
      </c>
      <c r="D147">
        <f t="shared" si="4"/>
        <v>116.27999999999999</v>
      </c>
      <c r="E147" s="14">
        <f t="shared" si="5"/>
        <v>3032.4</v>
      </c>
      <c r="F147" s="14">
        <f>D147*NEP!$C$6</f>
        <v>618609.6</v>
      </c>
    </row>
    <row r="148" spans="1:6" x14ac:dyDescent="0.45">
      <c r="A148" t="s">
        <v>438</v>
      </c>
      <c r="B148">
        <v>43</v>
      </c>
      <c r="C148">
        <v>5.64</v>
      </c>
      <c r="D148">
        <f t="shared" si="4"/>
        <v>242.51999999999998</v>
      </c>
      <c r="E148" s="14">
        <f t="shared" si="5"/>
        <v>30004.799999999999</v>
      </c>
      <c r="F148" s="14">
        <f>D148*NEP!$C$6</f>
        <v>1290206.3999999999</v>
      </c>
    </row>
    <row r="149" spans="1:6" x14ac:dyDescent="0.45">
      <c r="A149" t="s">
        <v>140</v>
      </c>
      <c r="B149">
        <v>72</v>
      </c>
      <c r="C149">
        <v>3.58</v>
      </c>
      <c r="D149">
        <f t="shared" si="4"/>
        <v>257.76</v>
      </c>
      <c r="E149" s="14">
        <f t="shared" si="5"/>
        <v>19045.599999999999</v>
      </c>
      <c r="F149" s="14">
        <f>D149*NEP!$C$6</f>
        <v>1371283.2</v>
      </c>
    </row>
    <row r="150" spans="1:6" x14ac:dyDescent="0.45">
      <c r="A150" t="s">
        <v>439</v>
      </c>
      <c r="B150">
        <v>50</v>
      </c>
      <c r="C150">
        <v>4.4800000000000004</v>
      </c>
      <c r="D150">
        <f t="shared" si="4"/>
        <v>224.00000000000003</v>
      </c>
      <c r="E150" s="14">
        <f t="shared" si="5"/>
        <v>23833.600000000006</v>
      </c>
      <c r="F150" s="14">
        <f>D150*NEP!$C$6</f>
        <v>1191680.0000000002</v>
      </c>
    </row>
    <row r="151" spans="1:6" x14ac:dyDescent="0.45">
      <c r="A151" t="s">
        <v>141</v>
      </c>
      <c r="B151">
        <v>182</v>
      </c>
      <c r="C151">
        <v>3.65</v>
      </c>
      <c r="D151">
        <f t="shared" si="4"/>
        <v>664.3</v>
      </c>
      <c r="E151" s="14">
        <f t="shared" si="5"/>
        <v>19417.999999999996</v>
      </c>
      <c r="F151" s="14">
        <f>D151*NEP!$C$6</f>
        <v>3534075.9999999995</v>
      </c>
    </row>
    <row r="152" spans="1:6" x14ac:dyDescent="0.45">
      <c r="A152" t="s">
        <v>142</v>
      </c>
      <c r="B152">
        <v>43</v>
      </c>
      <c r="C152">
        <v>6.54</v>
      </c>
      <c r="D152">
        <f t="shared" si="4"/>
        <v>281.22000000000003</v>
      </c>
      <c r="E152" s="14">
        <f t="shared" si="5"/>
        <v>34792.800000000003</v>
      </c>
      <c r="F152" s="14">
        <f>D152*NEP!$C$6</f>
        <v>1496090.4000000001</v>
      </c>
    </row>
    <row r="153" spans="1:6" x14ac:dyDescent="0.45">
      <c r="A153" t="s">
        <v>143</v>
      </c>
      <c r="B153">
        <v>78</v>
      </c>
      <c r="C153">
        <v>3.75</v>
      </c>
      <c r="D153">
        <f t="shared" si="4"/>
        <v>292.5</v>
      </c>
      <c r="E153" s="14">
        <f t="shared" si="5"/>
        <v>19950</v>
      </c>
      <c r="F153" s="14">
        <f>D153*NEP!$C$6</f>
        <v>1556100</v>
      </c>
    </row>
    <row r="154" spans="1:6" x14ac:dyDescent="0.45">
      <c r="A154" t="s">
        <v>144</v>
      </c>
      <c r="B154">
        <v>98</v>
      </c>
      <c r="C154">
        <v>2.66</v>
      </c>
      <c r="D154">
        <f t="shared" si="4"/>
        <v>260.68</v>
      </c>
      <c r="E154" s="14">
        <f t="shared" si="5"/>
        <v>14151.2</v>
      </c>
      <c r="F154" s="14">
        <f>D154*NEP!$C$6</f>
        <v>1386817.6</v>
      </c>
    </row>
    <row r="155" spans="1:6" x14ac:dyDescent="0.45">
      <c r="A155" t="s">
        <v>145</v>
      </c>
      <c r="B155">
        <v>32</v>
      </c>
      <c r="C155">
        <v>1.86</v>
      </c>
      <c r="D155">
        <f t="shared" si="4"/>
        <v>59.52</v>
      </c>
      <c r="E155" s="14">
        <f t="shared" si="5"/>
        <v>9895.2000000000007</v>
      </c>
      <c r="F155" s="14">
        <f>D155*NEP!$C$6</f>
        <v>316646.40000000002</v>
      </c>
    </row>
    <row r="156" spans="1:6" x14ac:dyDescent="0.45">
      <c r="A156" t="s">
        <v>146</v>
      </c>
      <c r="B156">
        <v>70</v>
      </c>
      <c r="C156">
        <v>2.82</v>
      </c>
      <c r="D156">
        <f t="shared" si="4"/>
        <v>197.39999999999998</v>
      </c>
      <c r="E156" s="14">
        <f t="shared" si="5"/>
        <v>15002.399999999996</v>
      </c>
      <c r="F156" s="14">
        <f>D156*NEP!$C$6</f>
        <v>1050167.9999999998</v>
      </c>
    </row>
    <row r="157" spans="1:6" x14ac:dyDescent="0.45">
      <c r="A157" t="s">
        <v>147</v>
      </c>
      <c r="B157">
        <v>121</v>
      </c>
      <c r="C157">
        <v>1.81</v>
      </c>
      <c r="D157">
        <f t="shared" si="4"/>
        <v>219.01000000000002</v>
      </c>
      <c r="E157" s="14">
        <f t="shared" si="5"/>
        <v>9629.2000000000007</v>
      </c>
      <c r="F157" s="14">
        <f>D157*NEP!$C$6</f>
        <v>1165133.2000000002</v>
      </c>
    </row>
    <row r="158" spans="1:6" x14ac:dyDescent="0.45">
      <c r="A158" t="s">
        <v>148</v>
      </c>
      <c r="B158">
        <v>51</v>
      </c>
      <c r="C158">
        <v>1.66</v>
      </c>
      <c r="D158">
        <f t="shared" si="4"/>
        <v>84.66</v>
      </c>
      <c r="E158" s="14">
        <f t="shared" si="5"/>
        <v>8831.1999999999989</v>
      </c>
      <c r="F158" s="14">
        <f>D158*NEP!$C$6</f>
        <v>450391.19999999995</v>
      </c>
    </row>
    <row r="159" spans="1:6" x14ac:dyDescent="0.45">
      <c r="A159" t="s">
        <v>440</v>
      </c>
      <c r="B159">
        <v>94</v>
      </c>
      <c r="C159">
        <v>0.75</v>
      </c>
      <c r="D159">
        <f t="shared" si="4"/>
        <v>70.5</v>
      </c>
      <c r="E159" s="14">
        <f t="shared" si="5"/>
        <v>3990</v>
      </c>
      <c r="F159" s="14">
        <f>D159*NEP!$C$6</f>
        <v>375060</v>
      </c>
    </row>
    <row r="160" spans="1:6" x14ac:dyDescent="0.45">
      <c r="A160" t="s">
        <v>149</v>
      </c>
      <c r="B160">
        <v>134</v>
      </c>
      <c r="C160">
        <v>1.51</v>
      </c>
      <c r="D160">
        <f t="shared" si="4"/>
        <v>202.34</v>
      </c>
      <c r="E160" s="14">
        <f t="shared" si="5"/>
        <v>8033.2000000000007</v>
      </c>
      <c r="F160" s="14">
        <f>D160*NEP!$C$6</f>
        <v>1076448.8</v>
      </c>
    </row>
    <row r="161" spans="1:6" x14ac:dyDescent="0.45">
      <c r="A161" t="s">
        <v>150</v>
      </c>
      <c r="B161">
        <v>67</v>
      </c>
      <c r="C161">
        <v>1.28</v>
      </c>
      <c r="D161">
        <f t="shared" si="4"/>
        <v>85.76</v>
      </c>
      <c r="E161" s="14">
        <f t="shared" si="5"/>
        <v>6809.6</v>
      </c>
      <c r="F161" s="14">
        <f>D161*NEP!$C$6</f>
        <v>456243.20000000001</v>
      </c>
    </row>
    <row r="162" spans="1:6" x14ac:dyDescent="0.45">
      <c r="A162" t="s">
        <v>151</v>
      </c>
      <c r="B162">
        <v>61</v>
      </c>
      <c r="C162">
        <v>0.57999999999999996</v>
      </c>
      <c r="D162">
        <f t="shared" si="4"/>
        <v>35.379999999999995</v>
      </c>
      <c r="E162" s="14">
        <f t="shared" si="5"/>
        <v>3085.5999999999995</v>
      </c>
      <c r="F162" s="14">
        <f>D162*NEP!$C$6</f>
        <v>188221.59999999998</v>
      </c>
    </row>
    <row r="163" spans="1:6" x14ac:dyDescent="0.45">
      <c r="A163" t="s">
        <v>152</v>
      </c>
      <c r="B163">
        <v>78</v>
      </c>
      <c r="C163">
        <v>1.02</v>
      </c>
      <c r="D163">
        <f t="shared" si="4"/>
        <v>79.56</v>
      </c>
      <c r="E163" s="14">
        <f t="shared" si="5"/>
        <v>5426.4000000000005</v>
      </c>
      <c r="F163" s="14">
        <f>D163*NEP!$C$6</f>
        <v>423259.2</v>
      </c>
    </row>
    <row r="164" spans="1:6" x14ac:dyDescent="0.45">
      <c r="A164" t="s">
        <v>441</v>
      </c>
      <c r="B164">
        <v>35</v>
      </c>
      <c r="C164">
        <v>1.76</v>
      </c>
      <c r="D164">
        <f t="shared" si="4"/>
        <v>61.6</v>
      </c>
      <c r="E164" s="14">
        <f t="shared" si="5"/>
        <v>9363.2000000000007</v>
      </c>
      <c r="F164" s="14">
        <f>D164*NEP!$C$6</f>
        <v>327712</v>
      </c>
    </row>
    <row r="165" spans="1:6" x14ac:dyDescent="0.45">
      <c r="A165" t="s">
        <v>153</v>
      </c>
      <c r="B165">
        <v>94</v>
      </c>
      <c r="C165">
        <v>0.85</v>
      </c>
      <c r="D165">
        <f t="shared" si="4"/>
        <v>79.899999999999991</v>
      </c>
      <c r="E165" s="14">
        <f t="shared" si="5"/>
        <v>4521.9999999999991</v>
      </c>
      <c r="F165" s="14">
        <f>D165*NEP!$C$6</f>
        <v>425067.99999999994</v>
      </c>
    </row>
    <row r="166" spans="1:6" x14ac:dyDescent="0.45">
      <c r="A166" t="s">
        <v>442</v>
      </c>
      <c r="B166">
        <v>31</v>
      </c>
      <c r="C166">
        <v>4.9000000000000004</v>
      </c>
      <c r="D166">
        <f t="shared" si="4"/>
        <v>151.9</v>
      </c>
      <c r="E166" s="14">
        <f t="shared" si="5"/>
        <v>26068</v>
      </c>
      <c r="F166" s="14">
        <f>D166*NEP!$C$6</f>
        <v>808108</v>
      </c>
    </row>
    <row r="167" spans="1:6" x14ac:dyDescent="0.45">
      <c r="A167" t="s">
        <v>154</v>
      </c>
      <c r="B167">
        <v>114</v>
      </c>
      <c r="C167">
        <v>3.76</v>
      </c>
      <c r="D167">
        <f t="shared" si="4"/>
        <v>428.64</v>
      </c>
      <c r="E167" s="14">
        <f t="shared" si="5"/>
        <v>20003.199999999997</v>
      </c>
      <c r="F167" s="14">
        <f>D167*NEP!$C$6</f>
        <v>2280364.7999999998</v>
      </c>
    </row>
    <row r="168" spans="1:6" x14ac:dyDescent="0.45">
      <c r="A168" t="s">
        <v>155</v>
      </c>
      <c r="B168">
        <v>48</v>
      </c>
      <c r="C168">
        <v>0.28999999999999998</v>
      </c>
      <c r="D168">
        <f t="shared" si="4"/>
        <v>13.919999999999998</v>
      </c>
      <c r="E168" s="14">
        <f t="shared" si="5"/>
        <v>1542.8</v>
      </c>
      <c r="F168" s="14">
        <f>D168*NEP!$C$6</f>
        <v>74054.399999999994</v>
      </c>
    </row>
    <row r="169" spans="1:6" x14ac:dyDescent="0.45">
      <c r="A169" t="s">
        <v>156</v>
      </c>
      <c r="B169">
        <v>87</v>
      </c>
      <c r="C169">
        <v>1.6</v>
      </c>
      <c r="D169">
        <f t="shared" si="4"/>
        <v>139.20000000000002</v>
      </c>
      <c r="E169" s="14">
        <f t="shared" si="5"/>
        <v>8512.0000000000018</v>
      </c>
      <c r="F169" s="14">
        <f>D169*NEP!$C$6</f>
        <v>740544.00000000012</v>
      </c>
    </row>
    <row r="170" spans="1:6" x14ac:dyDescent="0.45">
      <c r="A170" t="s">
        <v>157</v>
      </c>
      <c r="B170">
        <v>369</v>
      </c>
      <c r="C170">
        <v>0.32</v>
      </c>
      <c r="D170">
        <f t="shared" si="4"/>
        <v>118.08</v>
      </c>
      <c r="E170" s="14">
        <f t="shared" si="5"/>
        <v>1702.3999999999999</v>
      </c>
      <c r="F170" s="14">
        <f>D170*NEP!$C$6</f>
        <v>628185.59999999998</v>
      </c>
    </row>
    <row r="171" spans="1:6" x14ac:dyDescent="0.45">
      <c r="A171" t="s">
        <v>158</v>
      </c>
      <c r="B171">
        <v>52</v>
      </c>
      <c r="C171">
        <v>1.1299999999999999</v>
      </c>
      <c r="D171">
        <f t="shared" si="4"/>
        <v>58.759999999999991</v>
      </c>
      <c r="E171" s="14">
        <f t="shared" si="5"/>
        <v>6011.5999999999995</v>
      </c>
      <c r="F171" s="14">
        <f>D171*NEP!$C$6</f>
        <v>312603.19999999995</v>
      </c>
    </row>
    <row r="172" spans="1:6" x14ac:dyDescent="0.45">
      <c r="A172" t="s">
        <v>159</v>
      </c>
      <c r="B172">
        <v>71</v>
      </c>
      <c r="C172">
        <v>0.31</v>
      </c>
      <c r="D172">
        <f t="shared" si="4"/>
        <v>22.01</v>
      </c>
      <c r="E172" s="14">
        <f t="shared" si="5"/>
        <v>1649.2000000000003</v>
      </c>
      <c r="F172" s="14">
        <f>D172*NEP!$C$6</f>
        <v>117093.20000000001</v>
      </c>
    </row>
    <row r="173" spans="1:6" x14ac:dyDescent="0.45">
      <c r="A173" t="s">
        <v>160</v>
      </c>
      <c r="B173">
        <v>30</v>
      </c>
      <c r="C173">
        <v>1.29</v>
      </c>
      <c r="D173">
        <f t="shared" si="4"/>
        <v>38.700000000000003</v>
      </c>
      <c r="E173" s="14">
        <f t="shared" si="5"/>
        <v>6862.8000000000011</v>
      </c>
      <c r="F173" s="14">
        <f>D173*NEP!$C$6</f>
        <v>205884.00000000003</v>
      </c>
    </row>
    <row r="174" spans="1:6" x14ac:dyDescent="0.45">
      <c r="A174" t="s">
        <v>161</v>
      </c>
      <c r="B174">
        <v>146</v>
      </c>
      <c r="C174">
        <v>0.28000000000000003</v>
      </c>
      <c r="D174">
        <f t="shared" si="4"/>
        <v>40.880000000000003</v>
      </c>
      <c r="E174" s="14">
        <f t="shared" si="5"/>
        <v>1489.6000000000001</v>
      </c>
      <c r="F174" s="14">
        <f>D174*NEP!$C$6</f>
        <v>217481.60000000001</v>
      </c>
    </row>
    <row r="175" spans="1:6" x14ac:dyDescent="0.45">
      <c r="A175" t="s">
        <v>162</v>
      </c>
      <c r="B175">
        <v>54</v>
      </c>
      <c r="C175">
        <v>1.35</v>
      </c>
      <c r="D175">
        <f t="shared" si="4"/>
        <v>72.900000000000006</v>
      </c>
      <c r="E175" s="14">
        <f t="shared" si="5"/>
        <v>7182.0000000000009</v>
      </c>
      <c r="F175" s="14">
        <f>D175*NEP!$C$6</f>
        <v>387828.00000000006</v>
      </c>
    </row>
    <row r="176" spans="1:6" x14ac:dyDescent="0.45">
      <c r="A176" t="s">
        <v>163</v>
      </c>
      <c r="B176">
        <v>52</v>
      </c>
      <c r="C176">
        <v>0.34</v>
      </c>
      <c r="D176">
        <f t="shared" si="4"/>
        <v>17.68</v>
      </c>
      <c r="E176" s="14">
        <f t="shared" si="5"/>
        <v>1808.7999999999997</v>
      </c>
      <c r="F176" s="14">
        <f>D176*NEP!$C$6</f>
        <v>94057.599999999991</v>
      </c>
    </row>
    <row r="177" spans="1:6" x14ac:dyDescent="0.45">
      <c r="A177" t="s">
        <v>164</v>
      </c>
      <c r="B177">
        <v>33</v>
      </c>
      <c r="C177">
        <v>1.77</v>
      </c>
      <c r="D177">
        <f t="shared" si="4"/>
        <v>58.410000000000004</v>
      </c>
      <c r="E177" s="14">
        <f t="shared" si="5"/>
        <v>9416.4</v>
      </c>
      <c r="F177" s="14">
        <f>D177*NEP!$C$6</f>
        <v>310741.2</v>
      </c>
    </row>
    <row r="178" spans="1:6" x14ac:dyDescent="0.45">
      <c r="A178" t="s">
        <v>165</v>
      </c>
      <c r="B178">
        <v>30</v>
      </c>
      <c r="C178">
        <v>0.56999999999999995</v>
      </c>
      <c r="D178">
        <f t="shared" si="4"/>
        <v>17.099999999999998</v>
      </c>
      <c r="E178" s="14">
        <f t="shared" si="5"/>
        <v>3032.3999999999996</v>
      </c>
      <c r="F178" s="14">
        <f>D178*NEP!$C$6</f>
        <v>90971.999999999985</v>
      </c>
    </row>
    <row r="179" spans="1:6" x14ac:dyDescent="0.45">
      <c r="A179" t="s">
        <v>166</v>
      </c>
      <c r="B179">
        <v>52</v>
      </c>
      <c r="C179">
        <v>0.78</v>
      </c>
      <c r="D179">
        <f t="shared" si="4"/>
        <v>40.56</v>
      </c>
      <c r="E179" s="14">
        <f t="shared" si="5"/>
        <v>4149.6000000000004</v>
      </c>
      <c r="F179" s="14">
        <f>D179*NEP!$C$6</f>
        <v>215779.20000000001</v>
      </c>
    </row>
    <row r="180" spans="1:6" x14ac:dyDescent="0.45">
      <c r="A180" t="s">
        <v>167</v>
      </c>
      <c r="B180">
        <v>222</v>
      </c>
      <c r="C180">
        <v>0.28000000000000003</v>
      </c>
      <c r="D180">
        <f t="shared" si="4"/>
        <v>62.160000000000004</v>
      </c>
      <c r="E180" s="14">
        <f t="shared" si="5"/>
        <v>1489.6000000000001</v>
      </c>
      <c r="F180" s="14">
        <f>D180*NEP!$C$6</f>
        <v>330691.20000000001</v>
      </c>
    </row>
    <row r="181" spans="1:6" x14ac:dyDescent="0.45">
      <c r="A181" t="s">
        <v>168</v>
      </c>
      <c r="B181">
        <v>65</v>
      </c>
      <c r="C181">
        <v>1.79</v>
      </c>
      <c r="D181">
        <f t="shared" si="4"/>
        <v>116.35000000000001</v>
      </c>
      <c r="E181" s="14">
        <f t="shared" si="5"/>
        <v>9522.7999999999993</v>
      </c>
      <c r="F181" s="14">
        <f>D181*NEP!$C$6</f>
        <v>618982</v>
      </c>
    </row>
    <row r="182" spans="1:6" x14ac:dyDescent="0.45">
      <c r="A182" t="s">
        <v>169</v>
      </c>
      <c r="B182">
        <v>125</v>
      </c>
      <c r="C182">
        <v>0.5</v>
      </c>
      <c r="D182">
        <f t="shared" si="4"/>
        <v>62.5</v>
      </c>
      <c r="E182" s="14">
        <f t="shared" si="5"/>
        <v>2660</v>
      </c>
      <c r="F182" s="14">
        <f>D182*NEP!$C$6</f>
        <v>332500</v>
      </c>
    </row>
    <row r="183" spans="1:6" x14ac:dyDescent="0.45">
      <c r="A183" t="s">
        <v>170</v>
      </c>
      <c r="B183">
        <v>160</v>
      </c>
      <c r="C183">
        <v>0.25</v>
      </c>
      <c r="D183">
        <f t="shared" si="4"/>
        <v>40</v>
      </c>
      <c r="E183" s="14">
        <f t="shared" si="5"/>
        <v>1330</v>
      </c>
      <c r="F183" s="14">
        <f>D183*NEP!$C$6</f>
        <v>212800</v>
      </c>
    </row>
    <row r="184" spans="1:6" x14ac:dyDescent="0.45">
      <c r="A184" t="s">
        <v>171</v>
      </c>
      <c r="B184">
        <v>42</v>
      </c>
      <c r="C184">
        <v>1.56</v>
      </c>
      <c r="D184">
        <f t="shared" si="4"/>
        <v>65.52</v>
      </c>
      <c r="E184" s="14">
        <f t="shared" si="5"/>
        <v>8299.1999999999989</v>
      </c>
      <c r="F184" s="14">
        <f>D184*NEP!$C$6</f>
        <v>348566.39999999997</v>
      </c>
    </row>
    <row r="185" spans="1:6" x14ac:dyDescent="0.45">
      <c r="A185" t="s">
        <v>172</v>
      </c>
      <c r="B185">
        <v>60</v>
      </c>
      <c r="C185">
        <v>0.3</v>
      </c>
      <c r="D185">
        <f t="shared" si="4"/>
        <v>18</v>
      </c>
      <c r="E185" s="14">
        <f t="shared" si="5"/>
        <v>1596</v>
      </c>
      <c r="F185" s="14">
        <f>D185*NEP!$C$6</f>
        <v>95760</v>
      </c>
    </row>
    <row r="186" spans="1:6" x14ac:dyDescent="0.45">
      <c r="A186" t="s">
        <v>173</v>
      </c>
      <c r="B186">
        <v>33</v>
      </c>
      <c r="C186">
        <v>0.71</v>
      </c>
      <c r="D186">
        <f t="shared" si="4"/>
        <v>23.43</v>
      </c>
      <c r="E186" s="14">
        <f t="shared" si="5"/>
        <v>3777.2</v>
      </c>
      <c r="F186" s="14">
        <f>D186*NEP!$C$6</f>
        <v>124647.59999999999</v>
      </c>
    </row>
    <row r="187" spans="1:6" x14ac:dyDescent="0.45">
      <c r="A187" t="s">
        <v>174</v>
      </c>
      <c r="B187">
        <v>125</v>
      </c>
      <c r="C187">
        <v>2.04</v>
      </c>
      <c r="D187">
        <f t="shared" si="4"/>
        <v>255</v>
      </c>
      <c r="E187" s="14">
        <f t="shared" si="5"/>
        <v>10852.8</v>
      </c>
      <c r="F187" s="14">
        <f>D187*NEP!$C$6</f>
        <v>1356600</v>
      </c>
    </row>
    <row r="188" spans="1:6" x14ac:dyDescent="0.45">
      <c r="A188" t="s">
        <v>175</v>
      </c>
      <c r="B188">
        <v>186</v>
      </c>
      <c r="C188">
        <v>1.07</v>
      </c>
      <c r="D188">
        <f t="shared" si="4"/>
        <v>199.02</v>
      </c>
      <c r="E188" s="14">
        <f t="shared" si="5"/>
        <v>5692.4000000000005</v>
      </c>
      <c r="F188" s="14">
        <f>D188*NEP!$C$6</f>
        <v>1058786.4000000001</v>
      </c>
    </row>
    <row r="189" spans="1:6" x14ac:dyDescent="0.45">
      <c r="A189" t="s">
        <v>443</v>
      </c>
      <c r="B189">
        <v>42</v>
      </c>
      <c r="C189">
        <v>0.98</v>
      </c>
      <c r="D189">
        <f t="shared" si="4"/>
        <v>41.16</v>
      </c>
      <c r="E189" s="14">
        <f t="shared" si="5"/>
        <v>5213.5999999999995</v>
      </c>
      <c r="F189" s="14">
        <f>D189*NEP!$C$6</f>
        <v>218971.19999999998</v>
      </c>
    </row>
    <row r="190" spans="1:6" x14ac:dyDescent="0.45">
      <c r="A190" t="s">
        <v>176</v>
      </c>
      <c r="B190">
        <v>82</v>
      </c>
      <c r="C190">
        <v>0.88</v>
      </c>
      <c r="D190">
        <f t="shared" si="4"/>
        <v>72.16</v>
      </c>
      <c r="E190" s="14">
        <f t="shared" si="5"/>
        <v>4681.5999999999995</v>
      </c>
      <c r="F190" s="14">
        <f>D190*NEP!$C$6</f>
        <v>383891.19999999995</v>
      </c>
    </row>
    <row r="191" spans="1:6" x14ac:dyDescent="0.45">
      <c r="A191" t="s">
        <v>177</v>
      </c>
      <c r="B191">
        <v>89</v>
      </c>
      <c r="C191">
        <v>0.46</v>
      </c>
      <c r="D191">
        <f t="shared" si="4"/>
        <v>40.940000000000005</v>
      </c>
      <c r="E191" s="14">
        <f t="shared" si="5"/>
        <v>2447.2000000000003</v>
      </c>
      <c r="F191" s="14">
        <f>D191*NEP!$C$6</f>
        <v>217800.80000000002</v>
      </c>
    </row>
    <row r="192" spans="1:6" x14ac:dyDescent="0.45">
      <c r="A192" t="s">
        <v>178</v>
      </c>
      <c r="B192">
        <v>58</v>
      </c>
      <c r="C192">
        <v>0.71</v>
      </c>
      <c r="D192">
        <f t="shared" si="4"/>
        <v>41.18</v>
      </c>
      <c r="E192" s="14">
        <f t="shared" si="5"/>
        <v>3777.2000000000003</v>
      </c>
      <c r="F192" s="14">
        <f>D192*NEP!$C$6</f>
        <v>219077.6</v>
      </c>
    </row>
    <row r="193" spans="1:6" x14ac:dyDescent="0.45">
      <c r="A193" t="s">
        <v>179</v>
      </c>
      <c r="B193">
        <v>240</v>
      </c>
      <c r="C193">
        <v>1.45</v>
      </c>
      <c r="D193">
        <f t="shared" si="4"/>
        <v>348</v>
      </c>
      <c r="E193" s="14">
        <f t="shared" si="5"/>
        <v>7714</v>
      </c>
      <c r="F193" s="14">
        <f>D193*NEP!$C$6</f>
        <v>1851360</v>
      </c>
    </row>
    <row r="194" spans="1:6" x14ac:dyDescent="0.45">
      <c r="A194" t="s">
        <v>180</v>
      </c>
      <c r="B194">
        <v>582</v>
      </c>
      <c r="C194">
        <v>0.46</v>
      </c>
      <c r="D194">
        <f t="shared" ref="D194:D257" si="6">C194*B194</f>
        <v>267.72000000000003</v>
      </c>
      <c r="E194" s="14">
        <f t="shared" ref="E194:E257" si="7">F194/B194</f>
        <v>2447.2000000000003</v>
      </c>
      <c r="F194" s="14">
        <f>D194*NEP!$C$6</f>
        <v>1424270.4000000001</v>
      </c>
    </row>
    <row r="195" spans="1:6" x14ac:dyDescent="0.45">
      <c r="A195" t="s">
        <v>181</v>
      </c>
      <c r="B195">
        <v>30</v>
      </c>
      <c r="C195">
        <v>1.1200000000000001</v>
      </c>
      <c r="D195">
        <f t="shared" si="6"/>
        <v>33.6</v>
      </c>
      <c r="E195" s="14">
        <f t="shared" si="7"/>
        <v>5958.4</v>
      </c>
      <c r="F195" s="14">
        <f>D195*NEP!$C$6</f>
        <v>178752</v>
      </c>
    </row>
    <row r="196" spans="1:6" x14ac:dyDescent="0.45">
      <c r="A196" t="s">
        <v>182</v>
      </c>
      <c r="B196">
        <v>291</v>
      </c>
      <c r="C196">
        <v>0.24</v>
      </c>
      <c r="D196">
        <f t="shared" si="6"/>
        <v>69.84</v>
      </c>
      <c r="E196" s="14">
        <f t="shared" si="7"/>
        <v>1276.8000000000002</v>
      </c>
      <c r="F196" s="14">
        <f>D196*NEP!$C$6</f>
        <v>371548.80000000005</v>
      </c>
    </row>
    <row r="197" spans="1:6" x14ac:dyDescent="0.45">
      <c r="A197" t="s">
        <v>183</v>
      </c>
      <c r="B197">
        <v>109</v>
      </c>
      <c r="C197">
        <v>0.35</v>
      </c>
      <c r="D197">
        <f t="shared" si="6"/>
        <v>38.15</v>
      </c>
      <c r="E197" s="14">
        <f t="shared" si="7"/>
        <v>1862</v>
      </c>
      <c r="F197" s="14">
        <f>D197*NEP!$C$6</f>
        <v>202958</v>
      </c>
    </row>
    <row r="198" spans="1:6" x14ac:dyDescent="0.45">
      <c r="A198" t="s">
        <v>184</v>
      </c>
      <c r="B198">
        <v>31</v>
      </c>
      <c r="C198">
        <v>0.53</v>
      </c>
      <c r="D198">
        <f t="shared" si="6"/>
        <v>16.43</v>
      </c>
      <c r="E198" s="14">
        <f t="shared" si="7"/>
        <v>2819.6</v>
      </c>
      <c r="F198" s="14">
        <f>D198*NEP!$C$6</f>
        <v>87407.599999999991</v>
      </c>
    </row>
    <row r="199" spans="1:6" x14ac:dyDescent="0.45">
      <c r="A199" t="s">
        <v>185</v>
      </c>
      <c r="B199">
        <v>80</v>
      </c>
      <c r="C199">
        <v>1.88</v>
      </c>
      <c r="D199">
        <f t="shared" si="6"/>
        <v>150.39999999999998</v>
      </c>
      <c r="E199" s="14">
        <f t="shared" si="7"/>
        <v>10001.599999999999</v>
      </c>
      <c r="F199" s="14">
        <f>D199*NEP!$C$6</f>
        <v>800127.99999999988</v>
      </c>
    </row>
    <row r="200" spans="1:6" x14ac:dyDescent="0.45">
      <c r="A200" t="s">
        <v>186</v>
      </c>
      <c r="B200">
        <v>131</v>
      </c>
      <c r="C200">
        <v>2.0299999999999998</v>
      </c>
      <c r="D200">
        <f t="shared" si="6"/>
        <v>265.92999999999995</v>
      </c>
      <c r="E200" s="14">
        <f t="shared" si="7"/>
        <v>10799.599999999997</v>
      </c>
      <c r="F200" s="14">
        <f>D200*NEP!$C$6</f>
        <v>1414747.5999999996</v>
      </c>
    </row>
    <row r="201" spans="1:6" x14ac:dyDescent="0.45">
      <c r="A201" t="s">
        <v>187</v>
      </c>
      <c r="B201">
        <v>248</v>
      </c>
      <c r="C201">
        <v>0.65</v>
      </c>
      <c r="D201">
        <f t="shared" si="6"/>
        <v>161.20000000000002</v>
      </c>
      <c r="E201" s="14">
        <f t="shared" si="7"/>
        <v>3458.0000000000005</v>
      </c>
      <c r="F201" s="14">
        <f>D201*NEP!$C$6</f>
        <v>857584.00000000012</v>
      </c>
    </row>
    <row r="202" spans="1:6" x14ac:dyDescent="0.45">
      <c r="A202" t="s">
        <v>188</v>
      </c>
      <c r="B202">
        <v>89</v>
      </c>
      <c r="C202">
        <v>2.19</v>
      </c>
      <c r="D202">
        <f t="shared" si="6"/>
        <v>194.91</v>
      </c>
      <c r="E202" s="14">
        <f t="shared" si="7"/>
        <v>11650.8</v>
      </c>
      <c r="F202" s="14">
        <f>D202*NEP!$C$6</f>
        <v>1036921.2</v>
      </c>
    </row>
    <row r="203" spans="1:6" x14ac:dyDescent="0.45">
      <c r="A203" t="s">
        <v>189</v>
      </c>
      <c r="B203">
        <v>90</v>
      </c>
      <c r="C203">
        <v>0.74</v>
      </c>
      <c r="D203">
        <f t="shared" si="6"/>
        <v>66.599999999999994</v>
      </c>
      <c r="E203" s="14">
        <f t="shared" si="7"/>
        <v>3936.7999999999993</v>
      </c>
      <c r="F203" s="14">
        <f>D203*NEP!$C$6</f>
        <v>354311.99999999994</v>
      </c>
    </row>
    <row r="204" spans="1:6" x14ac:dyDescent="0.45">
      <c r="A204" t="s">
        <v>190</v>
      </c>
      <c r="B204">
        <v>154</v>
      </c>
      <c r="C204">
        <v>0.26</v>
      </c>
      <c r="D204">
        <f t="shared" si="6"/>
        <v>40.04</v>
      </c>
      <c r="E204" s="14">
        <f t="shared" si="7"/>
        <v>1383.1999999999998</v>
      </c>
      <c r="F204" s="14">
        <f>D204*NEP!$C$6</f>
        <v>213012.8</v>
      </c>
    </row>
    <row r="205" spans="1:6" x14ac:dyDescent="0.45">
      <c r="A205" t="s">
        <v>191</v>
      </c>
      <c r="B205">
        <v>81</v>
      </c>
      <c r="C205">
        <v>1.7</v>
      </c>
      <c r="D205">
        <f t="shared" si="6"/>
        <v>137.69999999999999</v>
      </c>
      <c r="E205" s="14">
        <f t="shared" si="7"/>
        <v>9043.9999999999982</v>
      </c>
      <c r="F205" s="14">
        <f>D205*NEP!$C$6</f>
        <v>732563.99999999988</v>
      </c>
    </row>
    <row r="206" spans="1:6" x14ac:dyDescent="0.45">
      <c r="A206" t="s">
        <v>192</v>
      </c>
      <c r="B206">
        <v>38</v>
      </c>
      <c r="C206">
        <v>0.52</v>
      </c>
      <c r="D206">
        <f t="shared" si="6"/>
        <v>19.760000000000002</v>
      </c>
      <c r="E206" s="14">
        <f t="shared" si="7"/>
        <v>2766.4</v>
      </c>
      <c r="F206" s="14">
        <f>D206*NEP!$C$6</f>
        <v>105123.20000000001</v>
      </c>
    </row>
    <row r="207" spans="1:6" x14ac:dyDescent="0.45">
      <c r="A207" t="s">
        <v>193</v>
      </c>
      <c r="B207">
        <v>33</v>
      </c>
      <c r="C207">
        <v>2.77</v>
      </c>
      <c r="D207">
        <f t="shared" si="6"/>
        <v>91.41</v>
      </c>
      <c r="E207" s="14">
        <f t="shared" si="7"/>
        <v>14736.399999999998</v>
      </c>
      <c r="F207" s="14">
        <f>D207*NEP!$C$6</f>
        <v>486301.19999999995</v>
      </c>
    </row>
    <row r="208" spans="1:6" x14ac:dyDescent="0.45">
      <c r="A208" t="s">
        <v>194</v>
      </c>
      <c r="B208">
        <v>47</v>
      </c>
      <c r="C208">
        <v>1.99</v>
      </c>
      <c r="D208">
        <f t="shared" si="6"/>
        <v>93.53</v>
      </c>
      <c r="E208" s="14">
        <f t="shared" si="7"/>
        <v>10586.800000000001</v>
      </c>
      <c r="F208" s="14">
        <f>D208*NEP!$C$6</f>
        <v>497579.60000000003</v>
      </c>
    </row>
    <row r="209" spans="1:6" x14ac:dyDescent="0.45">
      <c r="A209" t="s">
        <v>195</v>
      </c>
      <c r="B209">
        <v>137</v>
      </c>
      <c r="C209">
        <v>1.04</v>
      </c>
      <c r="D209">
        <f t="shared" si="6"/>
        <v>142.48000000000002</v>
      </c>
      <c r="E209" s="14">
        <f t="shared" si="7"/>
        <v>5532.8000000000011</v>
      </c>
      <c r="F209" s="14">
        <f>D209*NEP!$C$6</f>
        <v>757993.60000000009</v>
      </c>
    </row>
    <row r="210" spans="1:6" x14ac:dyDescent="0.45">
      <c r="A210" t="s">
        <v>196</v>
      </c>
      <c r="B210">
        <v>203</v>
      </c>
      <c r="C210">
        <v>0.82</v>
      </c>
      <c r="D210">
        <f t="shared" si="6"/>
        <v>166.45999999999998</v>
      </c>
      <c r="E210" s="14">
        <f t="shared" si="7"/>
        <v>4362.3999999999996</v>
      </c>
      <c r="F210" s="14">
        <f>D210*NEP!$C$6</f>
        <v>885567.19999999984</v>
      </c>
    </row>
    <row r="211" spans="1:6" x14ac:dyDescent="0.45">
      <c r="A211" t="s">
        <v>197</v>
      </c>
      <c r="B211">
        <v>96</v>
      </c>
      <c r="C211">
        <v>0.68</v>
      </c>
      <c r="D211">
        <f t="shared" si="6"/>
        <v>65.28</v>
      </c>
      <c r="E211" s="14">
        <f t="shared" si="7"/>
        <v>3617.6000000000004</v>
      </c>
      <c r="F211" s="14">
        <f>D211*NEP!$C$6</f>
        <v>347289.60000000003</v>
      </c>
    </row>
    <row r="212" spans="1:6" x14ac:dyDescent="0.45">
      <c r="A212" t="s">
        <v>444</v>
      </c>
      <c r="B212">
        <v>51</v>
      </c>
      <c r="C212">
        <v>0.55000000000000004</v>
      </c>
      <c r="D212">
        <f t="shared" si="6"/>
        <v>28.05</v>
      </c>
      <c r="E212" s="14">
        <f t="shared" si="7"/>
        <v>2926</v>
      </c>
      <c r="F212" s="14">
        <f>D212*NEP!$C$6</f>
        <v>149226</v>
      </c>
    </row>
    <row r="213" spans="1:6" x14ac:dyDescent="0.45">
      <c r="A213" t="s">
        <v>198</v>
      </c>
      <c r="B213">
        <v>595</v>
      </c>
      <c r="C213">
        <v>0.23</v>
      </c>
      <c r="D213">
        <f t="shared" si="6"/>
        <v>136.85</v>
      </c>
      <c r="E213" s="14">
        <f t="shared" si="7"/>
        <v>1223.5999999999999</v>
      </c>
      <c r="F213" s="14">
        <f>D213*NEP!$C$6</f>
        <v>728042</v>
      </c>
    </row>
    <row r="214" spans="1:6" x14ac:dyDescent="0.45">
      <c r="A214" t="s">
        <v>445</v>
      </c>
      <c r="B214">
        <v>40</v>
      </c>
      <c r="C214">
        <v>5.25</v>
      </c>
      <c r="D214">
        <f t="shared" si="6"/>
        <v>210</v>
      </c>
      <c r="E214" s="14">
        <f t="shared" si="7"/>
        <v>27930</v>
      </c>
      <c r="F214" s="14">
        <f>D214*NEP!$C$6</f>
        <v>1117200</v>
      </c>
    </row>
    <row r="215" spans="1:6" x14ac:dyDescent="0.45">
      <c r="A215" t="s">
        <v>199</v>
      </c>
      <c r="B215">
        <v>66</v>
      </c>
      <c r="C215">
        <v>1.62</v>
      </c>
      <c r="D215">
        <f t="shared" si="6"/>
        <v>106.92</v>
      </c>
      <c r="E215" s="14">
        <f t="shared" si="7"/>
        <v>8618.4</v>
      </c>
      <c r="F215" s="14">
        <f>D215*NEP!$C$6</f>
        <v>568814.4</v>
      </c>
    </row>
    <row r="216" spans="1:6" x14ac:dyDescent="0.45">
      <c r="A216" t="s">
        <v>200</v>
      </c>
      <c r="B216">
        <v>65</v>
      </c>
      <c r="C216">
        <v>0.74</v>
      </c>
      <c r="D216">
        <f t="shared" si="6"/>
        <v>48.1</v>
      </c>
      <c r="E216" s="14">
        <f t="shared" si="7"/>
        <v>3936.8</v>
      </c>
      <c r="F216" s="14">
        <f>D216*NEP!$C$6</f>
        <v>255892</v>
      </c>
    </row>
    <row r="217" spans="1:6" x14ac:dyDescent="0.45">
      <c r="A217" t="s">
        <v>201</v>
      </c>
      <c r="B217">
        <v>7438</v>
      </c>
      <c r="C217">
        <v>0.1</v>
      </c>
      <c r="D217">
        <f t="shared" si="6"/>
        <v>743.80000000000007</v>
      </c>
      <c r="E217" s="14">
        <f t="shared" si="7"/>
        <v>532.00000000000011</v>
      </c>
      <c r="F217" s="14">
        <f>D217*NEP!$C$6</f>
        <v>3957016.0000000005</v>
      </c>
    </row>
    <row r="218" spans="1:6" x14ac:dyDescent="0.45">
      <c r="A218" t="s">
        <v>446</v>
      </c>
      <c r="B218">
        <v>42</v>
      </c>
      <c r="C218">
        <v>0.22</v>
      </c>
      <c r="D218">
        <f t="shared" si="6"/>
        <v>9.24</v>
      </c>
      <c r="E218" s="14">
        <f t="shared" si="7"/>
        <v>1170.4000000000001</v>
      </c>
      <c r="F218" s="14">
        <f>D218*NEP!$C$6</f>
        <v>49156.800000000003</v>
      </c>
    </row>
    <row r="219" spans="1:6" x14ac:dyDescent="0.45">
      <c r="A219" t="s">
        <v>202</v>
      </c>
      <c r="B219">
        <v>322</v>
      </c>
      <c r="C219">
        <v>1.33</v>
      </c>
      <c r="D219">
        <f t="shared" si="6"/>
        <v>428.26000000000005</v>
      </c>
      <c r="E219" s="14">
        <f t="shared" si="7"/>
        <v>7075.6</v>
      </c>
      <c r="F219" s="14">
        <f>D219*NEP!$C$6</f>
        <v>2278343.2000000002</v>
      </c>
    </row>
    <row r="220" spans="1:6" x14ac:dyDescent="0.45">
      <c r="A220" t="s">
        <v>203</v>
      </c>
      <c r="B220">
        <v>386</v>
      </c>
      <c r="C220">
        <v>0.32</v>
      </c>
      <c r="D220">
        <f t="shared" si="6"/>
        <v>123.52</v>
      </c>
      <c r="E220" s="14">
        <f t="shared" si="7"/>
        <v>1702.4</v>
      </c>
      <c r="F220" s="14">
        <f>D220*NEP!$C$6</f>
        <v>657126.40000000002</v>
      </c>
    </row>
    <row r="221" spans="1:6" x14ac:dyDescent="0.45">
      <c r="A221" t="s">
        <v>204</v>
      </c>
      <c r="B221">
        <v>63</v>
      </c>
      <c r="C221">
        <v>0.39</v>
      </c>
      <c r="D221">
        <f t="shared" si="6"/>
        <v>24.57</v>
      </c>
      <c r="E221" s="14">
        <f t="shared" si="7"/>
        <v>2074.8000000000002</v>
      </c>
      <c r="F221" s="14">
        <f>D221*NEP!$C$6</f>
        <v>130712.40000000001</v>
      </c>
    </row>
    <row r="222" spans="1:6" x14ac:dyDescent="0.45">
      <c r="A222" t="s">
        <v>205</v>
      </c>
      <c r="B222">
        <v>213</v>
      </c>
      <c r="C222">
        <v>0.15</v>
      </c>
      <c r="D222">
        <f t="shared" si="6"/>
        <v>31.95</v>
      </c>
      <c r="E222" s="14">
        <f t="shared" si="7"/>
        <v>798</v>
      </c>
      <c r="F222" s="14">
        <f>D222*NEP!$C$6</f>
        <v>169974</v>
      </c>
    </row>
    <row r="223" spans="1:6" x14ac:dyDescent="0.45">
      <c r="A223" t="s">
        <v>206</v>
      </c>
      <c r="B223">
        <v>62</v>
      </c>
      <c r="C223">
        <v>1.21</v>
      </c>
      <c r="D223">
        <f t="shared" si="6"/>
        <v>75.02</v>
      </c>
      <c r="E223" s="14">
        <f t="shared" si="7"/>
        <v>6437.2</v>
      </c>
      <c r="F223" s="14">
        <f>D223*NEP!$C$6</f>
        <v>399106.39999999997</v>
      </c>
    </row>
    <row r="224" spans="1:6" x14ac:dyDescent="0.45">
      <c r="A224" t="s">
        <v>207</v>
      </c>
      <c r="B224">
        <v>135</v>
      </c>
      <c r="C224">
        <v>0.35</v>
      </c>
      <c r="D224">
        <f t="shared" si="6"/>
        <v>47.25</v>
      </c>
      <c r="E224" s="14">
        <f t="shared" si="7"/>
        <v>1862</v>
      </c>
      <c r="F224" s="14">
        <f>D224*NEP!$C$6</f>
        <v>251370</v>
      </c>
    </row>
    <row r="225" spans="1:6" x14ac:dyDescent="0.45">
      <c r="A225" t="s">
        <v>208</v>
      </c>
      <c r="B225">
        <v>70</v>
      </c>
      <c r="C225">
        <v>2.0099999999999998</v>
      </c>
      <c r="D225">
        <f t="shared" si="6"/>
        <v>140.69999999999999</v>
      </c>
      <c r="E225" s="14">
        <f t="shared" si="7"/>
        <v>10693.199999999999</v>
      </c>
      <c r="F225" s="14">
        <f>D225*NEP!$C$6</f>
        <v>748523.99999999988</v>
      </c>
    </row>
    <row r="226" spans="1:6" x14ac:dyDescent="0.45">
      <c r="A226" t="s">
        <v>209</v>
      </c>
      <c r="B226">
        <v>125</v>
      </c>
      <c r="C226">
        <v>0.53</v>
      </c>
      <c r="D226">
        <f t="shared" si="6"/>
        <v>66.25</v>
      </c>
      <c r="E226" s="14">
        <f t="shared" si="7"/>
        <v>2819.6</v>
      </c>
      <c r="F226" s="14">
        <f>D226*NEP!$C$6</f>
        <v>352450</v>
      </c>
    </row>
    <row r="227" spans="1:6" x14ac:dyDescent="0.45">
      <c r="A227" t="s">
        <v>210</v>
      </c>
      <c r="B227">
        <v>171</v>
      </c>
      <c r="C227">
        <v>0.2</v>
      </c>
      <c r="D227">
        <f t="shared" si="6"/>
        <v>34.200000000000003</v>
      </c>
      <c r="E227" s="14">
        <f t="shared" si="7"/>
        <v>1064.0000000000002</v>
      </c>
      <c r="F227" s="14">
        <f>D227*NEP!$C$6</f>
        <v>181944.00000000003</v>
      </c>
    </row>
    <row r="228" spans="1:6" x14ac:dyDescent="0.45">
      <c r="A228" t="s">
        <v>211</v>
      </c>
      <c r="B228">
        <v>57</v>
      </c>
      <c r="C228">
        <v>1.32</v>
      </c>
      <c r="D228">
        <f t="shared" si="6"/>
        <v>75.240000000000009</v>
      </c>
      <c r="E228" s="14">
        <f t="shared" si="7"/>
        <v>7022.4000000000005</v>
      </c>
      <c r="F228" s="14">
        <f>D228*NEP!$C$6</f>
        <v>400276.80000000005</v>
      </c>
    </row>
    <row r="229" spans="1:6" x14ac:dyDescent="0.45">
      <c r="A229" t="s">
        <v>212</v>
      </c>
      <c r="B229">
        <v>32</v>
      </c>
      <c r="C229">
        <v>1.06</v>
      </c>
      <c r="D229">
        <f t="shared" si="6"/>
        <v>33.92</v>
      </c>
      <c r="E229" s="14">
        <f t="shared" si="7"/>
        <v>5639.2000000000007</v>
      </c>
      <c r="F229" s="14">
        <f>D229*NEP!$C$6</f>
        <v>180454.40000000002</v>
      </c>
    </row>
    <row r="230" spans="1:6" x14ac:dyDescent="0.45">
      <c r="A230" t="s">
        <v>447</v>
      </c>
      <c r="B230">
        <v>34</v>
      </c>
      <c r="C230">
        <v>1.85</v>
      </c>
      <c r="D230">
        <f t="shared" si="6"/>
        <v>62.900000000000006</v>
      </c>
      <c r="E230" s="14">
        <f t="shared" si="7"/>
        <v>9842.0000000000018</v>
      </c>
      <c r="F230" s="14">
        <f>D230*NEP!$C$6</f>
        <v>334628.00000000006</v>
      </c>
    </row>
    <row r="231" spans="1:6" x14ac:dyDescent="0.45">
      <c r="A231" t="s">
        <v>213</v>
      </c>
      <c r="B231">
        <v>73</v>
      </c>
      <c r="C231">
        <v>0.4</v>
      </c>
      <c r="D231">
        <f t="shared" si="6"/>
        <v>29.200000000000003</v>
      </c>
      <c r="E231" s="14">
        <f t="shared" si="7"/>
        <v>2128.0000000000005</v>
      </c>
      <c r="F231" s="14">
        <f>D231*NEP!$C$6</f>
        <v>155344.00000000003</v>
      </c>
    </row>
    <row r="232" spans="1:6" x14ac:dyDescent="0.45">
      <c r="A232" t="s">
        <v>214</v>
      </c>
      <c r="B232">
        <v>71</v>
      </c>
      <c r="C232">
        <v>0.33</v>
      </c>
      <c r="D232">
        <f t="shared" si="6"/>
        <v>23.43</v>
      </c>
      <c r="E232" s="14">
        <f t="shared" si="7"/>
        <v>1755.6</v>
      </c>
      <c r="F232" s="14">
        <f>D232*NEP!$C$6</f>
        <v>124647.59999999999</v>
      </c>
    </row>
    <row r="233" spans="1:6" x14ac:dyDescent="0.45">
      <c r="A233" t="s">
        <v>448</v>
      </c>
      <c r="B233">
        <v>66</v>
      </c>
      <c r="C233">
        <v>0.46</v>
      </c>
      <c r="D233">
        <f t="shared" si="6"/>
        <v>30.360000000000003</v>
      </c>
      <c r="E233" s="14">
        <f t="shared" si="7"/>
        <v>2447.2000000000003</v>
      </c>
      <c r="F233" s="14">
        <f>D233*NEP!$C$6</f>
        <v>161515.20000000001</v>
      </c>
    </row>
    <row r="234" spans="1:6" x14ac:dyDescent="0.45">
      <c r="A234" t="s">
        <v>215</v>
      </c>
      <c r="B234">
        <v>48</v>
      </c>
      <c r="C234">
        <v>0.28999999999999998</v>
      </c>
      <c r="D234">
        <f t="shared" si="6"/>
        <v>13.919999999999998</v>
      </c>
      <c r="E234" s="14">
        <f t="shared" si="7"/>
        <v>1542.8</v>
      </c>
      <c r="F234" s="14">
        <f>D234*NEP!$C$6</f>
        <v>74054.399999999994</v>
      </c>
    </row>
    <row r="235" spans="1:6" x14ac:dyDescent="0.45">
      <c r="A235" t="s">
        <v>216</v>
      </c>
      <c r="B235">
        <v>120</v>
      </c>
      <c r="C235">
        <v>2.1800000000000002</v>
      </c>
      <c r="D235">
        <f t="shared" si="6"/>
        <v>261.60000000000002</v>
      </c>
      <c r="E235" s="14">
        <f t="shared" si="7"/>
        <v>11597.600000000002</v>
      </c>
      <c r="F235" s="14">
        <f>D235*NEP!$C$6</f>
        <v>1391712.0000000002</v>
      </c>
    </row>
    <row r="236" spans="1:6" x14ac:dyDescent="0.45">
      <c r="A236" t="s">
        <v>217</v>
      </c>
      <c r="B236">
        <v>65</v>
      </c>
      <c r="C236">
        <v>1.52</v>
      </c>
      <c r="D236">
        <f t="shared" si="6"/>
        <v>98.8</v>
      </c>
      <c r="E236" s="14">
        <f t="shared" si="7"/>
        <v>8086.4</v>
      </c>
      <c r="F236" s="14">
        <f>D236*NEP!$C$6</f>
        <v>525616</v>
      </c>
    </row>
    <row r="237" spans="1:6" x14ac:dyDescent="0.45">
      <c r="A237" t="s">
        <v>218</v>
      </c>
      <c r="B237">
        <v>56</v>
      </c>
      <c r="C237">
        <v>1.47</v>
      </c>
      <c r="D237">
        <f t="shared" si="6"/>
        <v>82.32</v>
      </c>
      <c r="E237" s="14">
        <f t="shared" si="7"/>
        <v>7820.4</v>
      </c>
      <c r="F237" s="14">
        <f>D237*NEP!$C$6</f>
        <v>437942.39999999997</v>
      </c>
    </row>
    <row r="238" spans="1:6" x14ac:dyDescent="0.45">
      <c r="A238" t="s">
        <v>219</v>
      </c>
      <c r="B238">
        <v>170</v>
      </c>
      <c r="C238">
        <v>1.26</v>
      </c>
      <c r="D238">
        <f t="shared" si="6"/>
        <v>214.2</v>
      </c>
      <c r="E238" s="14">
        <f t="shared" si="7"/>
        <v>6703.2</v>
      </c>
      <c r="F238" s="14">
        <f>D238*NEP!$C$6</f>
        <v>1139544</v>
      </c>
    </row>
    <row r="239" spans="1:6" x14ac:dyDescent="0.45">
      <c r="A239" t="s">
        <v>220</v>
      </c>
      <c r="B239">
        <v>203</v>
      </c>
      <c r="C239">
        <v>0.62</v>
      </c>
      <c r="D239">
        <f t="shared" si="6"/>
        <v>125.86</v>
      </c>
      <c r="E239" s="14">
        <f t="shared" si="7"/>
        <v>3298.3999999999996</v>
      </c>
      <c r="F239" s="14">
        <f>D239*NEP!$C$6</f>
        <v>669575.19999999995</v>
      </c>
    </row>
    <row r="240" spans="1:6" x14ac:dyDescent="0.45">
      <c r="A240" t="s">
        <v>221</v>
      </c>
      <c r="B240">
        <v>111</v>
      </c>
      <c r="C240">
        <v>0.95</v>
      </c>
      <c r="D240">
        <f t="shared" si="6"/>
        <v>105.44999999999999</v>
      </c>
      <c r="E240" s="14">
        <f t="shared" si="7"/>
        <v>5053.9999999999991</v>
      </c>
      <c r="F240" s="14">
        <f>D240*NEP!$C$6</f>
        <v>560993.99999999988</v>
      </c>
    </row>
    <row r="241" spans="1:6" x14ac:dyDescent="0.45">
      <c r="A241" t="s">
        <v>222</v>
      </c>
      <c r="B241">
        <v>164</v>
      </c>
      <c r="C241">
        <v>0.49</v>
      </c>
      <c r="D241">
        <f t="shared" si="6"/>
        <v>80.36</v>
      </c>
      <c r="E241" s="14">
        <f t="shared" si="7"/>
        <v>2606.8000000000002</v>
      </c>
      <c r="F241" s="14">
        <f>D241*NEP!$C$6</f>
        <v>427515.2</v>
      </c>
    </row>
    <row r="242" spans="1:6" x14ac:dyDescent="0.45">
      <c r="A242" t="s">
        <v>223</v>
      </c>
      <c r="B242">
        <v>311</v>
      </c>
      <c r="C242">
        <v>0.49</v>
      </c>
      <c r="D242">
        <f t="shared" si="6"/>
        <v>152.38999999999999</v>
      </c>
      <c r="E242" s="14">
        <f t="shared" si="7"/>
        <v>2606.7999999999997</v>
      </c>
      <c r="F242" s="14">
        <f>D242*NEP!$C$6</f>
        <v>810714.79999999993</v>
      </c>
    </row>
    <row r="243" spans="1:6" x14ac:dyDescent="0.45">
      <c r="A243" t="s">
        <v>224</v>
      </c>
      <c r="B243">
        <v>31</v>
      </c>
      <c r="C243">
        <v>0.57999999999999996</v>
      </c>
      <c r="D243">
        <f t="shared" si="6"/>
        <v>17.98</v>
      </c>
      <c r="E243" s="14">
        <f t="shared" si="7"/>
        <v>3085.6000000000004</v>
      </c>
      <c r="F243" s="14">
        <f>D243*NEP!$C$6</f>
        <v>95653.6</v>
      </c>
    </row>
    <row r="244" spans="1:6" x14ac:dyDescent="0.45">
      <c r="A244" t="s">
        <v>225</v>
      </c>
      <c r="B244">
        <v>42</v>
      </c>
      <c r="C244">
        <v>0.5</v>
      </c>
      <c r="D244">
        <f t="shared" si="6"/>
        <v>21</v>
      </c>
      <c r="E244" s="14">
        <f t="shared" si="7"/>
        <v>2660</v>
      </c>
      <c r="F244" s="14">
        <f>D244*NEP!$C$6</f>
        <v>111720</v>
      </c>
    </row>
    <row r="245" spans="1:6" x14ac:dyDescent="0.45">
      <c r="A245" t="s">
        <v>226</v>
      </c>
      <c r="B245">
        <v>237</v>
      </c>
      <c r="C245">
        <v>0.23</v>
      </c>
      <c r="D245">
        <f t="shared" si="6"/>
        <v>54.510000000000005</v>
      </c>
      <c r="E245" s="14">
        <f t="shared" si="7"/>
        <v>1223.6000000000001</v>
      </c>
      <c r="F245" s="14">
        <f>D245*NEP!$C$6</f>
        <v>289993.2</v>
      </c>
    </row>
    <row r="246" spans="1:6" x14ac:dyDescent="0.45">
      <c r="A246" t="s">
        <v>227</v>
      </c>
      <c r="B246">
        <v>167</v>
      </c>
      <c r="C246">
        <v>3.32</v>
      </c>
      <c r="D246">
        <f t="shared" si="6"/>
        <v>554.43999999999994</v>
      </c>
      <c r="E246" s="14">
        <f t="shared" si="7"/>
        <v>17662.399999999998</v>
      </c>
      <c r="F246" s="14">
        <f>D246*NEP!$C$6</f>
        <v>2949620.8</v>
      </c>
    </row>
    <row r="247" spans="1:6" x14ac:dyDescent="0.45">
      <c r="A247" t="s">
        <v>228</v>
      </c>
      <c r="B247">
        <v>543</v>
      </c>
      <c r="C247">
        <v>2.3199999999999998</v>
      </c>
      <c r="D247">
        <f t="shared" si="6"/>
        <v>1259.76</v>
      </c>
      <c r="E247" s="14">
        <f t="shared" si="7"/>
        <v>12342.4</v>
      </c>
      <c r="F247" s="14">
        <f>D247*NEP!$C$6</f>
        <v>6701923.2000000002</v>
      </c>
    </row>
    <row r="248" spans="1:6" x14ac:dyDescent="0.45">
      <c r="A248" t="s">
        <v>229</v>
      </c>
      <c r="B248">
        <v>522</v>
      </c>
      <c r="C248">
        <v>1.9</v>
      </c>
      <c r="D248">
        <f t="shared" si="6"/>
        <v>991.8</v>
      </c>
      <c r="E248" s="14">
        <f t="shared" si="7"/>
        <v>10108</v>
      </c>
      <c r="F248" s="14">
        <f>D248*NEP!$C$6</f>
        <v>5276376</v>
      </c>
    </row>
    <row r="249" spans="1:6" x14ac:dyDescent="0.45">
      <c r="A249" t="s">
        <v>230</v>
      </c>
      <c r="B249">
        <v>52</v>
      </c>
      <c r="C249">
        <v>1.69</v>
      </c>
      <c r="D249">
        <f t="shared" si="6"/>
        <v>87.88</v>
      </c>
      <c r="E249" s="14">
        <f t="shared" si="7"/>
        <v>8990.7999999999993</v>
      </c>
      <c r="F249" s="14">
        <f>D249*NEP!$C$6</f>
        <v>467521.6</v>
      </c>
    </row>
    <row r="250" spans="1:6" x14ac:dyDescent="0.45">
      <c r="A250" t="s">
        <v>231</v>
      </c>
      <c r="B250">
        <v>57</v>
      </c>
      <c r="C250">
        <v>1.1299999999999999</v>
      </c>
      <c r="D250">
        <f t="shared" si="6"/>
        <v>64.41</v>
      </c>
      <c r="E250" s="14">
        <f t="shared" si="7"/>
        <v>6011.5999999999995</v>
      </c>
      <c r="F250" s="14">
        <f>D250*NEP!$C$6</f>
        <v>342661.19999999995</v>
      </c>
    </row>
    <row r="251" spans="1:6" x14ac:dyDescent="0.45">
      <c r="A251" t="s">
        <v>232</v>
      </c>
      <c r="B251">
        <v>520</v>
      </c>
      <c r="C251">
        <v>0.51</v>
      </c>
      <c r="D251">
        <f t="shared" si="6"/>
        <v>265.2</v>
      </c>
      <c r="E251" s="14">
        <f t="shared" si="7"/>
        <v>2713.2</v>
      </c>
      <c r="F251" s="14">
        <f>D251*NEP!$C$6</f>
        <v>1410864</v>
      </c>
    </row>
    <row r="252" spans="1:6" x14ac:dyDescent="0.45">
      <c r="A252" t="s">
        <v>233</v>
      </c>
      <c r="B252">
        <v>398</v>
      </c>
      <c r="C252">
        <v>1.7</v>
      </c>
      <c r="D252">
        <f t="shared" si="6"/>
        <v>676.6</v>
      </c>
      <c r="E252" s="14">
        <f t="shared" si="7"/>
        <v>9044</v>
      </c>
      <c r="F252" s="14">
        <f>D252*NEP!$C$6</f>
        <v>3599512</v>
      </c>
    </row>
    <row r="253" spans="1:6" x14ac:dyDescent="0.45">
      <c r="A253" t="s">
        <v>234</v>
      </c>
      <c r="B253">
        <v>1009</v>
      </c>
      <c r="C253">
        <v>1.17</v>
      </c>
      <c r="D253">
        <f t="shared" si="6"/>
        <v>1180.53</v>
      </c>
      <c r="E253" s="14">
        <f t="shared" si="7"/>
        <v>6224.4</v>
      </c>
      <c r="F253" s="14">
        <f>D253*NEP!$C$6</f>
        <v>6280419.5999999996</v>
      </c>
    </row>
    <row r="254" spans="1:6" x14ac:dyDescent="0.45">
      <c r="A254" t="s">
        <v>235</v>
      </c>
      <c r="B254">
        <v>937</v>
      </c>
      <c r="C254">
        <v>0.85</v>
      </c>
      <c r="D254">
        <f t="shared" si="6"/>
        <v>796.44999999999993</v>
      </c>
      <c r="E254" s="14">
        <f t="shared" si="7"/>
        <v>4522</v>
      </c>
      <c r="F254" s="14">
        <f>D254*NEP!$C$6</f>
        <v>4237114</v>
      </c>
    </row>
    <row r="255" spans="1:6" x14ac:dyDescent="0.45">
      <c r="A255" t="s">
        <v>236</v>
      </c>
      <c r="B255">
        <v>31</v>
      </c>
      <c r="C255">
        <v>1.38</v>
      </c>
      <c r="D255">
        <f t="shared" si="6"/>
        <v>42.779999999999994</v>
      </c>
      <c r="E255" s="14">
        <f t="shared" si="7"/>
        <v>7341.5999999999995</v>
      </c>
      <c r="F255" s="14">
        <f>D255*NEP!$C$6</f>
        <v>227589.59999999998</v>
      </c>
    </row>
    <row r="256" spans="1:6" x14ac:dyDescent="0.45">
      <c r="A256" t="s">
        <v>237</v>
      </c>
      <c r="B256">
        <v>120</v>
      </c>
      <c r="C256">
        <v>0.56999999999999995</v>
      </c>
      <c r="D256">
        <f t="shared" si="6"/>
        <v>68.399999999999991</v>
      </c>
      <c r="E256" s="14">
        <f t="shared" si="7"/>
        <v>3032.3999999999996</v>
      </c>
      <c r="F256" s="14">
        <f>D256*NEP!$C$6</f>
        <v>363887.99999999994</v>
      </c>
    </row>
    <row r="257" spans="1:6" x14ac:dyDescent="0.45">
      <c r="A257" t="s">
        <v>238</v>
      </c>
      <c r="B257">
        <v>56</v>
      </c>
      <c r="C257">
        <v>0.21</v>
      </c>
      <c r="D257">
        <f t="shared" si="6"/>
        <v>11.76</v>
      </c>
      <c r="E257" s="14">
        <f t="shared" si="7"/>
        <v>1117.2</v>
      </c>
      <c r="F257" s="14">
        <f>D257*NEP!$C$6</f>
        <v>62563.199999999997</v>
      </c>
    </row>
    <row r="258" spans="1:6" x14ac:dyDescent="0.45">
      <c r="A258" t="s">
        <v>239</v>
      </c>
      <c r="B258">
        <v>426</v>
      </c>
      <c r="C258">
        <v>0.8</v>
      </c>
      <c r="D258">
        <f t="shared" ref="D258:D321" si="8">C258*B258</f>
        <v>340.8</v>
      </c>
      <c r="E258" s="14">
        <f t="shared" ref="E258:E321" si="9">F258/B258</f>
        <v>4256</v>
      </c>
      <c r="F258" s="14">
        <f>D258*NEP!$C$6</f>
        <v>1813056</v>
      </c>
    </row>
    <row r="259" spans="1:6" x14ac:dyDescent="0.45">
      <c r="A259" t="s">
        <v>240</v>
      </c>
      <c r="B259">
        <v>724</v>
      </c>
      <c r="C259">
        <v>0.34</v>
      </c>
      <c r="D259">
        <f t="shared" si="8"/>
        <v>246.16000000000003</v>
      </c>
      <c r="E259" s="14">
        <f t="shared" si="9"/>
        <v>1808.8000000000002</v>
      </c>
      <c r="F259" s="14">
        <f>D259*NEP!$C$6</f>
        <v>1309571.2000000002</v>
      </c>
    </row>
    <row r="260" spans="1:6" x14ac:dyDescent="0.45">
      <c r="A260" t="s">
        <v>241</v>
      </c>
      <c r="B260">
        <v>534</v>
      </c>
      <c r="C260">
        <v>0.17</v>
      </c>
      <c r="D260">
        <f t="shared" si="8"/>
        <v>90.78</v>
      </c>
      <c r="E260" s="14">
        <f t="shared" si="9"/>
        <v>904.40000000000009</v>
      </c>
      <c r="F260" s="14">
        <f>D260*NEP!$C$6</f>
        <v>482949.60000000003</v>
      </c>
    </row>
    <row r="261" spans="1:6" x14ac:dyDescent="0.45">
      <c r="A261" t="s">
        <v>449</v>
      </c>
      <c r="B261">
        <v>37</v>
      </c>
      <c r="C261">
        <v>0.78</v>
      </c>
      <c r="D261">
        <f t="shared" si="8"/>
        <v>28.86</v>
      </c>
      <c r="E261" s="14">
        <f t="shared" si="9"/>
        <v>4149.5999999999995</v>
      </c>
      <c r="F261" s="14">
        <f>D261*NEP!$C$6</f>
        <v>153535.19999999998</v>
      </c>
    </row>
    <row r="262" spans="1:6" x14ac:dyDescent="0.45">
      <c r="A262" t="s">
        <v>242</v>
      </c>
      <c r="B262">
        <v>64</v>
      </c>
      <c r="C262">
        <v>3.47</v>
      </c>
      <c r="D262">
        <f t="shared" si="8"/>
        <v>222.08</v>
      </c>
      <c r="E262" s="14">
        <f t="shared" si="9"/>
        <v>18460.400000000001</v>
      </c>
      <c r="F262" s="14">
        <f>D262*NEP!$C$6</f>
        <v>1181465.6000000001</v>
      </c>
    </row>
    <row r="263" spans="1:6" x14ac:dyDescent="0.45">
      <c r="A263" t="s">
        <v>243</v>
      </c>
      <c r="B263">
        <v>50</v>
      </c>
      <c r="C263">
        <v>1.18</v>
      </c>
      <c r="D263">
        <f t="shared" si="8"/>
        <v>59</v>
      </c>
      <c r="E263" s="14">
        <f t="shared" si="9"/>
        <v>6277.6</v>
      </c>
      <c r="F263" s="14">
        <f>D263*NEP!$C$6</f>
        <v>313880</v>
      </c>
    </row>
    <row r="264" spans="1:6" x14ac:dyDescent="0.45">
      <c r="A264" t="s">
        <v>244</v>
      </c>
      <c r="B264">
        <v>58</v>
      </c>
      <c r="C264">
        <v>1.76</v>
      </c>
      <c r="D264">
        <f t="shared" si="8"/>
        <v>102.08</v>
      </c>
      <c r="E264" s="14">
        <f t="shared" si="9"/>
        <v>9363.1999999999989</v>
      </c>
      <c r="F264" s="14">
        <f>D264*NEP!$C$6</f>
        <v>543065.59999999998</v>
      </c>
    </row>
    <row r="265" spans="1:6" x14ac:dyDescent="0.45">
      <c r="A265" t="s">
        <v>245</v>
      </c>
      <c r="B265">
        <v>77</v>
      </c>
      <c r="C265">
        <v>2.65</v>
      </c>
      <c r="D265">
        <f t="shared" si="8"/>
        <v>204.04999999999998</v>
      </c>
      <c r="E265" s="14">
        <f t="shared" si="9"/>
        <v>14098</v>
      </c>
      <c r="F265" s="14">
        <f>D265*NEP!$C$6</f>
        <v>1085546</v>
      </c>
    </row>
    <row r="266" spans="1:6" x14ac:dyDescent="0.45">
      <c r="A266" t="s">
        <v>246</v>
      </c>
      <c r="B266">
        <v>196</v>
      </c>
      <c r="C266">
        <v>1.43</v>
      </c>
      <c r="D266">
        <f t="shared" si="8"/>
        <v>280.27999999999997</v>
      </c>
      <c r="E266" s="14">
        <f t="shared" si="9"/>
        <v>7607.5999999999995</v>
      </c>
      <c r="F266" s="14">
        <f>D266*NEP!$C$6</f>
        <v>1491089.5999999999</v>
      </c>
    </row>
    <row r="267" spans="1:6" x14ac:dyDescent="0.45">
      <c r="A267" t="s">
        <v>247</v>
      </c>
      <c r="B267">
        <v>344</v>
      </c>
      <c r="C267">
        <v>1</v>
      </c>
      <c r="D267">
        <f t="shared" si="8"/>
        <v>344</v>
      </c>
      <c r="E267" s="14">
        <f t="shared" si="9"/>
        <v>5320</v>
      </c>
      <c r="F267" s="14">
        <f>D267*NEP!$C$6</f>
        <v>1830080</v>
      </c>
    </row>
    <row r="268" spans="1:6" x14ac:dyDescent="0.45">
      <c r="A268" t="s">
        <v>248</v>
      </c>
      <c r="B268">
        <v>423</v>
      </c>
      <c r="C268">
        <v>0.66</v>
      </c>
      <c r="D268">
        <f t="shared" si="8"/>
        <v>279.18</v>
      </c>
      <c r="E268" s="14">
        <f t="shared" si="9"/>
        <v>3511.2000000000003</v>
      </c>
      <c r="F268" s="14">
        <f>D268*NEP!$C$6</f>
        <v>1485237.6</v>
      </c>
    </row>
    <row r="269" spans="1:6" x14ac:dyDescent="0.45">
      <c r="A269" t="s">
        <v>249</v>
      </c>
      <c r="B269">
        <v>58</v>
      </c>
      <c r="C269">
        <v>1.88</v>
      </c>
      <c r="D269">
        <f t="shared" si="8"/>
        <v>109.03999999999999</v>
      </c>
      <c r="E269" s="14">
        <f t="shared" si="9"/>
        <v>10001.599999999999</v>
      </c>
      <c r="F269" s="14">
        <f>D269*NEP!$C$6</f>
        <v>580092.79999999993</v>
      </c>
    </row>
    <row r="270" spans="1:6" x14ac:dyDescent="0.45">
      <c r="A270" t="s">
        <v>250</v>
      </c>
      <c r="B270">
        <v>104</v>
      </c>
      <c r="C270">
        <v>1.33</v>
      </c>
      <c r="D270">
        <f t="shared" si="8"/>
        <v>138.32</v>
      </c>
      <c r="E270" s="14">
        <f t="shared" si="9"/>
        <v>7075.5999999999995</v>
      </c>
      <c r="F270" s="14">
        <f>D270*NEP!$C$6</f>
        <v>735862.39999999991</v>
      </c>
    </row>
    <row r="271" spans="1:6" x14ac:dyDescent="0.45">
      <c r="A271" t="s">
        <v>251</v>
      </c>
      <c r="B271">
        <v>68</v>
      </c>
      <c r="C271">
        <v>0.36</v>
      </c>
      <c r="D271">
        <f t="shared" si="8"/>
        <v>24.48</v>
      </c>
      <c r="E271" s="14">
        <f t="shared" si="9"/>
        <v>1915.2</v>
      </c>
      <c r="F271" s="14">
        <f>D271*NEP!$C$6</f>
        <v>130233.60000000001</v>
      </c>
    </row>
    <row r="272" spans="1:6" x14ac:dyDescent="0.45">
      <c r="A272" t="s">
        <v>252</v>
      </c>
      <c r="B272">
        <v>51</v>
      </c>
      <c r="C272">
        <v>0.15</v>
      </c>
      <c r="D272">
        <f t="shared" si="8"/>
        <v>7.6499999999999995</v>
      </c>
      <c r="E272" s="14">
        <f t="shared" si="9"/>
        <v>798</v>
      </c>
      <c r="F272" s="14">
        <f>D272*NEP!$C$6</f>
        <v>40698</v>
      </c>
    </row>
    <row r="273" spans="1:6" x14ac:dyDescent="0.45">
      <c r="A273" t="s">
        <v>253</v>
      </c>
      <c r="B273">
        <v>66</v>
      </c>
      <c r="C273">
        <v>0.6</v>
      </c>
      <c r="D273">
        <f t="shared" si="8"/>
        <v>39.6</v>
      </c>
      <c r="E273" s="14">
        <f t="shared" si="9"/>
        <v>3192</v>
      </c>
      <c r="F273" s="14">
        <f>D273*NEP!$C$6</f>
        <v>210672</v>
      </c>
    </row>
    <row r="274" spans="1:6" x14ac:dyDescent="0.45">
      <c r="A274" t="s">
        <v>254</v>
      </c>
      <c r="B274">
        <v>30</v>
      </c>
      <c r="C274">
        <v>3.19</v>
      </c>
      <c r="D274">
        <f t="shared" si="8"/>
        <v>95.7</v>
      </c>
      <c r="E274" s="14">
        <f t="shared" si="9"/>
        <v>16970.8</v>
      </c>
      <c r="F274" s="14">
        <f>D274*NEP!$C$6</f>
        <v>509124</v>
      </c>
    </row>
    <row r="275" spans="1:6" x14ac:dyDescent="0.45">
      <c r="A275" t="s">
        <v>255</v>
      </c>
      <c r="B275">
        <v>78</v>
      </c>
      <c r="C275">
        <v>5.52</v>
      </c>
      <c r="D275">
        <f t="shared" si="8"/>
        <v>430.55999999999995</v>
      </c>
      <c r="E275" s="14">
        <f t="shared" si="9"/>
        <v>29366.399999999998</v>
      </c>
      <c r="F275" s="14">
        <f>D275*NEP!$C$6</f>
        <v>2290579.1999999997</v>
      </c>
    </row>
    <row r="276" spans="1:6" x14ac:dyDescent="0.45">
      <c r="A276" t="s">
        <v>256</v>
      </c>
      <c r="B276">
        <v>80</v>
      </c>
      <c r="C276">
        <v>2.57</v>
      </c>
      <c r="D276">
        <f t="shared" si="8"/>
        <v>205.6</v>
      </c>
      <c r="E276" s="14">
        <f t="shared" si="9"/>
        <v>13672.4</v>
      </c>
      <c r="F276" s="14">
        <f>D276*NEP!$C$6</f>
        <v>1093792</v>
      </c>
    </row>
    <row r="277" spans="1:6" x14ac:dyDescent="0.45">
      <c r="A277" t="s">
        <v>257</v>
      </c>
      <c r="B277">
        <v>63</v>
      </c>
      <c r="C277">
        <v>1.21</v>
      </c>
      <c r="D277">
        <f t="shared" si="8"/>
        <v>76.23</v>
      </c>
      <c r="E277" s="14">
        <f t="shared" si="9"/>
        <v>6437.2000000000007</v>
      </c>
      <c r="F277" s="14">
        <f>D277*NEP!$C$6</f>
        <v>405543.60000000003</v>
      </c>
    </row>
    <row r="278" spans="1:6" x14ac:dyDescent="0.45">
      <c r="A278" t="s">
        <v>258</v>
      </c>
      <c r="B278">
        <v>40</v>
      </c>
      <c r="C278">
        <v>0.72</v>
      </c>
      <c r="D278">
        <f t="shared" si="8"/>
        <v>28.799999999999997</v>
      </c>
      <c r="E278" s="14">
        <f t="shared" si="9"/>
        <v>3830.3999999999992</v>
      </c>
      <c r="F278" s="14">
        <f>D278*NEP!$C$6</f>
        <v>153215.99999999997</v>
      </c>
    </row>
    <row r="279" spans="1:6" x14ac:dyDescent="0.45">
      <c r="A279" t="s">
        <v>259</v>
      </c>
      <c r="B279">
        <v>47</v>
      </c>
      <c r="C279">
        <v>1.44</v>
      </c>
      <c r="D279">
        <f t="shared" si="8"/>
        <v>67.679999999999993</v>
      </c>
      <c r="E279" s="14">
        <f t="shared" si="9"/>
        <v>7660.7999999999993</v>
      </c>
      <c r="F279" s="14">
        <f>D279*NEP!$C$6</f>
        <v>360057.59999999998</v>
      </c>
    </row>
    <row r="280" spans="1:6" x14ac:dyDescent="0.45">
      <c r="A280" t="s">
        <v>260</v>
      </c>
      <c r="B280">
        <v>126</v>
      </c>
      <c r="C280">
        <v>0.48</v>
      </c>
      <c r="D280">
        <f t="shared" si="8"/>
        <v>60.48</v>
      </c>
      <c r="E280" s="14">
        <f t="shared" si="9"/>
        <v>2553.6</v>
      </c>
      <c r="F280" s="14">
        <f>D280*NEP!$C$6</f>
        <v>321753.59999999998</v>
      </c>
    </row>
    <row r="281" spans="1:6" x14ac:dyDescent="0.45">
      <c r="A281" t="s">
        <v>261</v>
      </c>
      <c r="B281">
        <v>35</v>
      </c>
      <c r="C281">
        <v>1.08</v>
      </c>
      <c r="D281">
        <f t="shared" si="8"/>
        <v>37.800000000000004</v>
      </c>
      <c r="E281" s="14">
        <f t="shared" si="9"/>
        <v>5745.6000000000013</v>
      </c>
      <c r="F281" s="14">
        <f>D281*NEP!$C$6</f>
        <v>201096.00000000003</v>
      </c>
    </row>
    <row r="282" spans="1:6" x14ac:dyDescent="0.45">
      <c r="A282" t="s">
        <v>262</v>
      </c>
      <c r="B282" s="2">
        <v>136</v>
      </c>
      <c r="C282">
        <v>0.28999999999999998</v>
      </c>
      <c r="D282">
        <f t="shared" si="8"/>
        <v>39.44</v>
      </c>
      <c r="E282" s="14">
        <f t="shared" si="9"/>
        <v>1542.8</v>
      </c>
      <c r="F282" s="14">
        <f>D282*NEP!$C$6</f>
        <v>209820.79999999999</v>
      </c>
    </row>
    <row r="283" spans="1:6" x14ac:dyDescent="0.45">
      <c r="A283" t="s">
        <v>263</v>
      </c>
      <c r="B283">
        <v>248</v>
      </c>
      <c r="C283">
        <v>0.13</v>
      </c>
      <c r="D283">
        <f t="shared" si="8"/>
        <v>32.24</v>
      </c>
      <c r="E283" s="14">
        <f t="shared" si="9"/>
        <v>691.6</v>
      </c>
      <c r="F283" s="14">
        <f>D283*NEP!$C$6</f>
        <v>171516.80000000002</v>
      </c>
    </row>
    <row r="284" spans="1:6" x14ac:dyDescent="0.45">
      <c r="A284" t="s">
        <v>396</v>
      </c>
      <c r="B284">
        <v>69</v>
      </c>
      <c r="C284">
        <v>0.68</v>
      </c>
      <c r="D284">
        <f t="shared" si="8"/>
        <v>46.92</v>
      </c>
      <c r="E284" s="14">
        <f t="shared" si="9"/>
        <v>3617.6000000000004</v>
      </c>
      <c r="F284" s="14">
        <f>D284*NEP!$C$6</f>
        <v>249614.40000000002</v>
      </c>
    </row>
    <row r="285" spans="1:6" x14ac:dyDescent="0.45">
      <c r="A285" t="s">
        <v>264</v>
      </c>
      <c r="B285">
        <v>101</v>
      </c>
      <c r="C285">
        <v>0.89</v>
      </c>
      <c r="D285">
        <f t="shared" si="8"/>
        <v>89.89</v>
      </c>
      <c r="E285" s="14">
        <f t="shared" si="9"/>
        <v>4734.8</v>
      </c>
      <c r="F285" s="14">
        <f>D285*NEP!$C$6</f>
        <v>478214.8</v>
      </c>
    </row>
    <row r="286" spans="1:6" x14ac:dyDescent="0.45">
      <c r="A286" t="s">
        <v>265</v>
      </c>
      <c r="B286">
        <v>242</v>
      </c>
      <c r="C286">
        <v>0.24</v>
      </c>
      <c r="D286">
        <f t="shared" si="8"/>
        <v>58.08</v>
      </c>
      <c r="E286" s="14">
        <f t="shared" si="9"/>
        <v>1276.8</v>
      </c>
      <c r="F286" s="14">
        <f>D286*NEP!$C$6</f>
        <v>308985.59999999998</v>
      </c>
    </row>
    <row r="287" spans="1:6" x14ac:dyDescent="0.45">
      <c r="A287" t="s">
        <v>450</v>
      </c>
      <c r="B287">
        <v>43</v>
      </c>
      <c r="C287">
        <v>0.56000000000000005</v>
      </c>
      <c r="D287">
        <f t="shared" si="8"/>
        <v>24.080000000000002</v>
      </c>
      <c r="E287" s="14">
        <f t="shared" si="9"/>
        <v>2979.2000000000003</v>
      </c>
      <c r="F287" s="14">
        <f>D287*NEP!$C$6</f>
        <v>128105.60000000001</v>
      </c>
    </row>
    <row r="288" spans="1:6" x14ac:dyDescent="0.45">
      <c r="A288" t="s">
        <v>266</v>
      </c>
      <c r="B288">
        <v>163</v>
      </c>
      <c r="C288">
        <v>0.56999999999999995</v>
      </c>
      <c r="D288">
        <f t="shared" si="8"/>
        <v>92.91</v>
      </c>
      <c r="E288" s="14">
        <f t="shared" si="9"/>
        <v>3032.3999999999996</v>
      </c>
      <c r="F288" s="14">
        <f>D288*NEP!$C$6</f>
        <v>494281.19999999995</v>
      </c>
    </row>
    <row r="289" spans="1:6" x14ac:dyDescent="0.45">
      <c r="A289" t="s">
        <v>267</v>
      </c>
      <c r="B289">
        <v>48</v>
      </c>
      <c r="C289">
        <v>0.83</v>
      </c>
      <c r="D289">
        <f t="shared" si="8"/>
        <v>39.839999999999996</v>
      </c>
      <c r="E289" s="14">
        <f t="shared" si="9"/>
        <v>4415.5999999999995</v>
      </c>
      <c r="F289" s="14">
        <f>D289*NEP!$C$6</f>
        <v>211948.79999999999</v>
      </c>
    </row>
    <row r="290" spans="1:6" x14ac:dyDescent="0.45">
      <c r="A290" t="s">
        <v>268</v>
      </c>
      <c r="B290">
        <v>113</v>
      </c>
      <c r="C290">
        <v>0.66</v>
      </c>
      <c r="D290">
        <f t="shared" si="8"/>
        <v>74.58</v>
      </c>
      <c r="E290" s="14">
        <f t="shared" si="9"/>
        <v>3511.2</v>
      </c>
      <c r="F290" s="14">
        <f>D290*NEP!$C$6</f>
        <v>396765.6</v>
      </c>
    </row>
    <row r="291" spans="1:6" x14ac:dyDescent="0.45">
      <c r="A291" t="s">
        <v>269</v>
      </c>
      <c r="B291">
        <v>556</v>
      </c>
      <c r="C291">
        <v>0.22</v>
      </c>
      <c r="D291">
        <f t="shared" si="8"/>
        <v>122.32000000000001</v>
      </c>
      <c r="E291" s="14">
        <f t="shared" si="9"/>
        <v>1170.4000000000001</v>
      </c>
      <c r="F291" s="14">
        <f>D291*NEP!$C$6</f>
        <v>650742.4</v>
      </c>
    </row>
    <row r="292" spans="1:6" x14ac:dyDescent="0.45">
      <c r="A292" t="s">
        <v>270</v>
      </c>
      <c r="B292">
        <v>120</v>
      </c>
      <c r="C292">
        <v>0.15</v>
      </c>
      <c r="D292">
        <f t="shared" si="8"/>
        <v>18</v>
      </c>
      <c r="E292" s="14">
        <f t="shared" si="9"/>
        <v>798</v>
      </c>
      <c r="F292" s="14">
        <f>D292*NEP!$C$6</f>
        <v>95760</v>
      </c>
    </row>
    <row r="293" spans="1:6" x14ac:dyDescent="0.45">
      <c r="A293" t="s">
        <v>271</v>
      </c>
      <c r="B293">
        <v>217</v>
      </c>
      <c r="C293">
        <v>1.26</v>
      </c>
      <c r="D293">
        <f t="shared" si="8"/>
        <v>273.42</v>
      </c>
      <c r="E293" s="14">
        <f t="shared" si="9"/>
        <v>6703.2000000000007</v>
      </c>
      <c r="F293" s="14">
        <f>D293*NEP!$C$6</f>
        <v>1454594.4000000001</v>
      </c>
    </row>
    <row r="294" spans="1:6" x14ac:dyDescent="0.45">
      <c r="A294" t="s">
        <v>272</v>
      </c>
      <c r="B294">
        <v>475</v>
      </c>
      <c r="C294">
        <v>0.31</v>
      </c>
      <c r="D294">
        <f t="shared" si="8"/>
        <v>147.25</v>
      </c>
      <c r="E294" s="14">
        <f t="shared" si="9"/>
        <v>1649.2</v>
      </c>
      <c r="F294" s="14">
        <f>D294*NEP!$C$6</f>
        <v>783370</v>
      </c>
    </row>
    <row r="295" spans="1:6" x14ac:dyDescent="0.45">
      <c r="A295" t="s">
        <v>273</v>
      </c>
      <c r="B295">
        <v>96</v>
      </c>
      <c r="C295">
        <v>1.5</v>
      </c>
      <c r="D295">
        <f t="shared" si="8"/>
        <v>144</v>
      </c>
      <c r="E295" s="14">
        <f t="shared" si="9"/>
        <v>7980</v>
      </c>
      <c r="F295" s="14">
        <f>D295*NEP!$C$6</f>
        <v>766080</v>
      </c>
    </row>
    <row r="296" spans="1:6" x14ac:dyDescent="0.45">
      <c r="A296" t="s">
        <v>274</v>
      </c>
      <c r="B296">
        <v>162</v>
      </c>
      <c r="C296">
        <v>0.56000000000000005</v>
      </c>
      <c r="D296">
        <f t="shared" si="8"/>
        <v>90.720000000000013</v>
      </c>
      <c r="E296" s="14">
        <f t="shared" si="9"/>
        <v>2979.2000000000007</v>
      </c>
      <c r="F296" s="14">
        <f>D296*NEP!$C$6</f>
        <v>482630.40000000008</v>
      </c>
    </row>
    <row r="297" spans="1:6" x14ac:dyDescent="0.45">
      <c r="A297" t="s">
        <v>275</v>
      </c>
      <c r="B297">
        <v>54</v>
      </c>
      <c r="C297">
        <v>0.35</v>
      </c>
      <c r="D297">
        <f t="shared" si="8"/>
        <v>18.899999999999999</v>
      </c>
      <c r="E297" s="14">
        <f t="shared" si="9"/>
        <v>1861.9999999999998</v>
      </c>
      <c r="F297" s="14">
        <f>D297*NEP!$C$6</f>
        <v>100547.99999999999</v>
      </c>
    </row>
    <row r="298" spans="1:6" x14ac:dyDescent="0.45">
      <c r="A298" t="s">
        <v>276</v>
      </c>
      <c r="B298">
        <v>175</v>
      </c>
      <c r="C298">
        <v>0.17</v>
      </c>
      <c r="D298">
        <f t="shared" si="8"/>
        <v>29.750000000000004</v>
      </c>
      <c r="E298" s="14">
        <f t="shared" si="9"/>
        <v>904.4000000000002</v>
      </c>
      <c r="F298" s="14">
        <f>D298*NEP!$C$6</f>
        <v>158270.00000000003</v>
      </c>
    </row>
    <row r="299" spans="1:6" x14ac:dyDescent="0.45">
      <c r="A299" t="s">
        <v>451</v>
      </c>
      <c r="B299">
        <v>289</v>
      </c>
      <c r="C299">
        <v>0.28999999999999998</v>
      </c>
      <c r="D299">
        <f t="shared" si="8"/>
        <v>83.809999999999988</v>
      </c>
      <c r="E299" s="14">
        <f t="shared" si="9"/>
        <v>1542.7999999999997</v>
      </c>
      <c r="F299" s="14">
        <f>D299*NEP!$C$6</f>
        <v>445869.19999999995</v>
      </c>
    </row>
    <row r="300" spans="1:6" x14ac:dyDescent="0.45">
      <c r="A300" t="s">
        <v>277</v>
      </c>
      <c r="B300">
        <v>96</v>
      </c>
      <c r="C300">
        <v>1.26</v>
      </c>
      <c r="D300">
        <f t="shared" si="8"/>
        <v>120.96000000000001</v>
      </c>
      <c r="E300" s="14">
        <f t="shared" si="9"/>
        <v>6703.2000000000007</v>
      </c>
      <c r="F300" s="14">
        <f>D300*NEP!$C$6</f>
        <v>643507.20000000007</v>
      </c>
    </row>
    <row r="301" spans="1:6" x14ac:dyDescent="0.45">
      <c r="A301" t="s">
        <v>278</v>
      </c>
      <c r="B301">
        <v>127</v>
      </c>
      <c r="C301">
        <v>0.35</v>
      </c>
      <c r="D301">
        <f t="shared" si="8"/>
        <v>44.449999999999996</v>
      </c>
      <c r="E301" s="14">
        <f t="shared" si="9"/>
        <v>1861.9999999999998</v>
      </c>
      <c r="F301" s="14">
        <f>D301*NEP!$C$6</f>
        <v>236473.99999999997</v>
      </c>
    </row>
    <row r="302" spans="1:6" x14ac:dyDescent="0.45">
      <c r="A302" t="s">
        <v>279</v>
      </c>
      <c r="B302">
        <v>30</v>
      </c>
      <c r="C302">
        <v>0.88</v>
      </c>
      <c r="D302">
        <f t="shared" si="8"/>
        <v>26.4</v>
      </c>
      <c r="E302" s="14">
        <f t="shared" si="9"/>
        <v>4681.6000000000004</v>
      </c>
      <c r="F302" s="14">
        <f>D302*NEP!$C$6</f>
        <v>140448</v>
      </c>
    </row>
    <row r="303" spans="1:6" x14ac:dyDescent="0.45">
      <c r="A303" t="s">
        <v>280</v>
      </c>
      <c r="B303">
        <v>172</v>
      </c>
      <c r="C303">
        <v>0.67</v>
      </c>
      <c r="D303">
        <f t="shared" si="8"/>
        <v>115.24000000000001</v>
      </c>
      <c r="E303" s="14">
        <f t="shared" si="9"/>
        <v>3564.4</v>
      </c>
      <c r="F303" s="14">
        <f>D303*NEP!$C$6</f>
        <v>613076.80000000005</v>
      </c>
    </row>
    <row r="304" spans="1:6" x14ac:dyDescent="0.45">
      <c r="A304" t="s">
        <v>281</v>
      </c>
      <c r="B304">
        <v>652</v>
      </c>
      <c r="C304">
        <v>0.33</v>
      </c>
      <c r="D304">
        <f t="shared" si="8"/>
        <v>215.16</v>
      </c>
      <c r="E304" s="14">
        <f t="shared" si="9"/>
        <v>1755.6</v>
      </c>
      <c r="F304" s="14">
        <f>D304*NEP!$C$6</f>
        <v>1144651.2</v>
      </c>
    </row>
    <row r="305" spans="2:6" x14ac:dyDescent="0.45">
      <c r="E305" s="14"/>
      <c r="F305" s="14"/>
    </row>
    <row r="306" spans="2:6" x14ac:dyDescent="0.45">
      <c r="E306" s="14"/>
      <c r="F306" s="14"/>
    </row>
    <row r="307" spans="2:6" x14ac:dyDescent="0.45">
      <c r="E307" s="14"/>
      <c r="F307" s="14"/>
    </row>
    <row r="308" spans="2:6" x14ac:dyDescent="0.45">
      <c r="E308" s="14"/>
      <c r="F308" s="14"/>
    </row>
    <row r="309" spans="2:6" x14ac:dyDescent="0.45">
      <c r="E309" s="14"/>
      <c r="F309" s="14"/>
    </row>
    <row r="310" spans="2:6" x14ac:dyDescent="0.45">
      <c r="E310" s="14"/>
      <c r="F310" s="14"/>
    </row>
    <row r="311" spans="2:6" x14ac:dyDescent="0.45">
      <c r="E311" s="14"/>
      <c r="F311" s="14"/>
    </row>
    <row r="312" spans="2:6" x14ac:dyDescent="0.45">
      <c r="E312" s="14"/>
      <c r="F312" s="14"/>
    </row>
    <row r="313" spans="2:6" x14ac:dyDescent="0.45">
      <c r="E313" s="14"/>
      <c r="F313" s="14"/>
    </row>
    <row r="314" spans="2:6" x14ac:dyDescent="0.45">
      <c r="E314" s="14"/>
      <c r="F314" s="14"/>
    </row>
    <row r="315" spans="2:6" x14ac:dyDescent="0.45">
      <c r="E315" s="14"/>
      <c r="F315" s="14"/>
    </row>
    <row r="316" spans="2:6" x14ac:dyDescent="0.45">
      <c r="E316" s="14"/>
      <c r="F316" s="14"/>
    </row>
    <row r="317" spans="2:6" x14ac:dyDescent="0.45">
      <c r="E317" s="14"/>
      <c r="F317" s="14"/>
    </row>
    <row r="318" spans="2:6" x14ac:dyDescent="0.45">
      <c r="E318" s="14"/>
      <c r="F318" s="14"/>
    </row>
    <row r="319" spans="2:6" x14ac:dyDescent="0.45">
      <c r="E319" s="14"/>
      <c r="F319" s="14"/>
    </row>
    <row r="320" spans="2:6" x14ac:dyDescent="0.45">
      <c r="B320" s="2"/>
      <c r="E320" s="14"/>
      <c r="F320" s="14"/>
    </row>
    <row r="321" spans="5:6" x14ac:dyDescent="0.45">
      <c r="E321" s="14"/>
      <c r="F321" s="14"/>
    </row>
    <row r="322" spans="5:6" x14ac:dyDescent="0.45">
      <c r="E322" s="14"/>
      <c r="F322" s="14"/>
    </row>
    <row r="323" spans="5:6" x14ac:dyDescent="0.45">
      <c r="E323" s="14"/>
      <c r="F323" s="14"/>
    </row>
    <row r="324" spans="5:6" x14ac:dyDescent="0.45">
      <c r="E324" s="14"/>
      <c r="F324" s="14"/>
    </row>
    <row r="325" spans="5:6" x14ac:dyDescent="0.45">
      <c r="E325" s="14"/>
      <c r="F325" s="14"/>
    </row>
    <row r="326" spans="5:6" x14ac:dyDescent="0.45">
      <c r="E326" s="14"/>
      <c r="F326" s="14"/>
    </row>
    <row r="327" spans="5:6" x14ac:dyDescent="0.45">
      <c r="E327" s="14"/>
      <c r="F327" s="14"/>
    </row>
    <row r="328" spans="5:6" x14ac:dyDescent="0.45">
      <c r="E328" s="14"/>
      <c r="F328" s="14"/>
    </row>
    <row r="329" spans="5:6" x14ac:dyDescent="0.45">
      <c r="E329" s="14"/>
      <c r="F329" s="14"/>
    </row>
    <row r="330" spans="5:6" x14ac:dyDescent="0.45">
      <c r="E330" s="14"/>
      <c r="F330" s="14"/>
    </row>
    <row r="331" spans="5:6" x14ac:dyDescent="0.45">
      <c r="E331" s="14"/>
      <c r="F331" s="14"/>
    </row>
    <row r="332" spans="5:6" x14ac:dyDescent="0.45">
      <c r="E332" s="14"/>
      <c r="F332" s="14"/>
    </row>
    <row r="333" spans="5:6" x14ac:dyDescent="0.45">
      <c r="E333" s="14"/>
      <c r="F333" s="14"/>
    </row>
    <row r="334" spans="5:6" x14ac:dyDescent="0.45">
      <c r="E334" s="14"/>
      <c r="F334" s="14"/>
    </row>
    <row r="335" spans="5:6" x14ac:dyDescent="0.45">
      <c r="E335" s="14"/>
      <c r="F335" s="14"/>
    </row>
    <row r="336" spans="5:6" x14ac:dyDescent="0.45">
      <c r="E336" s="14"/>
      <c r="F336" s="14"/>
    </row>
    <row r="337" spans="5:6" x14ac:dyDescent="0.45">
      <c r="E337" s="14"/>
      <c r="F337" s="14"/>
    </row>
    <row r="338" spans="5:6" x14ac:dyDescent="0.45">
      <c r="E338" s="14"/>
      <c r="F338" s="14"/>
    </row>
    <row r="339" spans="5:6" x14ac:dyDescent="0.45">
      <c r="E339" s="14"/>
      <c r="F339" s="14"/>
    </row>
    <row r="340" spans="5:6" x14ac:dyDescent="0.45">
      <c r="E340" s="14"/>
      <c r="F340" s="14"/>
    </row>
    <row r="341" spans="5:6" x14ac:dyDescent="0.45">
      <c r="E341" s="14"/>
      <c r="F341" s="14"/>
    </row>
    <row r="342" spans="5:6" x14ac:dyDescent="0.45">
      <c r="E342" s="14"/>
      <c r="F342" s="14"/>
    </row>
    <row r="343" spans="5:6" x14ac:dyDescent="0.45">
      <c r="E343" s="14"/>
      <c r="F343" s="14"/>
    </row>
    <row r="344" spans="5:6" x14ac:dyDescent="0.45">
      <c r="E344" s="14"/>
      <c r="F344" s="14"/>
    </row>
    <row r="345" spans="5:6" x14ac:dyDescent="0.45">
      <c r="E345" s="14"/>
      <c r="F345" s="14"/>
    </row>
    <row r="346" spans="5:6" x14ac:dyDescent="0.45">
      <c r="E346" s="14"/>
      <c r="F346" s="14"/>
    </row>
    <row r="347" spans="5:6" x14ac:dyDescent="0.45">
      <c r="E347" s="14"/>
      <c r="F347" s="14"/>
    </row>
    <row r="348" spans="5:6" x14ac:dyDescent="0.45">
      <c r="E348" s="14"/>
      <c r="F348" s="14"/>
    </row>
    <row r="349" spans="5:6" x14ac:dyDescent="0.45">
      <c r="E349" s="14"/>
      <c r="F349" s="14"/>
    </row>
    <row r="350" spans="5:6" x14ac:dyDescent="0.45">
      <c r="E350" s="14"/>
      <c r="F350" s="14"/>
    </row>
    <row r="351" spans="5:6" x14ac:dyDescent="0.45">
      <c r="E351" s="14"/>
      <c r="F351" s="14"/>
    </row>
    <row r="352" spans="5:6" x14ac:dyDescent="0.45">
      <c r="E352" s="14"/>
      <c r="F352" s="14"/>
    </row>
    <row r="353" spans="5:6" x14ac:dyDescent="0.45">
      <c r="E353" s="14"/>
      <c r="F353" s="14"/>
    </row>
    <row r="354" spans="5:6" x14ac:dyDescent="0.45">
      <c r="E354" s="14"/>
      <c r="F354" s="14"/>
    </row>
    <row r="355" spans="5:6" x14ac:dyDescent="0.45">
      <c r="E355" s="14"/>
      <c r="F355" s="14"/>
    </row>
    <row r="356" spans="5:6" x14ac:dyDescent="0.45">
      <c r="E356" s="14"/>
      <c r="F356" s="14"/>
    </row>
    <row r="357" spans="5:6" x14ac:dyDescent="0.45">
      <c r="E357" s="14"/>
      <c r="F357" s="14"/>
    </row>
    <row r="358" spans="5:6" x14ac:dyDescent="0.45">
      <c r="E358" s="14"/>
      <c r="F358" s="14"/>
    </row>
    <row r="359" spans="5:6" x14ac:dyDescent="0.45">
      <c r="E359" s="14"/>
      <c r="F359" s="14"/>
    </row>
    <row r="360" spans="5:6" x14ac:dyDescent="0.45">
      <c r="E360" s="14"/>
      <c r="F360" s="14"/>
    </row>
    <row r="361" spans="5:6" x14ac:dyDescent="0.45">
      <c r="E361" s="14"/>
      <c r="F361" s="14"/>
    </row>
    <row r="362" spans="5:6" x14ac:dyDescent="0.45">
      <c r="E362" s="14"/>
      <c r="F362" s="14"/>
    </row>
    <row r="363" spans="5:6" x14ac:dyDescent="0.45">
      <c r="E363" s="14"/>
      <c r="F363" s="14"/>
    </row>
    <row r="364" spans="5:6" x14ac:dyDescent="0.45">
      <c r="E364" s="14"/>
      <c r="F364" s="14"/>
    </row>
    <row r="365" spans="5:6" x14ac:dyDescent="0.45">
      <c r="E365" s="14"/>
      <c r="F365" s="14"/>
    </row>
    <row r="366" spans="5:6" x14ac:dyDescent="0.45">
      <c r="E366" s="14"/>
      <c r="F366" s="14"/>
    </row>
    <row r="367" spans="5:6" x14ac:dyDescent="0.45">
      <c r="E367" s="14"/>
      <c r="F367" s="14"/>
    </row>
    <row r="368" spans="5:6" x14ac:dyDescent="0.45">
      <c r="E368" s="14"/>
      <c r="F368" s="14"/>
    </row>
    <row r="369" spans="5:6" x14ac:dyDescent="0.45">
      <c r="E369" s="14"/>
      <c r="F369" s="14"/>
    </row>
    <row r="370" spans="5:6" x14ac:dyDescent="0.45">
      <c r="E370" s="14"/>
      <c r="F370" s="14"/>
    </row>
    <row r="371" spans="5:6" x14ac:dyDescent="0.45">
      <c r="E371" s="14"/>
      <c r="F371" s="14"/>
    </row>
    <row r="372" spans="5:6" x14ac:dyDescent="0.45">
      <c r="E372" s="14"/>
      <c r="F372" s="14"/>
    </row>
    <row r="373" spans="5:6" x14ac:dyDescent="0.45">
      <c r="E373" s="14"/>
      <c r="F373" s="14"/>
    </row>
    <row r="374" spans="5:6" x14ac:dyDescent="0.45">
      <c r="E374" s="14"/>
      <c r="F374" s="14"/>
    </row>
    <row r="375" spans="5:6" x14ac:dyDescent="0.45">
      <c r="E375" s="14"/>
      <c r="F375" s="14"/>
    </row>
    <row r="376" spans="5:6" x14ac:dyDescent="0.45">
      <c r="E376" s="14"/>
      <c r="F376" s="14"/>
    </row>
    <row r="377" spans="5:6" x14ac:dyDescent="0.45">
      <c r="E377" s="14"/>
      <c r="F377" s="14"/>
    </row>
    <row r="378" spans="5:6" x14ac:dyDescent="0.45">
      <c r="E378" s="14"/>
      <c r="F378" s="14"/>
    </row>
    <row r="379" spans="5:6" x14ac:dyDescent="0.45">
      <c r="E379" s="14"/>
      <c r="F379" s="14"/>
    </row>
    <row r="380" spans="5:6" x14ac:dyDescent="0.45">
      <c r="E380" s="14"/>
      <c r="F380" s="14"/>
    </row>
    <row r="381" spans="5:6" x14ac:dyDescent="0.45">
      <c r="E381" s="14"/>
      <c r="F381" s="14"/>
    </row>
    <row r="382" spans="5:6" x14ac:dyDescent="0.45">
      <c r="E382" s="14"/>
      <c r="F382" s="14"/>
    </row>
    <row r="383" spans="5:6" x14ac:dyDescent="0.45">
      <c r="E383" s="14"/>
      <c r="F383" s="14"/>
    </row>
    <row r="384" spans="5:6" x14ac:dyDescent="0.45">
      <c r="E384" s="14"/>
      <c r="F384" s="14"/>
    </row>
    <row r="385" spans="5:6" x14ac:dyDescent="0.45">
      <c r="E385" s="14"/>
      <c r="F385" s="14"/>
    </row>
    <row r="386" spans="5:6" x14ac:dyDescent="0.45">
      <c r="E386" s="14"/>
      <c r="F386" s="14"/>
    </row>
    <row r="387" spans="5:6" x14ac:dyDescent="0.45">
      <c r="E387" s="14"/>
      <c r="F387" s="14"/>
    </row>
    <row r="388" spans="5:6" x14ac:dyDescent="0.45">
      <c r="E388" s="14"/>
      <c r="F38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C26"/>
  <sheetViews>
    <sheetView workbookViewId="0">
      <selection activeCell="A2" sqref="A2:D27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5.53125" bestFit="1" customWidth="1"/>
  </cols>
  <sheetData>
    <row r="1" spans="1:3" x14ac:dyDescent="0.45">
      <c r="A1" t="s">
        <v>291</v>
      </c>
      <c r="B1" t="s">
        <v>1</v>
      </c>
      <c r="C1" t="s">
        <v>2</v>
      </c>
    </row>
    <row r="2" spans="1:3" x14ac:dyDescent="0.45">
      <c r="C2" s="1"/>
    </row>
    <row r="3" spans="1:3" x14ac:dyDescent="0.45">
      <c r="C3" s="1"/>
    </row>
    <row r="4" spans="1:3" x14ac:dyDescent="0.45">
      <c r="C4" s="1"/>
    </row>
    <row r="5" spans="1:3" x14ac:dyDescent="0.45">
      <c r="C5" s="1"/>
    </row>
    <row r="6" spans="1:3" x14ac:dyDescent="0.45">
      <c r="C6" s="1"/>
    </row>
    <row r="7" spans="1:3" x14ac:dyDescent="0.45">
      <c r="C7" s="1"/>
    </row>
    <row r="8" spans="1:3" x14ac:dyDescent="0.45">
      <c r="C8" s="1"/>
    </row>
    <row r="9" spans="1:3" x14ac:dyDescent="0.45">
      <c r="C9" s="1"/>
    </row>
    <row r="10" spans="1:3" x14ac:dyDescent="0.45">
      <c r="C10" s="1"/>
    </row>
    <row r="11" spans="1:3" x14ac:dyDescent="0.45">
      <c r="C11" s="1"/>
    </row>
    <row r="12" spans="1:3" x14ac:dyDescent="0.45">
      <c r="C12" s="1"/>
    </row>
    <row r="13" spans="1:3" x14ac:dyDescent="0.45">
      <c r="C13" s="1"/>
    </row>
    <row r="14" spans="1:3" x14ac:dyDescent="0.45">
      <c r="C14" s="1"/>
    </row>
    <row r="15" spans="1:3" x14ac:dyDescent="0.45">
      <c r="C15" s="1"/>
    </row>
    <row r="16" spans="1:3" x14ac:dyDescent="0.45">
      <c r="C16" s="1"/>
    </row>
    <row r="17" spans="3:3" x14ac:dyDescent="0.45">
      <c r="C17" s="1"/>
    </row>
    <row r="18" spans="3:3" x14ac:dyDescent="0.45">
      <c r="C18" s="1"/>
    </row>
    <row r="19" spans="3:3" x14ac:dyDescent="0.45">
      <c r="C19" s="1"/>
    </row>
    <row r="20" spans="3:3" x14ac:dyDescent="0.45">
      <c r="C20" s="1"/>
    </row>
    <row r="21" spans="3:3" x14ac:dyDescent="0.45">
      <c r="C21" s="1"/>
    </row>
    <row r="22" spans="3:3" x14ac:dyDescent="0.45">
      <c r="C22" s="1"/>
    </row>
    <row r="23" spans="3:3" x14ac:dyDescent="0.45">
      <c r="C23" s="1"/>
    </row>
    <row r="24" spans="3:3" x14ac:dyDescent="0.45">
      <c r="C24" s="1"/>
    </row>
    <row r="25" spans="3:3" x14ac:dyDescent="0.45">
      <c r="C25" s="1"/>
    </row>
    <row r="26" spans="3:3" x14ac:dyDescent="0.45">
      <c r="C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C1"/>
  <sheetViews>
    <sheetView tabSelected="1" workbookViewId="0">
      <selection activeCell="H27" sqref="H27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6.86328125" bestFit="1" customWidth="1"/>
  </cols>
  <sheetData>
    <row r="1" spans="1:3" x14ac:dyDescent="0.45">
      <c r="A1" t="s">
        <v>291</v>
      </c>
      <c r="B1" t="s">
        <v>1</v>
      </c>
      <c r="C1" t="s">
        <v>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K11"/>
  <sheetViews>
    <sheetView workbookViewId="0">
      <selection activeCell="A2" sqref="A2:L9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5.796875" bestFit="1" customWidth="1"/>
    <col min="4" max="4" width="17.1328125" bestFit="1" customWidth="1"/>
    <col min="5" max="5" width="9.9296875" customWidth="1"/>
    <col min="6" max="6" width="18.86328125" bestFit="1" customWidth="1"/>
    <col min="7" max="7" width="12.73046875" bestFit="1" customWidth="1"/>
    <col min="9" max="9" width="18.06640625" bestFit="1" customWidth="1"/>
    <col min="10" max="10" width="8.46484375" customWidth="1"/>
    <col min="11" max="11" width="10.6640625" bestFit="1" customWidth="1"/>
  </cols>
  <sheetData>
    <row r="1" spans="1:11" ht="42.75" x14ac:dyDescent="0.45">
      <c r="A1" s="9" t="s">
        <v>0</v>
      </c>
      <c r="B1" s="9" t="s">
        <v>1</v>
      </c>
      <c r="C1" s="9" t="s">
        <v>2</v>
      </c>
      <c r="D1" s="9" t="s">
        <v>398</v>
      </c>
      <c r="E1" s="9" t="s">
        <v>400</v>
      </c>
      <c r="F1" s="9" t="s">
        <v>414</v>
      </c>
      <c r="G1" s="9" t="s">
        <v>405</v>
      </c>
      <c r="H1" s="9"/>
      <c r="I1" s="9" t="s">
        <v>403</v>
      </c>
      <c r="J1" s="15" t="s">
        <v>416</v>
      </c>
      <c r="K1" s="15" t="s">
        <v>411</v>
      </c>
    </row>
    <row r="2" spans="1:11" x14ac:dyDescent="0.45">
      <c r="C2" s="1"/>
      <c r="E2" s="12"/>
      <c r="F2" s="14"/>
      <c r="G2" s="14"/>
      <c r="I2" s="1"/>
      <c r="J2" s="1"/>
      <c r="K2" s="1"/>
    </row>
    <row r="3" spans="1:11" x14ac:dyDescent="0.45">
      <c r="C3" s="1"/>
      <c r="E3" s="12"/>
      <c r="F3" s="14"/>
      <c r="G3" s="14"/>
      <c r="I3" s="1"/>
      <c r="J3" s="1"/>
      <c r="K3" s="1"/>
    </row>
    <row r="4" spans="1:11" x14ac:dyDescent="0.45">
      <c r="C4" s="1"/>
      <c r="E4" s="12"/>
      <c r="F4" s="14"/>
      <c r="G4" s="14"/>
      <c r="I4" s="1"/>
      <c r="J4" s="1"/>
      <c r="K4" s="1"/>
    </row>
    <row r="5" spans="1:11" x14ac:dyDescent="0.45">
      <c r="C5" s="1"/>
      <c r="E5" s="12"/>
      <c r="F5" s="14"/>
      <c r="G5" s="14"/>
      <c r="I5" s="1"/>
      <c r="J5" s="1"/>
      <c r="K5" s="1"/>
    </row>
    <row r="6" spans="1:11" x14ac:dyDescent="0.45">
      <c r="C6" s="1"/>
      <c r="E6" s="12"/>
      <c r="F6" s="14"/>
      <c r="G6" s="14"/>
      <c r="I6" s="1"/>
      <c r="J6" s="1"/>
      <c r="K6" s="1"/>
    </row>
    <row r="7" spans="1:11" x14ac:dyDescent="0.45">
      <c r="C7" s="1"/>
      <c r="D7" s="12"/>
      <c r="E7" s="12"/>
      <c r="F7" s="14"/>
      <c r="G7" s="14"/>
      <c r="H7" s="12"/>
      <c r="I7" s="1"/>
      <c r="J7" s="1"/>
      <c r="K7" s="1"/>
    </row>
    <row r="8" spans="1:11" x14ac:dyDescent="0.45">
      <c r="C8" s="24"/>
      <c r="D8" s="12"/>
      <c r="E8" s="12"/>
      <c r="F8" s="14"/>
      <c r="G8" s="14"/>
      <c r="I8" s="1"/>
      <c r="J8" s="1"/>
      <c r="K8" s="1"/>
    </row>
    <row r="10" spans="1:11" x14ac:dyDescent="0.45">
      <c r="C10" s="1"/>
      <c r="E10" s="12"/>
      <c r="F10" s="14"/>
      <c r="G10" s="14"/>
      <c r="I10" s="1"/>
      <c r="J10" s="1"/>
      <c r="K10" s="1"/>
    </row>
    <row r="11" spans="1:11" x14ac:dyDescent="0.45">
      <c r="C11" s="1"/>
      <c r="D11" s="12"/>
      <c r="E11" s="12"/>
      <c r="F11" s="14"/>
      <c r="G11" s="14"/>
      <c r="H11" s="12"/>
      <c r="I11" s="1"/>
      <c r="J11" s="1"/>
      <c r="K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F8"/>
  <sheetViews>
    <sheetView workbookViewId="0">
      <selection activeCell="A2" sqref="A2:H10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6.86328125" bestFit="1" customWidth="1"/>
    <col min="4" max="4" width="7.3984375" bestFit="1" customWidth="1"/>
    <col min="5" max="5" width="22.06640625" bestFit="1" customWidth="1"/>
    <col min="6" max="6" width="15.796875" bestFit="1" customWidth="1"/>
  </cols>
  <sheetData>
    <row r="1" spans="1:6" s="9" customFormat="1" x14ac:dyDescent="0.45">
      <c r="A1" s="9" t="s">
        <v>0</v>
      </c>
      <c r="B1" s="9" t="s">
        <v>1</v>
      </c>
      <c r="C1" s="9" t="s">
        <v>398</v>
      </c>
      <c r="D1" s="9" t="s">
        <v>400</v>
      </c>
      <c r="E1" s="9" t="s">
        <v>415</v>
      </c>
      <c r="F1" s="9" t="s">
        <v>406</v>
      </c>
    </row>
    <row r="2" spans="1:6" x14ac:dyDescent="0.45">
      <c r="E2" s="14"/>
      <c r="F2" s="14"/>
    </row>
    <row r="3" spans="1:6" x14ac:dyDescent="0.45">
      <c r="E3" s="14"/>
      <c r="F3" s="14"/>
    </row>
    <row r="4" spans="1:6" x14ac:dyDescent="0.45">
      <c r="E4" s="14"/>
      <c r="F4" s="14"/>
    </row>
    <row r="5" spans="1:6" x14ac:dyDescent="0.45">
      <c r="E5" s="14"/>
      <c r="F5" s="14"/>
    </row>
    <row r="6" spans="1:6" x14ac:dyDescent="0.45">
      <c r="E6" s="14"/>
      <c r="F6" s="14"/>
    </row>
    <row r="8" spans="1:6" x14ac:dyDescent="0.45">
      <c r="E8" s="14"/>
      <c r="F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LMH - Summary</vt:lpstr>
      <vt:lpstr>Cost per NWAU ED</vt:lpstr>
      <vt:lpstr>NWAU per pres ED</vt:lpstr>
      <vt:lpstr>Cost per NWAU Acute Adm</vt:lpstr>
      <vt:lpstr>NWAU per episode Acute Adm</vt:lpstr>
      <vt:lpstr>Cost per NWAU Sub-Acute Adm</vt:lpstr>
      <vt:lpstr>NWAU per episode Sub-Acute Adm</vt:lpstr>
      <vt:lpstr>Cost per NWAU Mental Health Adm</vt:lpstr>
      <vt:lpstr>NWAU per episode Mental Health</vt:lpstr>
      <vt:lpstr>NEP</vt:lpstr>
      <vt:lpstr>Cover - Flinders Medical Centre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Partington</dc:creator>
  <cp:lastModifiedBy>Andrew</cp:lastModifiedBy>
  <dcterms:created xsi:type="dcterms:W3CDTF">2023-07-10T04:18:18Z</dcterms:created>
  <dcterms:modified xsi:type="dcterms:W3CDTF">2024-07-10T20:12:30Z</dcterms:modified>
</cp:coreProperties>
</file>