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MPH-HEcon-Health System Sustainability\S&amp;T HSS\Overarching Research\IHACPA Data\"/>
    </mc:Choice>
  </mc:AlternateContent>
  <xr:revisionPtr revIDLastSave="0" documentId="13_ncr:1_{B06763FD-C810-448D-9D21-809101A56977}" xr6:coauthVersionLast="47" xr6:coauthVersionMax="47" xr10:uidLastSave="{00000000-0000-0000-0000-000000000000}"/>
  <bookViews>
    <workbookView xWindow="7890" yWindow="-16320" windowWidth="29040" windowHeight="16440" tabRatio="856" activeTab="3" xr2:uid="{00000000-000D-0000-FFFF-FFFF00000000}"/>
  </bookViews>
  <sheets>
    <sheet name="MH - Summary" sheetId="11" r:id="rId1"/>
    <sheet name="Cost per NWAU ED" sheetId="5" r:id="rId2"/>
    <sheet name="NWAU per pres ED" sheetId="8" r:id="rId3"/>
    <sheet name="Cost per NWAU Acute Adm" sheetId="1" r:id="rId4"/>
    <sheet name="NWAU per episode Acute Adm" sheetId="7" r:id="rId5"/>
    <sheet name="Cost per NWAU Sub-Acute Adm" sheetId="4" r:id="rId6"/>
    <sheet name="NWAU per episode Sub-Acute Adm" sheetId="9" r:id="rId7"/>
    <sheet name="Cost per NWAU Mental Health Adm" sheetId="6" r:id="rId8"/>
    <sheet name="NWAU per episode Mental Health" sheetId="10" r:id="rId9"/>
    <sheet name="NEP" sheetId="2" r:id="rId10"/>
    <sheet name="Cover - Flinders Medical Centre" sheetId="3" r:id="rId1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7" i="1" l="1"/>
  <c r="D87" i="1"/>
  <c r="L111" i="5"/>
  <c r="D111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2" i="5"/>
  <c r="H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I2" i="1"/>
  <c r="D1" i="5"/>
  <c r="B16" i="11"/>
  <c r="D3" i="7"/>
  <c r="F3" i="7" s="1"/>
  <c r="E3" i="7" s="1"/>
  <c r="D4" i="7"/>
  <c r="F4" i="7" s="1"/>
  <c r="E4" i="7" s="1"/>
  <c r="D5" i="7"/>
  <c r="F5" i="7" s="1"/>
  <c r="E5" i="7" s="1"/>
  <c r="D6" i="7"/>
  <c r="F6" i="7" s="1"/>
  <c r="E6" i="7" s="1"/>
  <c r="D7" i="7"/>
  <c r="F7" i="7" s="1"/>
  <c r="E7" i="7" s="1"/>
  <c r="D8" i="7"/>
  <c r="F8" i="7" s="1"/>
  <c r="E8" i="7" s="1"/>
  <c r="D9" i="7"/>
  <c r="F9" i="7" s="1"/>
  <c r="E9" i="7" s="1"/>
  <c r="D10" i="7"/>
  <c r="F10" i="7" s="1"/>
  <c r="E10" i="7" s="1"/>
  <c r="D11" i="7"/>
  <c r="F11" i="7" s="1"/>
  <c r="E11" i="7" s="1"/>
  <c r="D12" i="7"/>
  <c r="F12" i="7" s="1"/>
  <c r="E12" i="7" s="1"/>
  <c r="D13" i="7"/>
  <c r="F13" i="7" s="1"/>
  <c r="E13" i="7" s="1"/>
  <c r="D14" i="7"/>
  <c r="F14" i="7" s="1"/>
  <c r="E14" i="7" s="1"/>
  <c r="D15" i="7"/>
  <c r="F15" i="7" s="1"/>
  <c r="E15" i="7" s="1"/>
  <c r="D16" i="7"/>
  <c r="F16" i="7" s="1"/>
  <c r="E16" i="7" s="1"/>
  <c r="D17" i="7"/>
  <c r="F17" i="7" s="1"/>
  <c r="E17" i="7" s="1"/>
  <c r="D18" i="7"/>
  <c r="F18" i="7" s="1"/>
  <c r="E18" i="7" s="1"/>
  <c r="D19" i="7"/>
  <c r="F19" i="7" s="1"/>
  <c r="E19" i="7" s="1"/>
  <c r="D20" i="7"/>
  <c r="F20" i="7" s="1"/>
  <c r="E20" i="7" s="1"/>
  <c r="D21" i="7"/>
  <c r="F21" i="7" s="1"/>
  <c r="E21" i="7" s="1"/>
  <c r="D22" i="7"/>
  <c r="F22" i="7" s="1"/>
  <c r="E22" i="7" s="1"/>
  <c r="D23" i="7"/>
  <c r="F23" i="7" s="1"/>
  <c r="E23" i="7" s="1"/>
  <c r="D24" i="7"/>
  <c r="F24" i="7" s="1"/>
  <c r="E24" i="7" s="1"/>
  <c r="D25" i="7"/>
  <c r="F25" i="7" s="1"/>
  <c r="E25" i="7" s="1"/>
  <c r="D26" i="7"/>
  <c r="F26" i="7" s="1"/>
  <c r="E26" i="7" s="1"/>
  <c r="D27" i="7"/>
  <c r="F27" i="7" s="1"/>
  <c r="E27" i="7" s="1"/>
  <c r="D28" i="7"/>
  <c r="F28" i="7" s="1"/>
  <c r="E28" i="7" s="1"/>
  <c r="D29" i="7"/>
  <c r="F29" i="7" s="1"/>
  <c r="E29" i="7" s="1"/>
  <c r="D30" i="7"/>
  <c r="F30" i="7" s="1"/>
  <c r="E30" i="7" s="1"/>
  <c r="D31" i="7"/>
  <c r="F31" i="7" s="1"/>
  <c r="E31" i="7" s="1"/>
  <c r="D32" i="7"/>
  <c r="F32" i="7" s="1"/>
  <c r="E32" i="7" s="1"/>
  <c r="D33" i="7"/>
  <c r="F33" i="7" s="1"/>
  <c r="E33" i="7" s="1"/>
  <c r="D34" i="7"/>
  <c r="F34" i="7" s="1"/>
  <c r="E34" i="7" s="1"/>
  <c r="D35" i="7"/>
  <c r="F35" i="7" s="1"/>
  <c r="E35" i="7" s="1"/>
  <c r="D36" i="7"/>
  <c r="F36" i="7" s="1"/>
  <c r="E36" i="7" s="1"/>
  <c r="D37" i="7"/>
  <c r="F37" i="7" s="1"/>
  <c r="E37" i="7" s="1"/>
  <c r="D38" i="7"/>
  <c r="F38" i="7" s="1"/>
  <c r="E38" i="7" s="1"/>
  <c r="D39" i="7"/>
  <c r="F39" i="7" s="1"/>
  <c r="E39" i="7" s="1"/>
  <c r="D40" i="7"/>
  <c r="F40" i="7" s="1"/>
  <c r="E40" i="7" s="1"/>
  <c r="D41" i="7"/>
  <c r="F41" i="7" s="1"/>
  <c r="E41" i="7" s="1"/>
  <c r="D42" i="7"/>
  <c r="F42" i="7" s="1"/>
  <c r="E42" i="7" s="1"/>
  <c r="D43" i="7"/>
  <c r="F43" i="7" s="1"/>
  <c r="E43" i="7" s="1"/>
  <c r="D44" i="7"/>
  <c r="F44" i="7" s="1"/>
  <c r="E44" i="7" s="1"/>
  <c r="D45" i="7"/>
  <c r="F45" i="7" s="1"/>
  <c r="E45" i="7" s="1"/>
  <c r="D46" i="7"/>
  <c r="F46" i="7" s="1"/>
  <c r="E46" i="7" s="1"/>
  <c r="D47" i="7"/>
  <c r="F47" i="7" s="1"/>
  <c r="E47" i="7" s="1"/>
  <c r="D48" i="7"/>
  <c r="F48" i="7" s="1"/>
  <c r="E48" i="7" s="1"/>
  <c r="D49" i="7"/>
  <c r="F49" i="7" s="1"/>
  <c r="E49" i="7" s="1"/>
  <c r="D50" i="7"/>
  <c r="F50" i="7" s="1"/>
  <c r="E50" i="7" s="1"/>
  <c r="D51" i="7"/>
  <c r="F51" i="7" s="1"/>
  <c r="E51" i="7" s="1"/>
  <c r="D52" i="7"/>
  <c r="F52" i="7" s="1"/>
  <c r="E52" i="7" s="1"/>
  <c r="D53" i="7"/>
  <c r="F53" i="7" s="1"/>
  <c r="E53" i="7" s="1"/>
  <c r="D54" i="7"/>
  <c r="F54" i="7" s="1"/>
  <c r="E54" i="7" s="1"/>
  <c r="D55" i="7"/>
  <c r="F55" i="7" s="1"/>
  <c r="E55" i="7" s="1"/>
  <c r="D56" i="7"/>
  <c r="F56" i="7" s="1"/>
  <c r="E56" i="7" s="1"/>
  <c r="D57" i="7"/>
  <c r="F57" i="7" s="1"/>
  <c r="E57" i="7" s="1"/>
  <c r="D58" i="7"/>
  <c r="F58" i="7" s="1"/>
  <c r="E58" i="7" s="1"/>
  <c r="D59" i="7"/>
  <c r="F59" i="7" s="1"/>
  <c r="E59" i="7" s="1"/>
  <c r="D60" i="7"/>
  <c r="F60" i="7" s="1"/>
  <c r="E60" i="7" s="1"/>
  <c r="D61" i="7"/>
  <c r="F61" i="7" s="1"/>
  <c r="E61" i="7" s="1"/>
  <c r="D62" i="7"/>
  <c r="F62" i="7" s="1"/>
  <c r="E62" i="7" s="1"/>
  <c r="D63" i="7"/>
  <c r="F63" i="7" s="1"/>
  <c r="E63" i="7" s="1"/>
  <c r="D64" i="7"/>
  <c r="F64" i="7" s="1"/>
  <c r="E64" i="7" s="1"/>
  <c r="D65" i="7"/>
  <c r="F65" i="7" s="1"/>
  <c r="E65" i="7" s="1"/>
  <c r="D66" i="7"/>
  <c r="F66" i="7" s="1"/>
  <c r="E66" i="7" s="1"/>
  <c r="D67" i="7"/>
  <c r="F67" i="7" s="1"/>
  <c r="E67" i="7" s="1"/>
  <c r="D68" i="7"/>
  <c r="F68" i="7" s="1"/>
  <c r="E68" i="7" s="1"/>
  <c r="D69" i="7"/>
  <c r="F69" i="7" s="1"/>
  <c r="E69" i="7" s="1"/>
  <c r="D70" i="7"/>
  <c r="F70" i="7" s="1"/>
  <c r="E70" i="7" s="1"/>
  <c r="D71" i="7"/>
  <c r="F71" i="7" s="1"/>
  <c r="E71" i="7" s="1"/>
  <c r="D72" i="7"/>
  <c r="F72" i="7" s="1"/>
  <c r="E72" i="7" s="1"/>
  <c r="D73" i="7"/>
  <c r="F73" i="7" s="1"/>
  <c r="E73" i="7" s="1"/>
  <c r="D74" i="7"/>
  <c r="F74" i="7" s="1"/>
  <c r="E74" i="7" s="1"/>
  <c r="D75" i="7"/>
  <c r="F75" i="7" s="1"/>
  <c r="E75" i="7" s="1"/>
  <c r="D76" i="7"/>
  <c r="F76" i="7" s="1"/>
  <c r="E76" i="7" s="1"/>
  <c r="D77" i="7"/>
  <c r="F77" i="7" s="1"/>
  <c r="E77" i="7" s="1"/>
  <c r="D78" i="7"/>
  <c r="F78" i="7" s="1"/>
  <c r="E78" i="7" s="1"/>
  <c r="D79" i="7"/>
  <c r="F79" i="7" s="1"/>
  <c r="E79" i="7" s="1"/>
  <c r="D80" i="7"/>
  <c r="F80" i="7" s="1"/>
  <c r="E80" i="7" s="1"/>
  <c r="D81" i="7"/>
  <c r="F81" i="7" s="1"/>
  <c r="E81" i="7" s="1"/>
  <c r="D82" i="7"/>
  <c r="F82" i="7" s="1"/>
  <c r="E82" i="7" s="1"/>
  <c r="D83" i="7"/>
  <c r="F83" i="7" s="1"/>
  <c r="E83" i="7" s="1"/>
  <c r="D84" i="7"/>
  <c r="F84" i="7" s="1"/>
  <c r="E84" i="7" s="1"/>
  <c r="D85" i="7"/>
  <c r="F85" i="7" s="1"/>
  <c r="E85" i="7" s="1"/>
  <c r="D2" i="7"/>
  <c r="F2" i="7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F32" i="1" s="1"/>
  <c r="G32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F64" i="1" s="1"/>
  <c r="G64" i="1" s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2" i="1"/>
  <c r="B8" i="11"/>
  <c r="B4" i="11"/>
  <c r="D2" i="8"/>
  <c r="F2" i="8" s="1"/>
  <c r="D4" i="5"/>
  <c r="F4" i="5" s="1"/>
  <c r="D74" i="5"/>
  <c r="F74" i="5" s="1"/>
  <c r="D19" i="5"/>
  <c r="E19" i="5" s="1"/>
  <c r="D27" i="5"/>
  <c r="E27" i="5" s="1"/>
  <c r="D55" i="5"/>
  <c r="E55" i="5" s="1"/>
  <c r="D24" i="5"/>
  <c r="F24" i="5" s="1"/>
  <c r="D65" i="5"/>
  <c r="F65" i="5" s="1"/>
  <c r="D16" i="5"/>
  <c r="F16" i="5" s="1"/>
  <c r="D87" i="5"/>
  <c r="F87" i="5" s="1"/>
  <c r="D3" i="5"/>
  <c r="F3" i="5" s="1"/>
  <c r="D84" i="5"/>
  <c r="F84" i="5" s="1"/>
  <c r="G84" i="5" s="1"/>
  <c r="D75" i="5"/>
  <c r="F75" i="5" s="1"/>
  <c r="D51" i="5"/>
  <c r="F51" i="5" s="1"/>
  <c r="D79" i="5"/>
  <c r="F79" i="5" s="1"/>
  <c r="D64" i="5"/>
  <c r="F64" i="5" s="1"/>
  <c r="D73" i="5"/>
  <c r="F73" i="5" s="1"/>
  <c r="D53" i="5"/>
  <c r="F53" i="5" s="1"/>
  <c r="G53" i="5" s="1"/>
  <c r="D13" i="5"/>
  <c r="F13" i="5" s="1"/>
  <c r="D10" i="5"/>
  <c r="F10" i="5" s="1"/>
  <c r="D9" i="5"/>
  <c r="F9" i="5" s="1"/>
  <c r="D5" i="5"/>
  <c r="F5" i="5" s="1"/>
  <c r="D57" i="5"/>
  <c r="E57" i="5" s="1"/>
  <c r="D34" i="5"/>
  <c r="E34" i="5" s="1"/>
  <c r="D43" i="5"/>
  <c r="F43" i="5" s="1"/>
  <c r="D81" i="5"/>
  <c r="F81" i="5" s="1"/>
  <c r="D14" i="5"/>
  <c r="F14" i="5" s="1"/>
  <c r="D50" i="5"/>
  <c r="F50" i="5" s="1"/>
  <c r="D67" i="5"/>
  <c r="F67" i="5" s="1"/>
  <c r="D80" i="5"/>
  <c r="F80" i="5" s="1"/>
  <c r="D54" i="5"/>
  <c r="F54" i="5" s="1"/>
  <c r="G54" i="5" s="1"/>
  <c r="D62" i="5"/>
  <c r="F62" i="5" s="1"/>
  <c r="D38" i="5"/>
  <c r="F38" i="5" s="1"/>
  <c r="D20" i="5"/>
  <c r="F20" i="5" s="1"/>
  <c r="D46" i="5"/>
  <c r="F46" i="5" s="1"/>
  <c r="D78" i="5"/>
  <c r="F78" i="5" s="1"/>
  <c r="D68" i="5"/>
  <c r="F68" i="5" s="1"/>
  <c r="D40" i="5"/>
  <c r="F40" i="5" s="1"/>
  <c r="D35" i="5"/>
  <c r="F35" i="5" s="1"/>
  <c r="G35" i="5" s="1"/>
  <c r="D25" i="5"/>
  <c r="F25" i="5" s="1"/>
  <c r="D60" i="5"/>
  <c r="F60" i="5" s="1"/>
  <c r="D47" i="5"/>
  <c r="F47" i="5" s="1"/>
  <c r="D15" i="5"/>
  <c r="F15" i="5" s="1"/>
  <c r="D11" i="5"/>
  <c r="F11" i="5" s="1"/>
  <c r="D72" i="5"/>
  <c r="F72" i="5" s="1"/>
  <c r="D22" i="5"/>
  <c r="E22" i="5" s="1"/>
  <c r="D2" i="5"/>
  <c r="D6" i="5"/>
  <c r="F6" i="5" s="1"/>
  <c r="D41" i="5"/>
  <c r="F41" i="5" s="1"/>
  <c r="D30" i="5"/>
  <c r="F30" i="5" s="1"/>
  <c r="D21" i="5"/>
  <c r="F21" i="5" s="1"/>
  <c r="D82" i="5"/>
  <c r="F82" i="5" s="1"/>
  <c r="D23" i="5"/>
  <c r="F23" i="5" s="1"/>
  <c r="G23" i="5" s="1"/>
  <c r="D70" i="5"/>
  <c r="F70" i="5" s="1"/>
  <c r="D86" i="5"/>
  <c r="F86" i="5" s="1"/>
  <c r="D83" i="5"/>
  <c r="F83" i="5" s="1"/>
  <c r="D42" i="5"/>
  <c r="F42" i="5" s="1"/>
  <c r="D36" i="5"/>
  <c r="E36" i="5" s="1"/>
  <c r="D7" i="5"/>
  <c r="E7" i="5" s="1"/>
  <c r="D76" i="5"/>
  <c r="F76" i="5" s="1"/>
  <c r="D48" i="5"/>
  <c r="F48" i="5" s="1"/>
  <c r="G48" i="5" s="1"/>
  <c r="D45" i="5"/>
  <c r="F45" i="5" s="1"/>
  <c r="D29" i="5"/>
  <c r="F29" i="5" s="1"/>
  <c r="D88" i="5"/>
  <c r="F88" i="5" s="1"/>
  <c r="D85" i="5"/>
  <c r="F85" i="5" s="1"/>
  <c r="D77" i="5"/>
  <c r="F77" i="5" s="1"/>
  <c r="D32" i="5"/>
  <c r="F32" i="5" s="1"/>
  <c r="D26" i="5"/>
  <c r="F26" i="5" s="1"/>
  <c r="D63" i="5"/>
  <c r="F63" i="5" s="1"/>
  <c r="D39" i="5"/>
  <c r="F39" i="5" s="1"/>
  <c r="D69" i="5"/>
  <c r="F69" i="5" s="1"/>
  <c r="D71" i="5"/>
  <c r="F71" i="5" s="1"/>
  <c r="G71" i="5" s="1"/>
  <c r="D59" i="5"/>
  <c r="F59" i="5" s="1"/>
  <c r="D56" i="5"/>
  <c r="F56" i="5" s="1"/>
  <c r="D66" i="5"/>
  <c r="F66" i="5" s="1"/>
  <c r="D89" i="5"/>
  <c r="F89" i="5" s="1"/>
  <c r="D52" i="5"/>
  <c r="F52" i="5" s="1"/>
  <c r="D44" i="5"/>
  <c r="F44" i="5" s="1"/>
  <c r="D17" i="5"/>
  <c r="E17" i="5" s="1"/>
  <c r="D37" i="5"/>
  <c r="E37" i="5" s="1"/>
  <c r="D31" i="5"/>
  <c r="F31" i="5" s="1"/>
  <c r="D58" i="5"/>
  <c r="F58" i="5" s="1"/>
  <c r="D33" i="5"/>
  <c r="F33" i="5" s="1"/>
  <c r="D18" i="5"/>
  <c r="F18" i="5" s="1"/>
  <c r="D12" i="5"/>
  <c r="F12" i="5" s="1"/>
  <c r="D49" i="5"/>
  <c r="F49" i="5" s="1"/>
  <c r="D28" i="5"/>
  <c r="F28" i="5" s="1"/>
  <c r="G28" i="5" s="1"/>
  <c r="D61" i="5"/>
  <c r="F61" i="5" s="1"/>
  <c r="D8" i="5"/>
  <c r="F8" i="5" s="1"/>
  <c r="H4" i="5"/>
  <c r="H74" i="5"/>
  <c r="H19" i="5"/>
  <c r="H27" i="5"/>
  <c r="H55" i="5"/>
  <c r="H24" i="5"/>
  <c r="H65" i="5"/>
  <c r="H16" i="5"/>
  <c r="H87" i="5"/>
  <c r="H3" i="5"/>
  <c r="H84" i="5"/>
  <c r="H75" i="5"/>
  <c r="H51" i="5"/>
  <c r="H79" i="5"/>
  <c r="H64" i="5"/>
  <c r="H73" i="5"/>
  <c r="H53" i="5"/>
  <c r="H13" i="5"/>
  <c r="H10" i="5"/>
  <c r="H9" i="5"/>
  <c r="H5" i="5"/>
  <c r="H57" i="5"/>
  <c r="H34" i="5"/>
  <c r="H43" i="5"/>
  <c r="H81" i="5"/>
  <c r="H14" i="5"/>
  <c r="H50" i="5"/>
  <c r="H67" i="5"/>
  <c r="H80" i="5"/>
  <c r="H54" i="5"/>
  <c r="H62" i="5"/>
  <c r="H38" i="5"/>
  <c r="H20" i="5"/>
  <c r="H46" i="5"/>
  <c r="H78" i="5"/>
  <c r="H68" i="5"/>
  <c r="H40" i="5"/>
  <c r="H35" i="5"/>
  <c r="H25" i="5"/>
  <c r="H60" i="5"/>
  <c r="H47" i="5"/>
  <c r="H15" i="5"/>
  <c r="H11" i="5"/>
  <c r="H72" i="5"/>
  <c r="H22" i="5"/>
  <c r="H2" i="5"/>
  <c r="H6" i="5"/>
  <c r="H41" i="5"/>
  <c r="H30" i="5"/>
  <c r="H21" i="5"/>
  <c r="H82" i="5"/>
  <c r="H23" i="5"/>
  <c r="H70" i="5"/>
  <c r="H86" i="5"/>
  <c r="H83" i="5"/>
  <c r="H42" i="5"/>
  <c r="H36" i="5"/>
  <c r="H7" i="5"/>
  <c r="H76" i="5"/>
  <c r="H48" i="5"/>
  <c r="H45" i="5"/>
  <c r="H29" i="5"/>
  <c r="H88" i="5"/>
  <c r="H85" i="5"/>
  <c r="H77" i="5"/>
  <c r="H32" i="5"/>
  <c r="H26" i="5"/>
  <c r="H63" i="5"/>
  <c r="H39" i="5"/>
  <c r="H69" i="5"/>
  <c r="H71" i="5"/>
  <c r="H59" i="5"/>
  <c r="H56" i="5"/>
  <c r="H66" i="5"/>
  <c r="H89" i="5"/>
  <c r="H52" i="5"/>
  <c r="H44" i="5"/>
  <c r="H17" i="5"/>
  <c r="H37" i="5"/>
  <c r="H31" i="5"/>
  <c r="H58" i="5"/>
  <c r="H33" i="5"/>
  <c r="H18" i="5"/>
  <c r="H12" i="5"/>
  <c r="H49" i="5"/>
  <c r="H28" i="5"/>
  <c r="H61" i="5"/>
  <c r="H8" i="5"/>
  <c r="E12" i="8"/>
  <c r="E53" i="8"/>
  <c r="E54" i="8"/>
  <c r="E60" i="8"/>
  <c r="D3" i="8"/>
  <c r="F3" i="8" s="1"/>
  <c r="E3" i="8" s="1"/>
  <c r="D4" i="8"/>
  <c r="F4" i="8" s="1"/>
  <c r="E4" i="8" s="1"/>
  <c r="D5" i="8"/>
  <c r="F5" i="8" s="1"/>
  <c r="E5" i="8" s="1"/>
  <c r="D6" i="8"/>
  <c r="F6" i="8" s="1"/>
  <c r="E6" i="8" s="1"/>
  <c r="D7" i="8"/>
  <c r="F7" i="8" s="1"/>
  <c r="E7" i="8" s="1"/>
  <c r="D8" i="8"/>
  <c r="F8" i="8" s="1"/>
  <c r="E8" i="8" s="1"/>
  <c r="D9" i="8"/>
  <c r="F9" i="8" s="1"/>
  <c r="E9" i="8" s="1"/>
  <c r="D10" i="8"/>
  <c r="F10" i="8" s="1"/>
  <c r="E10" i="8" s="1"/>
  <c r="D11" i="8"/>
  <c r="F11" i="8" s="1"/>
  <c r="E11" i="8" s="1"/>
  <c r="D12" i="8"/>
  <c r="F12" i="8" s="1"/>
  <c r="D13" i="8"/>
  <c r="F13" i="8" s="1"/>
  <c r="E13" i="8" s="1"/>
  <c r="D14" i="8"/>
  <c r="F14" i="8" s="1"/>
  <c r="E14" i="8" s="1"/>
  <c r="D15" i="8"/>
  <c r="F15" i="8" s="1"/>
  <c r="E15" i="8" s="1"/>
  <c r="D16" i="8"/>
  <c r="F16" i="8" s="1"/>
  <c r="E16" i="8" s="1"/>
  <c r="D17" i="8"/>
  <c r="F17" i="8" s="1"/>
  <c r="E17" i="8" s="1"/>
  <c r="D18" i="8"/>
  <c r="F18" i="8" s="1"/>
  <c r="E18" i="8" s="1"/>
  <c r="D19" i="8"/>
  <c r="F19" i="8" s="1"/>
  <c r="E19" i="8" s="1"/>
  <c r="D20" i="8"/>
  <c r="F20" i="8" s="1"/>
  <c r="E20" i="8" s="1"/>
  <c r="D21" i="8"/>
  <c r="F21" i="8" s="1"/>
  <c r="E21" i="8" s="1"/>
  <c r="D22" i="8"/>
  <c r="F22" i="8" s="1"/>
  <c r="E22" i="8" s="1"/>
  <c r="D23" i="8"/>
  <c r="F23" i="8" s="1"/>
  <c r="E23" i="8" s="1"/>
  <c r="D24" i="8"/>
  <c r="F24" i="8" s="1"/>
  <c r="E24" i="8" s="1"/>
  <c r="D25" i="8"/>
  <c r="F25" i="8" s="1"/>
  <c r="E25" i="8" s="1"/>
  <c r="D26" i="8"/>
  <c r="F26" i="8" s="1"/>
  <c r="E26" i="8" s="1"/>
  <c r="D27" i="8"/>
  <c r="F27" i="8" s="1"/>
  <c r="E27" i="8" s="1"/>
  <c r="D28" i="8"/>
  <c r="F28" i="8" s="1"/>
  <c r="E28" i="8" s="1"/>
  <c r="D29" i="8"/>
  <c r="F29" i="8" s="1"/>
  <c r="E29" i="8" s="1"/>
  <c r="D30" i="8"/>
  <c r="F30" i="8" s="1"/>
  <c r="E30" i="8" s="1"/>
  <c r="D31" i="8"/>
  <c r="F31" i="8" s="1"/>
  <c r="E31" i="8" s="1"/>
  <c r="D32" i="8"/>
  <c r="F32" i="8" s="1"/>
  <c r="E32" i="8" s="1"/>
  <c r="D33" i="8"/>
  <c r="F33" i="8" s="1"/>
  <c r="E33" i="8" s="1"/>
  <c r="D34" i="8"/>
  <c r="F34" i="8" s="1"/>
  <c r="E34" i="8" s="1"/>
  <c r="D35" i="8"/>
  <c r="F35" i="8" s="1"/>
  <c r="E35" i="8" s="1"/>
  <c r="D36" i="8"/>
  <c r="F36" i="8" s="1"/>
  <c r="E36" i="8" s="1"/>
  <c r="D37" i="8"/>
  <c r="F37" i="8" s="1"/>
  <c r="E37" i="8" s="1"/>
  <c r="D38" i="8"/>
  <c r="F38" i="8" s="1"/>
  <c r="E38" i="8" s="1"/>
  <c r="D39" i="8"/>
  <c r="F39" i="8" s="1"/>
  <c r="E39" i="8" s="1"/>
  <c r="D40" i="8"/>
  <c r="F40" i="8" s="1"/>
  <c r="E40" i="8" s="1"/>
  <c r="D41" i="8"/>
  <c r="F41" i="8" s="1"/>
  <c r="E41" i="8" s="1"/>
  <c r="D42" i="8"/>
  <c r="F42" i="8" s="1"/>
  <c r="E42" i="8" s="1"/>
  <c r="D43" i="8"/>
  <c r="F43" i="8" s="1"/>
  <c r="E43" i="8" s="1"/>
  <c r="D44" i="8"/>
  <c r="F44" i="8" s="1"/>
  <c r="E44" i="8" s="1"/>
  <c r="D45" i="8"/>
  <c r="F45" i="8" s="1"/>
  <c r="E45" i="8" s="1"/>
  <c r="D46" i="8"/>
  <c r="F46" i="8" s="1"/>
  <c r="E46" i="8" s="1"/>
  <c r="D47" i="8"/>
  <c r="F47" i="8" s="1"/>
  <c r="E47" i="8" s="1"/>
  <c r="D48" i="8"/>
  <c r="F48" i="8" s="1"/>
  <c r="E48" i="8" s="1"/>
  <c r="D49" i="8"/>
  <c r="F49" i="8" s="1"/>
  <c r="E49" i="8" s="1"/>
  <c r="D50" i="8"/>
  <c r="F50" i="8" s="1"/>
  <c r="E50" i="8" s="1"/>
  <c r="D51" i="8"/>
  <c r="F51" i="8" s="1"/>
  <c r="E51" i="8" s="1"/>
  <c r="D52" i="8"/>
  <c r="F52" i="8" s="1"/>
  <c r="E52" i="8" s="1"/>
  <c r="D53" i="8"/>
  <c r="F53" i="8" s="1"/>
  <c r="D54" i="8"/>
  <c r="F54" i="8" s="1"/>
  <c r="D55" i="8"/>
  <c r="F55" i="8" s="1"/>
  <c r="E55" i="8" s="1"/>
  <c r="D56" i="8"/>
  <c r="F56" i="8" s="1"/>
  <c r="E56" i="8" s="1"/>
  <c r="D57" i="8"/>
  <c r="F57" i="8" s="1"/>
  <c r="E57" i="8" s="1"/>
  <c r="D58" i="8"/>
  <c r="F58" i="8" s="1"/>
  <c r="E58" i="8" s="1"/>
  <c r="D59" i="8"/>
  <c r="F59" i="8" s="1"/>
  <c r="E59" i="8" s="1"/>
  <c r="D60" i="8"/>
  <c r="F60" i="8" s="1"/>
  <c r="D61" i="8"/>
  <c r="F61" i="8" s="1"/>
  <c r="E61" i="8" s="1"/>
  <c r="D62" i="8"/>
  <c r="F62" i="8" s="1"/>
  <c r="E62" i="8" s="1"/>
  <c r="D63" i="8"/>
  <c r="F63" i="8" s="1"/>
  <c r="E63" i="8" s="1"/>
  <c r="D64" i="8"/>
  <c r="F64" i="8" s="1"/>
  <c r="E64" i="8" s="1"/>
  <c r="D65" i="8"/>
  <c r="F65" i="8" s="1"/>
  <c r="E65" i="8" s="1"/>
  <c r="D66" i="8"/>
  <c r="F66" i="8" s="1"/>
  <c r="E66" i="8" s="1"/>
  <c r="D67" i="8"/>
  <c r="F67" i="8" s="1"/>
  <c r="E67" i="8" s="1"/>
  <c r="D68" i="8"/>
  <c r="F68" i="8" s="1"/>
  <c r="E68" i="8" s="1"/>
  <c r="D69" i="8"/>
  <c r="F69" i="8" s="1"/>
  <c r="E69" i="8" s="1"/>
  <c r="D70" i="8"/>
  <c r="F70" i="8" s="1"/>
  <c r="E70" i="8" s="1"/>
  <c r="D71" i="8"/>
  <c r="F71" i="8" s="1"/>
  <c r="E71" i="8" s="1"/>
  <c r="D72" i="8"/>
  <c r="F72" i="8" s="1"/>
  <c r="E72" i="8" s="1"/>
  <c r="D73" i="8"/>
  <c r="F73" i="8" s="1"/>
  <c r="E73" i="8" s="1"/>
  <c r="D74" i="8"/>
  <c r="F74" i="8" s="1"/>
  <c r="E74" i="8" s="1"/>
  <c r="D75" i="8"/>
  <c r="F75" i="8" s="1"/>
  <c r="E75" i="8" s="1"/>
  <c r="D76" i="8"/>
  <c r="F76" i="8" s="1"/>
  <c r="E76" i="8" s="1"/>
  <c r="D77" i="8"/>
  <c r="F77" i="8" s="1"/>
  <c r="E77" i="8" s="1"/>
  <c r="D78" i="8"/>
  <c r="F78" i="8" s="1"/>
  <c r="E78" i="8" s="1"/>
  <c r="D79" i="8"/>
  <c r="F79" i="8" s="1"/>
  <c r="E79" i="8" s="1"/>
  <c r="D80" i="8"/>
  <c r="F80" i="8" s="1"/>
  <c r="E80" i="8" s="1"/>
  <c r="D81" i="8"/>
  <c r="F81" i="8" s="1"/>
  <c r="E81" i="8" s="1"/>
  <c r="D82" i="8"/>
  <c r="F82" i="8" s="1"/>
  <c r="E82" i="8" s="1"/>
  <c r="D83" i="8"/>
  <c r="F83" i="8" s="1"/>
  <c r="E83" i="8" s="1"/>
  <c r="D84" i="8"/>
  <c r="F84" i="8" s="1"/>
  <c r="E84" i="8" s="1"/>
  <c r="D85" i="8"/>
  <c r="F85" i="8" s="1"/>
  <c r="E85" i="8" s="1"/>
  <c r="D86" i="8"/>
  <c r="F86" i="8" s="1"/>
  <c r="E86" i="8" s="1"/>
  <c r="D87" i="8"/>
  <c r="F87" i="8" s="1"/>
  <c r="E87" i="8" s="1"/>
  <c r="D88" i="8"/>
  <c r="F88" i="8" s="1"/>
  <c r="E88" i="8" s="1"/>
  <c r="D89" i="8"/>
  <c r="F89" i="8" s="1"/>
  <c r="E89" i="8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F2" i="5" l="1"/>
  <c r="G2" i="5" s="1"/>
  <c r="E88" i="5"/>
  <c r="E87" i="5"/>
  <c r="E50" i="5"/>
  <c r="E16" i="5"/>
  <c r="E44" i="5"/>
  <c r="E14" i="5"/>
  <c r="E85" i="5"/>
  <c r="E29" i="5"/>
  <c r="E30" i="5"/>
  <c r="E65" i="5"/>
  <c r="E72" i="5"/>
  <c r="E74" i="5"/>
  <c r="E12" i="5"/>
  <c r="E11" i="5"/>
  <c r="E18" i="5"/>
  <c r="D16" i="11"/>
  <c r="E32" i="1"/>
  <c r="J32" i="1"/>
  <c r="K32" i="1" s="1"/>
  <c r="E2" i="8"/>
  <c r="D4" i="11"/>
  <c r="E79" i="1"/>
  <c r="F79" i="1"/>
  <c r="G79" i="1" s="1"/>
  <c r="E71" i="1"/>
  <c r="F71" i="1"/>
  <c r="G71" i="1" s="1"/>
  <c r="E63" i="1"/>
  <c r="F63" i="1"/>
  <c r="G63" i="1" s="1"/>
  <c r="E55" i="1"/>
  <c r="F55" i="1"/>
  <c r="G55" i="1" s="1"/>
  <c r="E47" i="1"/>
  <c r="F47" i="1"/>
  <c r="G47" i="1" s="1"/>
  <c r="E39" i="1"/>
  <c r="F39" i="1"/>
  <c r="G39" i="1" s="1"/>
  <c r="E31" i="1"/>
  <c r="F31" i="1"/>
  <c r="G31" i="1" s="1"/>
  <c r="E23" i="1"/>
  <c r="F23" i="1"/>
  <c r="G23" i="1" s="1"/>
  <c r="E15" i="1"/>
  <c r="F15" i="1"/>
  <c r="G15" i="1" s="1"/>
  <c r="E7" i="1"/>
  <c r="F7" i="1"/>
  <c r="G7" i="1" s="1"/>
  <c r="F2" i="1"/>
  <c r="G2" i="1" s="1"/>
  <c r="E2" i="1"/>
  <c r="E78" i="1"/>
  <c r="F78" i="1"/>
  <c r="G78" i="1" s="1"/>
  <c r="E70" i="1"/>
  <c r="F70" i="1"/>
  <c r="G70" i="1" s="1"/>
  <c r="E62" i="1"/>
  <c r="F62" i="1"/>
  <c r="G62" i="1" s="1"/>
  <c r="E54" i="1"/>
  <c r="F54" i="1"/>
  <c r="G54" i="1" s="1"/>
  <c r="E46" i="1"/>
  <c r="F46" i="1"/>
  <c r="G46" i="1" s="1"/>
  <c r="E38" i="1"/>
  <c r="F38" i="1"/>
  <c r="G38" i="1" s="1"/>
  <c r="E30" i="1"/>
  <c r="F30" i="1"/>
  <c r="G30" i="1" s="1"/>
  <c r="E22" i="1"/>
  <c r="F22" i="1"/>
  <c r="G22" i="1" s="1"/>
  <c r="E14" i="1"/>
  <c r="F14" i="1"/>
  <c r="G14" i="1" s="1"/>
  <c r="E6" i="1"/>
  <c r="F6" i="1"/>
  <c r="G6" i="1" s="1"/>
  <c r="D8" i="11"/>
  <c r="E2" i="7"/>
  <c r="J11" i="1"/>
  <c r="K11" i="1" s="1"/>
  <c r="E61" i="1"/>
  <c r="F61" i="1"/>
  <c r="G61" i="1" s="1"/>
  <c r="E29" i="1"/>
  <c r="F29" i="1"/>
  <c r="G29" i="1" s="1"/>
  <c r="I69" i="5"/>
  <c r="J69" i="5" s="1"/>
  <c r="I77" i="5"/>
  <c r="J77" i="5" s="1"/>
  <c r="I82" i="5"/>
  <c r="J82" i="5" s="1"/>
  <c r="I40" i="5"/>
  <c r="J40" i="5" s="1"/>
  <c r="I80" i="5"/>
  <c r="J80" i="5" s="1"/>
  <c r="I73" i="5"/>
  <c r="J73" i="5" s="1"/>
  <c r="I3" i="5"/>
  <c r="J3" i="5" s="1"/>
  <c r="E52" i="5"/>
  <c r="E15" i="5"/>
  <c r="E84" i="1"/>
  <c r="F84" i="1"/>
  <c r="G84" i="1" s="1"/>
  <c r="E76" i="1"/>
  <c r="F76" i="1"/>
  <c r="G76" i="1" s="1"/>
  <c r="E68" i="1"/>
  <c r="F68" i="1"/>
  <c r="G68" i="1" s="1"/>
  <c r="E60" i="1"/>
  <c r="F60" i="1"/>
  <c r="G60" i="1" s="1"/>
  <c r="E52" i="1"/>
  <c r="F52" i="1"/>
  <c r="G52" i="1" s="1"/>
  <c r="E44" i="1"/>
  <c r="F44" i="1"/>
  <c r="G44" i="1" s="1"/>
  <c r="E36" i="1"/>
  <c r="F36" i="1"/>
  <c r="G36" i="1" s="1"/>
  <c r="E28" i="1"/>
  <c r="F28" i="1"/>
  <c r="G28" i="1" s="1"/>
  <c r="E20" i="1"/>
  <c r="F20" i="1"/>
  <c r="G20" i="1" s="1"/>
  <c r="E12" i="1"/>
  <c r="F12" i="1"/>
  <c r="G12" i="1" s="1"/>
  <c r="E4" i="1"/>
  <c r="F4" i="1"/>
  <c r="G4" i="1" s="1"/>
  <c r="E69" i="1"/>
  <c r="F69" i="1"/>
  <c r="G69" i="1" s="1"/>
  <c r="E37" i="1"/>
  <c r="F37" i="1"/>
  <c r="G37" i="1" s="1"/>
  <c r="E13" i="1"/>
  <c r="F13" i="1"/>
  <c r="G13" i="1" s="1"/>
  <c r="F22" i="5"/>
  <c r="I22" i="5" s="1"/>
  <c r="J22" i="5" s="1"/>
  <c r="E89" i="5"/>
  <c r="E42" i="5"/>
  <c r="E68" i="5"/>
  <c r="E5" i="5"/>
  <c r="E4" i="5"/>
  <c r="E83" i="1"/>
  <c r="F83" i="1"/>
  <c r="G83" i="1" s="1"/>
  <c r="E75" i="1"/>
  <c r="F75" i="1"/>
  <c r="G75" i="1" s="1"/>
  <c r="E67" i="1"/>
  <c r="F67" i="1"/>
  <c r="G67" i="1" s="1"/>
  <c r="E59" i="1"/>
  <c r="F59" i="1"/>
  <c r="G59" i="1" s="1"/>
  <c r="E51" i="1"/>
  <c r="F51" i="1"/>
  <c r="G51" i="1" s="1"/>
  <c r="E43" i="1"/>
  <c r="F43" i="1"/>
  <c r="G43" i="1" s="1"/>
  <c r="E35" i="1"/>
  <c r="F35" i="1"/>
  <c r="G35" i="1" s="1"/>
  <c r="E27" i="1"/>
  <c r="F27" i="1"/>
  <c r="G27" i="1" s="1"/>
  <c r="E19" i="1"/>
  <c r="F19" i="1"/>
  <c r="G19" i="1" s="1"/>
  <c r="E11" i="1"/>
  <c r="F11" i="1"/>
  <c r="G11" i="1" s="1"/>
  <c r="E3" i="1"/>
  <c r="F3" i="1"/>
  <c r="G3" i="1" s="1"/>
  <c r="E77" i="1"/>
  <c r="F77" i="1"/>
  <c r="G77" i="1" s="1"/>
  <c r="E45" i="1"/>
  <c r="F45" i="1"/>
  <c r="G45" i="1" s="1"/>
  <c r="E5" i="1"/>
  <c r="F5" i="1"/>
  <c r="G5" i="1" s="1"/>
  <c r="E39" i="5"/>
  <c r="E83" i="5"/>
  <c r="E78" i="5"/>
  <c r="E82" i="1"/>
  <c r="F82" i="1"/>
  <c r="G82" i="1" s="1"/>
  <c r="E74" i="1"/>
  <c r="F74" i="1"/>
  <c r="G74" i="1" s="1"/>
  <c r="E66" i="1"/>
  <c r="F66" i="1"/>
  <c r="G66" i="1" s="1"/>
  <c r="E58" i="1"/>
  <c r="F58" i="1"/>
  <c r="G58" i="1" s="1"/>
  <c r="E50" i="1"/>
  <c r="F50" i="1"/>
  <c r="G50" i="1" s="1"/>
  <c r="E42" i="1"/>
  <c r="F42" i="1"/>
  <c r="G42" i="1" s="1"/>
  <c r="E34" i="1"/>
  <c r="F34" i="1"/>
  <c r="G34" i="1" s="1"/>
  <c r="E26" i="1"/>
  <c r="F26" i="1"/>
  <c r="G26" i="1" s="1"/>
  <c r="E18" i="1"/>
  <c r="F18" i="1"/>
  <c r="G18" i="1" s="1"/>
  <c r="E10" i="1"/>
  <c r="F10" i="1"/>
  <c r="G10" i="1" s="1"/>
  <c r="J43" i="1"/>
  <c r="K43" i="1" s="1"/>
  <c r="E85" i="1"/>
  <c r="F85" i="1"/>
  <c r="G85" i="1" s="1"/>
  <c r="E53" i="1"/>
  <c r="F53" i="1"/>
  <c r="G53" i="1" s="1"/>
  <c r="E21" i="1"/>
  <c r="F21" i="1"/>
  <c r="G21" i="1" s="1"/>
  <c r="E46" i="5"/>
  <c r="E64" i="5"/>
  <c r="E81" i="1"/>
  <c r="F81" i="1"/>
  <c r="G81" i="1" s="1"/>
  <c r="E73" i="1"/>
  <c r="F73" i="1"/>
  <c r="G73" i="1" s="1"/>
  <c r="E65" i="1"/>
  <c r="F65" i="1"/>
  <c r="G65" i="1" s="1"/>
  <c r="E57" i="1"/>
  <c r="F57" i="1"/>
  <c r="G57" i="1" s="1"/>
  <c r="E49" i="1"/>
  <c r="F49" i="1"/>
  <c r="G49" i="1" s="1"/>
  <c r="E41" i="1"/>
  <c r="F41" i="1"/>
  <c r="G41" i="1" s="1"/>
  <c r="E33" i="1"/>
  <c r="F33" i="1"/>
  <c r="G33" i="1" s="1"/>
  <c r="E25" i="1"/>
  <c r="F25" i="1"/>
  <c r="G25" i="1" s="1"/>
  <c r="E17" i="1"/>
  <c r="F17" i="1"/>
  <c r="G17" i="1" s="1"/>
  <c r="E9" i="1"/>
  <c r="F9" i="1"/>
  <c r="G9" i="1" s="1"/>
  <c r="J64" i="1"/>
  <c r="K64" i="1" s="1"/>
  <c r="E49" i="5"/>
  <c r="E63" i="5"/>
  <c r="E21" i="5"/>
  <c r="E67" i="5"/>
  <c r="E79" i="5"/>
  <c r="E80" i="1"/>
  <c r="F80" i="1"/>
  <c r="G80" i="1" s="1"/>
  <c r="E72" i="1"/>
  <c r="F72" i="1"/>
  <c r="G72" i="1" s="1"/>
  <c r="E56" i="1"/>
  <c r="F56" i="1"/>
  <c r="G56" i="1" s="1"/>
  <c r="E48" i="1"/>
  <c r="F48" i="1"/>
  <c r="G48" i="1" s="1"/>
  <c r="E40" i="1"/>
  <c r="F40" i="1"/>
  <c r="G40" i="1" s="1"/>
  <c r="E24" i="1"/>
  <c r="F24" i="1"/>
  <c r="G24" i="1" s="1"/>
  <c r="E16" i="1"/>
  <c r="F16" i="1"/>
  <c r="G16" i="1" s="1"/>
  <c r="E8" i="1"/>
  <c r="F8" i="1"/>
  <c r="G8" i="1" s="1"/>
  <c r="E64" i="1"/>
  <c r="F37" i="5"/>
  <c r="G37" i="5" s="1"/>
  <c r="F57" i="5"/>
  <c r="I57" i="5" s="1"/>
  <c r="J57" i="5" s="1"/>
  <c r="E33" i="5"/>
  <c r="E66" i="5"/>
  <c r="E26" i="5"/>
  <c r="E45" i="5"/>
  <c r="E86" i="5"/>
  <c r="E47" i="5"/>
  <c r="E20" i="5"/>
  <c r="E81" i="5"/>
  <c r="E9" i="5"/>
  <c r="E51" i="5"/>
  <c r="E24" i="5"/>
  <c r="F34" i="5"/>
  <c r="G34" i="5" s="1"/>
  <c r="F17" i="5"/>
  <c r="I17" i="5" s="1"/>
  <c r="J17" i="5" s="1"/>
  <c r="F55" i="5"/>
  <c r="G55" i="5" s="1"/>
  <c r="E8" i="5"/>
  <c r="E58" i="5"/>
  <c r="E56" i="5"/>
  <c r="E48" i="5"/>
  <c r="E70" i="5"/>
  <c r="E41" i="5"/>
  <c r="E60" i="5"/>
  <c r="E38" i="5"/>
  <c r="E43" i="5"/>
  <c r="E10" i="5"/>
  <c r="F27" i="5"/>
  <c r="G27" i="5" s="1"/>
  <c r="E61" i="5"/>
  <c r="E31" i="5"/>
  <c r="E59" i="5"/>
  <c r="E32" i="5"/>
  <c r="E76" i="5"/>
  <c r="E6" i="5"/>
  <c r="E25" i="5"/>
  <c r="E62" i="5"/>
  <c r="E13" i="5"/>
  <c r="E75" i="5"/>
  <c r="F7" i="5"/>
  <c r="G7" i="5" s="1"/>
  <c r="F19" i="5"/>
  <c r="I19" i="5" s="1"/>
  <c r="J19" i="5" s="1"/>
  <c r="E28" i="5"/>
  <c r="E71" i="5"/>
  <c r="E23" i="5"/>
  <c r="E2" i="5"/>
  <c r="E35" i="5"/>
  <c r="E54" i="5"/>
  <c r="E53" i="5"/>
  <c r="E84" i="5"/>
  <c r="F36" i="5"/>
  <c r="I36" i="5" s="1"/>
  <c r="J36" i="5" s="1"/>
  <c r="E69" i="5"/>
  <c r="E77" i="5"/>
  <c r="E82" i="5"/>
  <c r="E40" i="5"/>
  <c r="E80" i="5"/>
  <c r="E73" i="5"/>
  <c r="E3" i="5"/>
  <c r="G8" i="5"/>
  <c r="I8" i="5"/>
  <c r="J8" i="5" s="1"/>
  <c r="G58" i="5"/>
  <c r="I58" i="5"/>
  <c r="J58" i="5" s="1"/>
  <c r="G56" i="5"/>
  <c r="I56" i="5"/>
  <c r="J56" i="5" s="1"/>
  <c r="G70" i="5"/>
  <c r="I70" i="5"/>
  <c r="J70" i="5" s="1"/>
  <c r="G41" i="5"/>
  <c r="I41" i="5"/>
  <c r="J41" i="5" s="1"/>
  <c r="G60" i="5"/>
  <c r="I60" i="5"/>
  <c r="J60" i="5" s="1"/>
  <c r="G38" i="5"/>
  <c r="I38" i="5"/>
  <c r="J38" i="5" s="1"/>
  <c r="G43" i="5"/>
  <c r="I43" i="5"/>
  <c r="J43" i="5" s="1"/>
  <c r="G10" i="5"/>
  <c r="I10" i="5"/>
  <c r="J10" i="5" s="1"/>
  <c r="I48" i="5"/>
  <c r="J48" i="5" s="1"/>
  <c r="G32" i="5"/>
  <c r="I32" i="5"/>
  <c r="J32" i="5" s="1"/>
  <c r="I33" i="5"/>
  <c r="J33" i="5" s="1"/>
  <c r="G33" i="5"/>
  <c r="I66" i="5"/>
  <c r="J66" i="5" s="1"/>
  <c r="G66" i="5"/>
  <c r="G26" i="5"/>
  <c r="I26" i="5"/>
  <c r="J26" i="5" s="1"/>
  <c r="I45" i="5"/>
  <c r="J45" i="5" s="1"/>
  <c r="G45" i="5"/>
  <c r="I86" i="5"/>
  <c r="J86" i="5" s="1"/>
  <c r="G86" i="5"/>
  <c r="I47" i="5"/>
  <c r="J47" i="5" s="1"/>
  <c r="G47" i="5"/>
  <c r="I20" i="5"/>
  <c r="J20" i="5" s="1"/>
  <c r="G20" i="5"/>
  <c r="I81" i="5"/>
  <c r="J81" i="5" s="1"/>
  <c r="G81" i="5"/>
  <c r="G9" i="5"/>
  <c r="I9" i="5"/>
  <c r="J9" i="5" s="1"/>
  <c r="I51" i="5"/>
  <c r="J51" i="5" s="1"/>
  <c r="G51" i="5"/>
  <c r="I24" i="5"/>
  <c r="J24" i="5" s="1"/>
  <c r="G24" i="5"/>
  <c r="G31" i="5"/>
  <c r="I31" i="5"/>
  <c r="J31" i="5" s="1"/>
  <c r="G6" i="5"/>
  <c r="I6" i="5"/>
  <c r="J6" i="5" s="1"/>
  <c r="G59" i="5"/>
  <c r="I59" i="5"/>
  <c r="J59" i="5" s="1"/>
  <c r="G25" i="5"/>
  <c r="I25" i="5"/>
  <c r="J25" i="5" s="1"/>
  <c r="G75" i="5"/>
  <c r="I75" i="5"/>
  <c r="J75" i="5" s="1"/>
  <c r="I49" i="5"/>
  <c r="J49" i="5" s="1"/>
  <c r="G49" i="5"/>
  <c r="I44" i="5"/>
  <c r="J44" i="5" s="1"/>
  <c r="G44" i="5"/>
  <c r="I39" i="5"/>
  <c r="J39" i="5" s="1"/>
  <c r="G39" i="5"/>
  <c r="I85" i="5"/>
  <c r="J85" i="5" s="1"/>
  <c r="G85" i="5"/>
  <c r="I72" i="5"/>
  <c r="J72" i="5" s="1"/>
  <c r="G72" i="5"/>
  <c r="I68" i="5"/>
  <c r="J68" i="5" s="1"/>
  <c r="G68" i="5"/>
  <c r="I67" i="5"/>
  <c r="J67" i="5" s="1"/>
  <c r="G67" i="5"/>
  <c r="I87" i="5"/>
  <c r="J87" i="5" s="1"/>
  <c r="G87" i="5"/>
  <c r="I74" i="5"/>
  <c r="J74" i="5" s="1"/>
  <c r="G74" i="5"/>
  <c r="G13" i="5"/>
  <c r="I13" i="5"/>
  <c r="J13" i="5" s="1"/>
  <c r="G12" i="5"/>
  <c r="I12" i="5"/>
  <c r="J12" i="5" s="1"/>
  <c r="G52" i="5"/>
  <c r="I52" i="5"/>
  <c r="J52" i="5" s="1"/>
  <c r="G88" i="5"/>
  <c r="I88" i="5"/>
  <c r="J88" i="5" s="1"/>
  <c r="G42" i="5"/>
  <c r="I42" i="5"/>
  <c r="J42" i="5" s="1"/>
  <c r="G21" i="5"/>
  <c r="I21" i="5"/>
  <c r="J21" i="5" s="1"/>
  <c r="G11" i="5"/>
  <c r="I11" i="5"/>
  <c r="J11" i="5" s="1"/>
  <c r="G78" i="5"/>
  <c r="I78" i="5"/>
  <c r="J78" i="5" s="1"/>
  <c r="G50" i="5"/>
  <c r="I50" i="5"/>
  <c r="J50" i="5" s="1"/>
  <c r="G64" i="5"/>
  <c r="I64" i="5"/>
  <c r="J64" i="5" s="1"/>
  <c r="G16" i="5"/>
  <c r="I16" i="5"/>
  <c r="J16" i="5" s="1"/>
  <c r="G4" i="5"/>
  <c r="I4" i="5"/>
  <c r="J4" i="5" s="1"/>
  <c r="G61" i="5"/>
  <c r="I61" i="5"/>
  <c r="J61" i="5" s="1"/>
  <c r="G76" i="5"/>
  <c r="I76" i="5"/>
  <c r="J76" i="5" s="1"/>
  <c r="G62" i="5"/>
  <c r="I62" i="5"/>
  <c r="J62" i="5" s="1"/>
  <c r="G18" i="5"/>
  <c r="I18" i="5"/>
  <c r="J18" i="5" s="1"/>
  <c r="G89" i="5"/>
  <c r="I89" i="5"/>
  <c r="J89" i="5" s="1"/>
  <c r="G63" i="5"/>
  <c r="I63" i="5"/>
  <c r="J63" i="5" s="1"/>
  <c r="G29" i="5"/>
  <c r="I29" i="5"/>
  <c r="J29" i="5" s="1"/>
  <c r="G83" i="5"/>
  <c r="I83" i="5"/>
  <c r="J83" i="5" s="1"/>
  <c r="G30" i="5"/>
  <c r="I30" i="5"/>
  <c r="J30" i="5" s="1"/>
  <c r="G15" i="5"/>
  <c r="I15" i="5"/>
  <c r="J15" i="5" s="1"/>
  <c r="G46" i="5"/>
  <c r="I46" i="5"/>
  <c r="J46" i="5" s="1"/>
  <c r="G14" i="5"/>
  <c r="I14" i="5"/>
  <c r="J14" i="5" s="1"/>
  <c r="G5" i="5"/>
  <c r="I5" i="5"/>
  <c r="J5" i="5" s="1"/>
  <c r="G79" i="5"/>
  <c r="I79" i="5"/>
  <c r="J79" i="5" s="1"/>
  <c r="G65" i="5"/>
  <c r="I65" i="5"/>
  <c r="J65" i="5" s="1"/>
  <c r="G69" i="5"/>
  <c r="G77" i="5"/>
  <c r="G82" i="5"/>
  <c r="G40" i="5"/>
  <c r="G80" i="5"/>
  <c r="G73" i="5"/>
  <c r="G3" i="5"/>
  <c r="I28" i="5"/>
  <c r="J28" i="5" s="1"/>
  <c r="I37" i="5"/>
  <c r="J37" i="5" s="1"/>
  <c r="I71" i="5"/>
  <c r="J71" i="5" s="1"/>
  <c r="I23" i="5"/>
  <c r="J23" i="5" s="1"/>
  <c r="I2" i="5"/>
  <c r="J2" i="5" s="1"/>
  <c r="I35" i="5"/>
  <c r="J35" i="5" s="1"/>
  <c r="I54" i="5"/>
  <c r="J54" i="5" s="1"/>
  <c r="I53" i="5"/>
  <c r="J53" i="5" s="1"/>
  <c r="I84" i="5"/>
  <c r="J84" i="5" s="1"/>
  <c r="I27" i="5"/>
  <c r="J27" i="5" s="1"/>
  <c r="G17" i="5" l="1"/>
  <c r="J36" i="1"/>
  <c r="K36" i="1" s="1"/>
  <c r="J68" i="1"/>
  <c r="K68" i="1" s="1"/>
  <c r="J77" i="1"/>
  <c r="K77" i="1" s="1"/>
  <c r="J4" i="1"/>
  <c r="K4" i="1" s="1"/>
  <c r="J14" i="1"/>
  <c r="K14" i="1" s="1"/>
  <c r="J78" i="1"/>
  <c r="K78" i="1" s="1"/>
  <c r="I34" i="5"/>
  <c r="J34" i="5" s="1"/>
  <c r="P112" i="5"/>
  <c r="G57" i="5"/>
  <c r="I7" i="5"/>
  <c r="J7" i="5" s="1"/>
  <c r="J44" i="1"/>
  <c r="K44" i="1" s="1"/>
  <c r="J76" i="1"/>
  <c r="K76" i="1" s="1"/>
  <c r="J3" i="1"/>
  <c r="K3" i="1" s="1"/>
  <c r="J39" i="1"/>
  <c r="K39" i="1" s="1"/>
  <c r="J79" i="1"/>
  <c r="K79" i="1" s="1"/>
  <c r="J71" i="1"/>
  <c r="K71" i="1" s="1"/>
  <c r="J73" i="1"/>
  <c r="K73" i="1" s="1"/>
  <c r="J12" i="1"/>
  <c r="K12" i="1" s="1"/>
  <c r="J5" i="1"/>
  <c r="K5" i="1" s="1"/>
  <c r="J22" i="1"/>
  <c r="K22" i="1" s="1"/>
  <c r="J31" i="1"/>
  <c r="K31" i="1" s="1"/>
  <c r="J10" i="1"/>
  <c r="K10" i="1" s="1"/>
  <c r="J8" i="1"/>
  <c r="K8" i="1" s="1"/>
  <c r="J13" i="1"/>
  <c r="K13" i="1" s="1"/>
  <c r="J30" i="1"/>
  <c r="K30" i="1" s="1"/>
  <c r="J63" i="1"/>
  <c r="K63" i="1" s="1"/>
  <c r="J74" i="1"/>
  <c r="K74" i="1" s="1"/>
  <c r="J54" i="1"/>
  <c r="K54" i="1" s="1"/>
  <c r="J57" i="1"/>
  <c r="K57" i="1" s="1"/>
  <c r="J28" i="1"/>
  <c r="K28" i="1" s="1"/>
  <c r="J85" i="1"/>
  <c r="K85" i="1" s="1"/>
  <c r="J62" i="1"/>
  <c r="K62" i="1" s="1"/>
  <c r="J9" i="1"/>
  <c r="K9" i="1" s="1"/>
  <c r="J29" i="1"/>
  <c r="K29" i="1" s="1"/>
  <c r="J35" i="1"/>
  <c r="K35" i="1" s="1"/>
  <c r="J75" i="1"/>
  <c r="K75" i="1" s="1"/>
  <c r="J37" i="1"/>
  <c r="K37" i="1" s="1"/>
  <c r="J50" i="1"/>
  <c r="K50" i="1" s="1"/>
  <c r="J80" i="1"/>
  <c r="K80" i="1" s="1"/>
  <c r="J61" i="1"/>
  <c r="K61" i="1" s="1"/>
  <c r="J48" i="1"/>
  <c r="K48" i="1" s="1"/>
  <c r="J58" i="1"/>
  <c r="K58" i="1" s="1"/>
  <c r="J83" i="1"/>
  <c r="K83" i="1" s="1"/>
  <c r="J45" i="1"/>
  <c r="K45" i="1" s="1"/>
  <c r="J19" i="1"/>
  <c r="K19" i="1" s="1"/>
  <c r="J69" i="1"/>
  <c r="K69" i="1" s="1"/>
  <c r="J23" i="1"/>
  <c r="K23" i="1" s="1"/>
  <c r="J66" i="1"/>
  <c r="K66" i="1" s="1"/>
  <c r="J7" i="1"/>
  <c r="K7" i="1" s="1"/>
  <c r="J65" i="1"/>
  <c r="K65" i="1" s="1"/>
  <c r="F16" i="11"/>
  <c r="J84" i="1"/>
  <c r="K84" i="1" s="1"/>
  <c r="J27" i="1"/>
  <c r="K27" i="1" s="1"/>
  <c r="J6" i="1"/>
  <c r="K6" i="1" s="1"/>
  <c r="J17" i="1"/>
  <c r="K17" i="1" s="1"/>
  <c r="J24" i="1"/>
  <c r="K24" i="1" s="1"/>
  <c r="J56" i="1"/>
  <c r="K56" i="1" s="1"/>
  <c r="J18" i="1"/>
  <c r="K18" i="1" s="1"/>
  <c r="J82" i="1"/>
  <c r="K82" i="1" s="1"/>
  <c r="J25" i="1"/>
  <c r="K25" i="1" s="1"/>
  <c r="G22" i="5"/>
  <c r="J40" i="1"/>
  <c r="K40" i="1" s="1"/>
  <c r="J52" i="1"/>
  <c r="K52" i="1" s="1"/>
  <c r="J47" i="1"/>
  <c r="K47" i="1" s="1"/>
  <c r="J26" i="1"/>
  <c r="K26" i="1" s="1"/>
  <c r="J33" i="1"/>
  <c r="K33" i="1" s="1"/>
  <c r="J51" i="1"/>
  <c r="K51" i="1" s="1"/>
  <c r="C8" i="11"/>
  <c r="J20" i="1"/>
  <c r="K20" i="1" s="1"/>
  <c r="J21" i="1"/>
  <c r="K21" i="1" s="1"/>
  <c r="J60" i="1"/>
  <c r="K60" i="1" s="1"/>
  <c r="J53" i="1"/>
  <c r="K53" i="1" s="1"/>
  <c r="J38" i="1"/>
  <c r="K38" i="1" s="1"/>
  <c r="J55" i="1"/>
  <c r="K55" i="1" s="1"/>
  <c r="J34" i="1"/>
  <c r="K34" i="1" s="1"/>
  <c r="J41" i="1"/>
  <c r="K41" i="1" s="1"/>
  <c r="J59" i="1"/>
  <c r="K59" i="1" s="1"/>
  <c r="J2" i="1"/>
  <c r="J70" i="1"/>
  <c r="K70" i="1" s="1"/>
  <c r="J15" i="1"/>
  <c r="K15" i="1" s="1"/>
  <c r="J72" i="1"/>
  <c r="K72" i="1" s="1"/>
  <c r="J81" i="1"/>
  <c r="K81" i="1" s="1"/>
  <c r="G19" i="5"/>
  <c r="G36" i="5"/>
  <c r="J46" i="1"/>
  <c r="K46" i="1" s="1"/>
  <c r="J42" i="1"/>
  <c r="K42" i="1" s="1"/>
  <c r="J16" i="1"/>
  <c r="K16" i="1" s="1"/>
  <c r="J49" i="1"/>
  <c r="K49" i="1" s="1"/>
  <c r="J67" i="1"/>
  <c r="K67" i="1" s="1"/>
  <c r="I55" i="5"/>
  <c r="J55" i="5" s="1"/>
  <c r="Q116" i="5" l="1"/>
  <c r="C4" i="11"/>
  <c r="P111" i="5"/>
  <c r="C16" i="11"/>
  <c r="G16" i="11"/>
  <c r="G8" i="11"/>
  <c r="K2" i="1"/>
  <c r="F8" i="11" s="1"/>
  <c r="G4" i="11"/>
  <c r="F4" i="11"/>
  <c r="P113" i="5" l="1"/>
  <c r="Q112" i="5" s="1"/>
  <c r="Q111" i="5" l="1"/>
</calcChain>
</file>

<file path=xl/sharedStrings.xml><?xml version="1.0" encoding="utf-8"?>
<sst xmlns="http://schemas.openxmlformats.org/spreadsheetml/2006/main" count="443" uniqueCount="218">
  <si>
    <t>AR-DRG</t>
  </si>
  <si>
    <t>Total episodes</t>
  </si>
  <si>
    <t>Cost per NWAU20</t>
  </si>
  <si>
    <t>B05Z - Carpal Tunnel Release</t>
  </si>
  <si>
    <t>B63A - Dementia and Other Chronic Disturbances of Cerebral Function, Major Complexity</t>
  </si>
  <si>
    <t>B63B - Dementia and Other Chronic Disturbances of Cerebral Function, Minor Complexity</t>
  </si>
  <si>
    <t>B64A - Delirium, Major Complexity</t>
  </si>
  <si>
    <t>B64B - Delirium, Minor Complexity</t>
  </si>
  <si>
    <t>B76B - Seizures, Minor Complexity</t>
  </si>
  <si>
    <t>B77B - Headaches, Minor Complexity</t>
  </si>
  <si>
    <t>B80B - Other Head Injuries, Minor Complexity</t>
  </si>
  <si>
    <t>B81A - Other Disorders of the Nervous System, Major Complexity</t>
  </si>
  <si>
    <t>B81B - Other Disorders of the Nervous System, Minor Complexity</t>
  </si>
  <si>
    <t>C16Z - Lens Interventions</t>
  </si>
  <si>
    <t>C62B - Hyphaema and Medically Managed Trauma to the Eye, Minor Complexity</t>
  </si>
  <si>
    <t>D06Z - Sinus and Complex Middle Ear Interventions</t>
  </si>
  <si>
    <t>D10Z - Nasal Interventions</t>
  </si>
  <si>
    <t>D61A - Dysequilibrium, Major Complexity</t>
  </si>
  <si>
    <t>D61B - Dysequilibrium, Minor Complexity</t>
  </si>
  <si>
    <t>D62B - Epistaxis, Minor Complexity</t>
  </si>
  <si>
    <t>D63B - Otitis Media and Upper Respiratory Infections, Minor Complexity</t>
  </si>
  <si>
    <t>D67B - Oral and Dental Disorders, Minor Complexity</t>
  </si>
  <si>
    <t>E61B - Pulmonary Embolism, Minor Complexity</t>
  </si>
  <si>
    <t>E62A - Respiratory Infections and Inflammations, Major Complexity</t>
  </si>
  <si>
    <t>E62B - Respiratory Infections and Inflammations, Minor Complexity</t>
  </si>
  <si>
    <t>E65A - Chronic Obstructive Airways Disease, Major Complexity</t>
  </si>
  <si>
    <t>E65B - Chronic Obstructive Airways Disease, Minor Complexity</t>
  </si>
  <si>
    <t>E66B - Major Chest Trauma, Minor Complexity</t>
  </si>
  <si>
    <t>E67B - Respiratory Signs and Symptoms, Minor Complexity</t>
  </si>
  <si>
    <t>E69B - Bronchitis and Asthma, Minor Complexity</t>
  </si>
  <si>
    <t>E75B - Other Respiratory System Disorders, Minor Complexity</t>
  </si>
  <si>
    <t>F62B - Heart Failure and Shock, Minor Complexity</t>
  </si>
  <si>
    <t>F67B - Hypertension, Minor Complexity</t>
  </si>
  <si>
    <t>F69B - Valvular Disorders, Minor Complexity</t>
  </si>
  <si>
    <t>F73A - Syncope and Collapse, Major Complexity</t>
  </si>
  <si>
    <t>F73B - Syncope and Collapse, Minor Complexity</t>
  </si>
  <si>
    <t>F74B - Chest Pain, Minor Complexity</t>
  </si>
  <si>
    <t>F76B - Arrhythmia, Cardiac Arrest and Conduction Disorders, Minor Complexity</t>
  </si>
  <si>
    <t>G10B - Hernia Interventions, Minor Complexity</t>
  </si>
  <si>
    <t>G65B - Gastrointestinal Obstruction, Minor Complexity</t>
  </si>
  <si>
    <t>G66A - Abdominal Pain and Mesenteric Adenitis, Major Complexity</t>
  </si>
  <si>
    <t>G66B - Abdominal Pain and Mesenteric Adenitis, Minor Complexity</t>
  </si>
  <si>
    <t>G67A - Oesophagitis and Gastroenteritis, Major Complexity</t>
  </si>
  <si>
    <t>G67B - Oesophagitis and Gastroenteritis, Minor Complexity</t>
  </si>
  <si>
    <t>G70B - Other Digestive System Disorders, Intermediate Complexity</t>
  </si>
  <si>
    <t>G70C - Other Digestive System Disorders, Minor Complexity</t>
  </si>
  <si>
    <t>H64B - Disorders of the Biliary Tract, Minor Complexity</t>
  </si>
  <si>
    <t>I68A - Non-surgical Spinal Disorders, Major Complexity</t>
  </si>
  <si>
    <t>I68B - Non-surgical Spinal Disorders, Minor Complexity</t>
  </si>
  <si>
    <t>I69A - Bone Diseases and Arthropathies, Major Complexity</t>
  </si>
  <si>
    <t>I69B - Bone Diseases and Arthropathies, Minor Complexity</t>
  </si>
  <si>
    <t>I71B - Other Musculotendinous Disorders, Minor Complexity</t>
  </si>
  <si>
    <t>I72A - Specific Musculotendinous Disorders, Major Complexity</t>
  </si>
  <si>
    <t>I74B - Injuries to Forearm, Wrist, Hand and Foot, Minor Complexity</t>
  </si>
  <si>
    <t>I75B - Injuries to Shoulder, Arm, Elbow, Knee, Leg and Ankle, Intermediate Complexity</t>
  </si>
  <si>
    <t>I75C - Injuries to Shoulder, Arm, Elbow, Knee, Leg and Ankle, Minor Complexity</t>
  </si>
  <si>
    <t>J11B - Other Skin, Subcutaneous Tissue and Breast Interventions, Minor Complexity</t>
  </si>
  <si>
    <t>J64A - Cellulitis, Major Complexity</t>
  </si>
  <si>
    <t>J64B - Cellulitis, Minor Complexity</t>
  </si>
  <si>
    <t>J65A - Trauma to Skin, Subcutaneous Tissue and Breast, Major Complexity</t>
  </si>
  <si>
    <t>J65B - Trauma to Skin, Subcutaneous Tissue and Breast, Minor Complexity</t>
  </si>
  <si>
    <t>K60B - Diabetes, Minor Complexity</t>
  </si>
  <si>
    <t>K62C - Miscellaneous Metabolic Disorders, Minor Complexity</t>
  </si>
  <si>
    <t>L44B - Cystourethroscopy for Urinary Disorder, Minor Complexity</t>
  </si>
  <si>
    <t>L63A - Kidney and Urinary Tract Infections, Major Complexity</t>
  </si>
  <si>
    <t>L63B - Kidney and Urinary Tract Infections, Minor Complexity</t>
  </si>
  <si>
    <t>L64B - Urinary Stones and Obstruction, Minor Complexity</t>
  </si>
  <si>
    <t>L65B - Kidney and Urinary Tract Signs and Symptoms, Minor Complexity</t>
  </si>
  <si>
    <t>L67C - Other Kidney and Urinary Tract Disorders, Minor Complexity</t>
  </si>
  <si>
    <t>N07B - Other Uterus and Adnexa Interventions for Non-Malignancy, Minor Complexity</t>
  </si>
  <si>
    <t>N09B - Other Vagina, Cervix and Vulva Interventions, Minor Complexity</t>
  </si>
  <si>
    <t>N10Z - Diagnostic Curettage and Diagnostic Hysteroscopy</t>
  </si>
  <si>
    <t>N62B - Menstrual and Other Female Reproductive System Disorders, Minor Complexity</t>
  </si>
  <si>
    <t>O66C - Antenatal and Other Obstetric Admissions, Minor Complexity</t>
  </si>
  <si>
    <t>Q61C - Red Blood Cell Disorders, Minor Complexity</t>
  </si>
  <si>
    <t>T60C - Septicaemia, Minor Complexity</t>
  </si>
  <si>
    <t>T62B - Fever of Unknown Origin, Minor Complexity</t>
  </si>
  <si>
    <t>U60Z - Mental Health Treatment W/O ECT, Sameday</t>
  </si>
  <si>
    <t>V60A - Alcohol Intoxication and Withdrawal, Major Complexity</t>
  </si>
  <si>
    <t>V60B - Alcohol Intoxication and Withdrawal, Minor Complexity</t>
  </si>
  <si>
    <t>X60A - Injuries, Major Complexity</t>
  </si>
  <si>
    <t>X60B - Injuries, Minor Complexity</t>
  </si>
  <si>
    <t>X61B - Allergic Reactions, Minor Complexity</t>
  </si>
  <si>
    <t>X62B - Poisoning/Toxic Effects of Drugs and Other Substances, Minor Complexity</t>
  </si>
  <si>
    <t>X64B - Other Injuries, Poisonings and Toxic Effects, Intermediate Complexity</t>
  </si>
  <si>
    <t>X64C - Other Injuries, Poisonings and Toxic Effects, Minor Complexity</t>
  </si>
  <si>
    <t>Z61B - Signs and Symptoms, Minor Complexity</t>
  </si>
  <si>
    <t>https://www.ihacpa.gov.au/resources/national-efficient-price-determination-2020-21</t>
  </si>
  <si>
    <t xml:space="preserve">The NEP is based on the average cost of public hospital activity in the 2017–18 financial year of $4,998 per NWAU(20), indexed at a rate of 2.1 per cent per annum. </t>
  </si>
  <si>
    <t xml:space="preserve">The national efficient price (NEP) is $5,320 per national weighted activity unit 2020–21 (NWAU(20))
</t>
  </si>
  <si>
    <t>NEP for NWAU20</t>
  </si>
  <si>
    <t>https://benchmarking.ihacpa.gov.au/extensions/ihpanbp/index.html#/periodic-insights/overview</t>
  </si>
  <si>
    <t>Hospital:</t>
  </si>
  <si>
    <t>Stream:</t>
  </si>
  <si>
    <t>Year:</t>
  </si>
  <si>
    <t>2020-21</t>
  </si>
  <si>
    <t>AN-SNAP v4</t>
  </si>
  <si>
    <t>URG</t>
  </si>
  <si>
    <t>Total presentations</t>
  </si>
  <si>
    <t>URG005 - Adm_T1_Respiratory system illness</t>
  </si>
  <si>
    <t>URG009 - Adm_T2_Poisoning</t>
  </si>
  <si>
    <t>URG010 - Adm_T2_Injury</t>
  </si>
  <si>
    <t>URG011 - Adm_T2_Gastrointestinal system and Digestive system illness</t>
  </si>
  <si>
    <t>URG012 - Adm_T2_Respiratory system illness</t>
  </si>
  <si>
    <t>URG014 - Adm_T2_Neurological illness</t>
  </si>
  <si>
    <t>URG016 - Adm_T2_Circulatory system and Endocrine, nutritional and metabolic illness</t>
  </si>
  <si>
    <t>URG017 - Adm_T2_All other MDB groups</t>
  </si>
  <si>
    <t>URG019 - Adm_T3_Blood/Immune system illness &amp; system infection/parasites</t>
  </si>
  <si>
    <t>URG020 - Adm_T3_Injury</t>
  </si>
  <si>
    <t>URG021 - Adm_T3_Neurological illness</t>
  </si>
  <si>
    <t>URG022 - Adm_T3_Obstetric/Gynaecological illness</t>
  </si>
  <si>
    <t>URG023 - Adm_T3_Digestive system illness</t>
  </si>
  <si>
    <t>URG024 - Adm_T3_Circulatory system illness and endocrine, nutritional and metabolic illness</t>
  </si>
  <si>
    <t>URG025 - Adm_T3_Poisoning/Toxic effects of drugs</t>
  </si>
  <si>
    <t>URG026 - Adm_T3_Urological illness</t>
  </si>
  <si>
    <t>URG027 - Adm_T3_Respiratory system illness</t>
  </si>
  <si>
    <t>URG029 - Adm_T3_All other MDB groups</t>
  </si>
  <si>
    <t>URG031 - Adm_T4_Respiratory system illness</t>
  </si>
  <si>
    <t>URG032 - Adm_T4_Gastrointestinal system and Digestive system illness</t>
  </si>
  <si>
    <t>URG033 - Adm_T4_All other MDB groups</t>
  </si>
  <si>
    <t>URG034 - Adm_T4_Injury</t>
  </si>
  <si>
    <t>URG035 - Adm_T4_Social problem/Other presentation</t>
  </si>
  <si>
    <t>URG039 - N-A_T1_All MDB groups</t>
  </si>
  <si>
    <t>URG040 - N-A_T2_Toxic effects of drugs</t>
  </si>
  <si>
    <t>URG043 - N-A_T2_Circulatory system / Endocrine, nutritional and metabolic diseases</t>
  </si>
  <si>
    <t>URG044 - N-A_T2_Injury</t>
  </si>
  <si>
    <t>URG045 - N-A_T2_Poisoning</t>
  </si>
  <si>
    <t>URG046 - N-A_T2_All other MDB groups</t>
  </si>
  <si>
    <t>URG048 - N-A_T3_Circulatory system and Endocrine, nutritional and metabolic illness</t>
  </si>
  <si>
    <t>URG050 - N-A_T3_Injury</t>
  </si>
  <si>
    <t>URG051 - N-A_T3_Genitourinary illness</t>
  </si>
  <si>
    <t>URG052 - N-A_T3_Gastrointestinal system and Digestive system illness</t>
  </si>
  <si>
    <t>URG053 - N-A_T3_Neurological illness</t>
  </si>
  <si>
    <t>URG055 - N-A_T3_Respiratory system illness</t>
  </si>
  <si>
    <t>URG056 - N-A_T3_Musculoskeletal/connective tissue illness</t>
  </si>
  <si>
    <t>URG057 - N-A_T3_All other MDB groups</t>
  </si>
  <si>
    <t>URG058 - N-A_T4_Injury</t>
  </si>
  <si>
    <t>URG060 - N-A_T4_Urological system illness</t>
  </si>
  <si>
    <t>URG061 - N-A_T4_Circulatory system / Endocrine, nutritional and metabolic illness</t>
  </si>
  <si>
    <t>URG062 - N-A_T4_Gastrointestinal system and Digestive system illness</t>
  </si>
  <si>
    <t>URG063 - N-A_T4_Musculoskeletal/connective tissue illness</t>
  </si>
  <si>
    <t>URG065 - N-A_T4_Illness of the ENT</t>
  </si>
  <si>
    <t>URG066 - N-A_T4_Illness of the Eyes</t>
  </si>
  <si>
    <t>URG067 - N-A_T4_Other presentation block</t>
  </si>
  <si>
    <t>URG068 - N-A_T4_All other MDB groups</t>
  </si>
  <si>
    <t>URG070 - N-A_T5_Injury</t>
  </si>
  <si>
    <t>URG071 - N-A_T5_Other presentation block</t>
  </si>
  <si>
    <t>URG072 - N-A_T5_All other MDB groups</t>
  </si>
  <si>
    <t>URG073 - Did Not Wait</t>
  </si>
  <si>
    <t>URG074 - Transfer presentation_1, 2</t>
  </si>
  <si>
    <t>URG080 - Adm_T2_System infection/parasites</t>
  </si>
  <si>
    <t>URG081 - Adm_T2_Urological system illness</t>
  </si>
  <si>
    <t>URG083 - Adm_T3_Illness of eyes, ear, nose, throat</t>
  </si>
  <si>
    <t>URG084 - Adm_T3_Hepatobiliary system illness</t>
  </si>
  <si>
    <t>URG085 - Adm_T3_Psychiatric illness</t>
  </si>
  <si>
    <t>URG086 - Adm_T4_Circulatory system illness and Endocrine, nutritional and metabolic illness</t>
  </si>
  <si>
    <t>URG087 - Adm_T4_Illness of eyes, ear nose and throat</t>
  </si>
  <si>
    <t>URG088 - Adm_T4_Blood/immune system illness/system infection/parasites</t>
  </si>
  <si>
    <t>URG090 - Adm_T4_Psychiatric illness</t>
  </si>
  <si>
    <t>URG095 - N-A_T2_Respiratory system illness</t>
  </si>
  <si>
    <t>URG096 - N-A_T2_Urological system illness</t>
  </si>
  <si>
    <t>URG097 - N-A_T2_Gastrointestinal system and Digestive system illness</t>
  </si>
  <si>
    <t>URG098 - N-A_T2_Neurological illness</t>
  </si>
  <si>
    <t>URG099 - N-A_T2_Blood/immune system illness/system infection/parasites</t>
  </si>
  <si>
    <t>URG100 - N-A_T2_Psychiatric illness</t>
  </si>
  <si>
    <t>URG101 - N-A_T3_Poisoning</t>
  </si>
  <si>
    <t>URG102 - N-A_T3_Toxic effects of drugs</t>
  </si>
  <si>
    <t>URG103 - N-A_T3_Illness of eyes</t>
  </si>
  <si>
    <t>URG104 - N-A_T3_Blood/immune system illness/system infection/parasites</t>
  </si>
  <si>
    <t>URG105 - N-A_T3_Psychiatric illness</t>
  </si>
  <si>
    <t>URG106 - N-A_T4_Poisoning</t>
  </si>
  <si>
    <t>URG107 - N-A_T4_Toxic effects of drugs</t>
  </si>
  <si>
    <t>URG108 - N-A_T4_Respiratory system illness</t>
  </si>
  <si>
    <t>URG109 - N-A_T4_Blood/Immune system illness/System infection/parasites</t>
  </si>
  <si>
    <t>URG110 - N-A_T4_Obstetric and Newborn/Neonate</t>
  </si>
  <si>
    <t>URG111 - N-A_T4_Gynecological/Male reproductive system illness</t>
  </si>
  <si>
    <t>URG112 - N-A_T4_Psychiatric illness</t>
  </si>
  <si>
    <t>URG114 - N-A_T5_Gastrointestinal system and Digestive system illness</t>
  </si>
  <si>
    <t>URG115 - N-A_T5_Illness of the eyes, ear, nose and throat</t>
  </si>
  <si>
    <t>URG116 - N-A_T5_Illness of the skin, subcutaneous tissue, breast/Musculoskeletal/Connective tissue illness</t>
  </si>
  <si>
    <t>URG119 - N-A_T5_Genitourinary system illness</t>
  </si>
  <si>
    <t>URG121 - Transfer presentation_3</t>
  </si>
  <si>
    <t>URG122 - Transfer presentation_4</t>
  </si>
  <si>
    <t>URG125 - Left at own risk_1, 2</t>
  </si>
  <si>
    <t>URG126 - Left at own risk_3</t>
  </si>
  <si>
    <t>URG127 - Left at own risk_4</t>
  </si>
  <si>
    <t>URG128 - Left at own risk_5</t>
  </si>
  <si>
    <t>ED, Admitted acute, Admitted sub and non-acute, Mental health</t>
  </si>
  <si>
    <t>NWAU per episode</t>
  </si>
  <si>
    <t>NWAU per presentation</t>
  </si>
  <si>
    <t>NWAUs</t>
  </si>
  <si>
    <t>Ave. funding per presentation</t>
  </si>
  <si>
    <t>Ave. cost per presentation</t>
  </si>
  <si>
    <t>Ave. BI per NWAU20</t>
  </si>
  <si>
    <t>Ave. BI per presentation</t>
  </si>
  <si>
    <t>Ave. total cost</t>
  </si>
  <si>
    <t>Ave. total funding</t>
  </si>
  <si>
    <t>Emergency Department</t>
  </si>
  <si>
    <t>Presentations</t>
  </si>
  <si>
    <t>Total cost</t>
  </si>
  <si>
    <t>Total funding</t>
  </si>
  <si>
    <t>Total BI</t>
  </si>
  <si>
    <t>Admitted Acute</t>
  </si>
  <si>
    <t>Episodes</t>
  </si>
  <si>
    <t>Ave. cost per episode</t>
  </si>
  <si>
    <t>Ave. funding per episode</t>
  </si>
  <si>
    <t>Ave. BI per episode</t>
  </si>
  <si>
    <t>Total budget impact</t>
  </si>
  <si>
    <t>Admitted Sub- &amp; Non-Acute</t>
  </si>
  <si>
    <t>Admitted Mental Health</t>
  </si>
  <si>
    <t>TBC</t>
  </si>
  <si>
    <t>Royal Adelaide Hospital</t>
  </si>
  <si>
    <t>Source data:</t>
  </si>
  <si>
    <t>Date of data extraction:</t>
  </si>
  <si>
    <t>Prepared by:</t>
  </si>
  <si>
    <t>Andrew Partington</t>
  </si>
  <si>
    <t>230710_02</t>
  </si>
  <si>
    <t>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</si>
</sst>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&quot;$&quot;#,##0.00"/>
    <numFmt numFmtId="167" formatCode="&quot;$&quot;#,##0"/>
    <numFmt numFmtId="169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6" fontId="0" fillId="0" borderId="0" xfId="0" applyNumberFormat="1"/>
    <xf numFmtId="3" fontId="0" fillId="0" borderId="0" xfId="0" applyNumberFormat="1"/>
    <xf numFmtId="0" fontId="18" fillId="0" borderId="0" xfId="44"/>
    <xf numFmtId="0" fontId="0" fillId="0" borderId="0" xfId="0" applyAlignment="1">
      <alignment wrapText="1"/>
    </xf>
    <xf numFmtId="0" fontId="18" fillId="0" borderId="0" xfId="44" applyAlignment="1">
      <alignment wrapText="1"/>
    </xf>
    <xf numFmtId="0" fontId="19" fillId="0" borderId="0" xfId="0" applyFont="1" applyAlignment="1">
      <alignment wrapText="1"/>
    </xf>
    <xf numFmtId="164" fontId="0" fillId="0" borderId="0" xfId="2" applyNumberFormat="1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6" fillId="0" borderId="0" xfId="0" applyFont="1" applyAlignment="1">
      <alignment horizontal="center" vertical="center" wrapText="1"/>
    </xf>
    <xf numFmtId="167" fontId="0" fillId="0" borderId="0" xfId="2" applyNumberFormat="1" applyFont="1"/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0" fillId="0" borderId="0" xfId="0" applyNumberFormat="1"/>
    <xf numFmtId="0" fontId="16" fillId="0" borderId="0" xfId="0" applyFont="1"/>
    <xf numFmtId="8" fontId="0" fillId="0" borderId="0" xfId="0" applyNumberFormat="1" applyAlignment="1">
      <alignment horizontal="center" vertical="center"/>
    </xf>
    <xf numFmtId="8" fontId="0" fillId="0" borderId="0" xfId="0" applyNumberFormat="1"/>
    <xf numFmtId="169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hacpa.gov.au/resources/national-efficient-price-determination-2020-2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benchmarking.ihacpa.gov.au/extensions/ihpanbp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H16"/>
  <sheetViews>
    <sheetView showGridLines="0" workbookViewId="0">
      <selection activeCell="C30" sqref="C30"/>
    </sheetView>
  </sheetViews>
  <sheetFormatPr defaultRowHeight="14.25" x14ac:dyDescent="0.45"/>
  <cols>
    <col min="2" max="2" width="21.53125" bestFit="1" customWidth="1"/>
    <col min="3" max="4" width="21.53125" customWidth="1"/>
    <col min="5" max="5" width="11.265625" bestFit="1" customWidth="1"/>
    <col min="6" max="8" width="23.265625" customWidth="1"/>
  </cols>
  <sheetData>
    <row r="2" spans="2:8" x14ac:dyDescent="0.45">
      <c r="B2" s="26" t="s">
        <v>197</v>
      </c>
      <c r="C2" s="26"/>
      <c r="D2" s="26"/>
      <c r="E2" s="26"/>
      <c r="F2" s="26"/>
      <c r="G2" s="26"/>
    </row>
    <row r="3" spans="2:8" s="8" customFormat="1" x14ac:dyDescent="0.45">
      <c r="B3" s="9" t="s">
        <v>198</v>
      </c>
      <c r="C3" s="9" t="s">
        <v>199</v>
      </c>
      <c r="D3" s="9" t="s">
        <v>200</v>
      </c>
      <c r="E3" s="9"/>
      <c r="F3" s="9" t="s">
        <v>207</v>
      </c>
      <c r="G3" s="9" t="s">
        <v>194</v>
      </c>
      <c r="H3" s="9"/>
    </row>
    <row r="4" spans="2:8" s="8" customFormat="1" x14ac:dyDescent="0.45">
      <c r="B4" s="10">
        <f>SUM('Cost per NWAU ED'!B2:B109)</f>
        <v>44070</v>
      </c>
      <c r="C4" s="11">
        <f>SUM('Cost per NWAU ED'!G2:G109)</f>
        <v>38799257.049999982</v>
      </c>
      <c r="D4" s="11">
        <f>SUM('NWAU per pres ED'!F2:F109)</f>
        <v>32717095.599999994</v>
      </c>
      <c r="F4" s="11">
        <f>SUM('Cost per NWAU ED'!J2:J109)</f>
        <v>-11136480.649999997</v>
      </c>
      <c r="G4" s="11">
        <f>(SUMPRODUCT('Cost per NWAU ED'!I2:I109,'Cost per NWAU ED'!B2:B109))/SUM('Cost per NWAU ED'!B2:B109)</f>
        <v>-252.69981052870426</v>
      </c>
      <c r="H4" s="11"/>
    </row>
    <row r="6" spans="2:8" x14ac:dyDescent="0.45">
      <c r="B6" s="27" t="s">
        <v>202</v>
      </c>
      <c r="C6" s="27"/>
      <c r="D6" s="27"/>
      <c r="E6" s="27"/>
      <c r="F6" s="27"/>
      <c r="G6" s="27"/>
    </row>
    <row r="7" spans="2:8" x14ac:dyDescent="0.45">
      <c r="B7" s="9" t="s">
        <v>203</v>
      </c>
      <c r="C7" s="9" t="s">
        <v>199</v>
      </c>
      <c r="D7" s="9" t="s">
        <v>200</v>
      </c>
      <c r="E7" s="9"/>
      <c r="F7" s="9" t="s">
        <v>207</v>
      </c>
      <c r="G7" s="9" t="s">
        <v>206</v>
      </c>
    </row>
    <row r="8" spans="2:8" x14ac:dyDescent="0.45">
      <c r="B8" s="10">
        <f>SUM('Cost per NWAU Acute Adm'!B2:B388)</f>
        <v>7893</v>
      </c>
      <c r="C8" s="17">
        <f>SUM('Cost per NWAU Acute Adm'!G2:G388)</f>
        <v>17868422.560000002</v>
      </c>
      <c r="D8" s="18">
        <f>SUM('NWAU per episode Acute Adm'!F2:F388)</f>
        <v>19184877.600000001</v>
      </c>
      <c r="E8" s="14"/>
      <c r="F8" s="11">
        <f>SUM('Cost per NWAU Acute Adm'!K2:K388)</f>
        <v>1316455.0400000003</v>
      </c>
      <c r="G8" s="11">
        <f>SUMPRODUCT('Cost per NWAU Acute Adm'!J2:J388,'Cost per NWAU Acute Adm'!B2:B388)/SUM('Cost per NWAU Acute Adm'!B2:B388)</f>
        <v>166.7876650196377</v>
      </c>
    </row>
    <row r="10" spans="2:8" x14ac:dyDescent="0.45">
      <c r="B10" s="28" t="s">
        <v>208</v>
      </c>
      <c r="C10" s="28"/>
      <c r="D10" s="28"/>
      <c r="E10" s="28"/>
      <c r="F10" s="28"/>
      <c r="G10" s="28"/>
    </row>
    <row r="11" spans="2:8" x14ac:dyDescent="0.45">
      <c r="B11" s="9" t="s">
        <v>203</v>
      </c>
      <c r="C11" s="9" t="s">
        <v>199</v>
      </c>
      <c r="D11" s="9" t="s">
        <v>200</v>
      </c>
      <c r="E11" s="9"/>
      <c r="F11" s="9" t="s">
        <v>207</v>
      </c>
      <c r="G11" s="9" t="s">
        <v>206</v>
      </c>
    </row>
    <row r="12" spans="2:8" x14ac:dyDescent="0.45">
      <c r="B12" s="19" t="s">
        <v>210</v>
      </c>
      <c r="C12" s="19" t="s">
        <v>210</v>
      </c>
      <c r="D12" s="19" t="s">
        <v>210</v>
      </c>
      <c r="E12" s="20"/>
      <c r="F12" s="19" t="s">
        <v>210</v>
      </c>
      <c r="G12" s="19" t="s">
        <v>210</v>
      </c>
    </row>
    <row r="14" spans="2:8" x14ac:dyDescent="0.45">
      <c r="B14" s="29" t="s">
        <v>209</v>
      </c>
      <c r="C14" s="29"/>
      <c r="D14" s="29"/>
      <c r="E14" s="29"/>
      <c r="F14" s="29"/>
      <c r="G14" s="29"/>
    </row>
    <row r="15" spans="2:8" x14ac:dyDescent="0.45">
      <c r="B15" s="9" t="s">
        <v>203</v>
      </c>
      <c r="C15" s="9" t="s">
        <v>199</v>
      </c>
      <c r="D15" s="9" t="s">
        <v>200</v>
      </c>
      <c r="E15" s="9"/>
      <c r="F15" s="9" t="s">
        <v>207</v>
      </c>
      <c r="G15" s="9" t="s">
        <v>206</v>
      </c>
    </row>
    <row r="16" spans="2:8" x14ac:dyDescent="0.45">
      <c r="B16" s="8">
        <f>SUM('Cost per NWAU Mental Health Adm'!B2:B6)</f>
        <v>0</v>
      </c>
      <c r="C16" s="18">
        <f>SUM('Cost per NWAU Mental Health Adm'!G2:G6)</f>
        <v>0</v>
      </c>
      <c r="D16" s="18">
        <f>SUM('NWAU per episode Mental Health'!F2:F6)</f>
        <v>0</v>
      </c>
      <c r="F16" s="11">
        <f>SUM('Cost per NWAU Mental Health Adm'!K2:K6)</f>
        <v>0</v>
      </c>
      <c r="G16" s="23" t="e">
        <f>SUMPRODUCT('Cost per NWAU Mental Health Adm'!J2:J6,'Cost per NWAU Mental Health Adm'!B2:B6)/SUM('Cost per NWAU Mental Health Adm'!B2:B6)</f>
        <v>#DIV/0!</v>
      </c>
    </row>
  </sheetData>
  <mergeCells count="4">
    <mergeCell ref="B2:G2"/>
    <mergeCell ref="B6:G6"/>
    <mergeCell ref="B10:G10"/>
    <mergeCell ref="B14:G1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B3:C8"/>
  <sheetViews>
    <sheetView workbookViewId="0">
      <selection activeCell="C6" sqref="C6"/>
    </sheetView>
  </sheetViews>
  <sheetFormatPr defaultRowHeight="14.25" x14ac:dyDescent="0.45"/>
  <cols>
    <col min="2" max="2" width="53.6640625" style="4" customWidth="1"/>
  </cols>
  <sheetData>
    <row r="3" spans="2:3" ht="28.5" x14ac:dyDescent="0.45">
      <c r="B3" s="5" t="s">
        <v>87</v>
      </c>
    </row>
    <row r="6" spans="2:3" x14ac:dyDescent="0.45">
      <c r="B6" s="4" t="s">
        <v>90</v>
      </c>
      <c r="C6" s="2">
        <v>5320</v>
      </c>
    </row>
    <row r="7" spans="2:3" ht="42.75" x14ac:dyDescent="0.45">
      <c r="B7" s="6" t="s">
        <v>89</v>
      </c>
    </row>
    <row r="8" spans="2:3" ht="42.75" x14ac:dyDescent="0.45">
      <c r="B8" s="6" t="s">
        <v>88</v>
      </c>
    </row>
  </sheetData>
  <hyperlinks>
    <hyperlink ref="B3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499984740745262"/>
  </sheetPr>
  <dimension ref="B2:C10"/>
  <sheetViews>
    <sheetView workbookViewId="0">
      <selection activeCell="B10" sqref="B10:C10"/>
    </sheetView>
  </sheetViews>
  <sheetFormatPr defaultRowHeight="14.25" x14ac:dyDescent="0.45"/>
  <cols>
    <col min="2" max="2" width="20.59765625" style="22" bestFit="1" customWidth="1"/>
    <col min="3" max="3" width="11.53125" customWidth="1"/>
  </cols>
  <sheetData>
    <row r="2" spans="2:3" x14ac:dyDescent="0.45">
      <c r="B2" s="22" t="s">
        <v>92</v>
      </c>
      <c r="C2" t="s">
        <v>211</v>
      </c>
    </row>
    <row r="3" spans="2:3" x14ac:dyDescent="0.45">
      <c r="B3" s="22" t="s">
        <v>93</v>
      </c>
      <c r="C3" t="s">
        <v>187</v>
      </c>
    </row>
    <row r="4" spans="2:3" x14ac:dyDescent="0.45">
      <c r="B4" s="22" t="s">
        <v>94</v>
      </c>
      <c r="C4" t="s">
        <v>95</v>
      </c>
    </row>
    <row r="6" spans="2:3" x14ac:dyDescent="0.45">
      <c r="B6" s="22" t="s">
        <v>212</v>
      </c>
      <c r="C6" s="3" t="s">
        <v>91</v>
      </c>
    </row>
    <row r="7" spans="2:3" x14ac:dyDescent="0.45">
      <c r="B7" s="22" t="s">
        <v>213</v>
      </c>
      <c r="C7" s="21">
        <v>45117</v>
      </c>
    </row>
    <row r="9" spans="2:3" x14ac:dyDescent="0.45">
      <c r="B9" s="22" t="s">
        <v>214</v>
      </c>
      <c r="C9" t="s">
        <v>215</v>
      </c>
    </row>
    <row r="10" spans="2:3" x14ac:dyDescent="0.45">
      <c r="B10" s="22" t="s">
        <v>217</v>
      </c>
      <c r="C10" t="s">
        <v>216</v>
      </c>
    </row>
  </sheetData>
  <hyperlinks>
    <hyperlink ref="C6" r:id="rId1" location="/periodic-insights/overview" xr:uid="{53EC2903-FB42-4C1C-9BE0-30B24FFE82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Q116"/>
  <sheetViews>
    <sheetView zoomScale="70" zoomScaleNormal="70" workbookViewId="0">
      <selection activeCell="A20" sqref="A20"/>
    </sheetView>
  </sheetViews>
  <sheetFormatPr defaultRowHeight="14.25" x14ac:dyDescent="0.45"/>
  <cols>
    <col min="1" max="1" width="92.06640625" customWidth="1"/>
    <col min="2" max="10" width="15.265625" customWidth="1"/>
  </cols>
  <sheetData>
    <row r="1" spans="1:12" s="15" customFormat="1" ht="28.5" customHeight="1" x14ac:dyDescent="0.45">
      <c r="A1" s="15" t="s">
        <v>97</v>
      </c>
      <c r="B1" s="15" t="s">
        <v>98</v>
      </c>
      <c r="C1" s="15" t="s">
        <v>2</v>
      </c>
      <c r="D1" s="15" t="str">
        <f>'NWAU per pres ED'!C1</f>
        <v>NWAU per presentation</v>
      </c>
      <c r="E1" s="15" t="s">
        <v>190</v>
      </c>
      <c r="F1" s="15" t="s">
        <v>192</v>
      </c>
      <c r="G1" s="15" t="s">
        <v>195</v>
      </c>
      <c r="H1" s="15" t="s">
        <v>193</v>
      </c>
      <c r="I1" s="15" t="s">
        <v>194</v>
      </c>
      <c r="J1" s="15" t="s">
        <v>201</v>
      </c>
    </row>
    <row r="2" spans="1:12" x14ac:dyDescent="0.45">
      <c r="A2" t="s">
        <v>99</v>
      </c>
      <c r="B2">
        <v>34</v>
      </c>
      <c r="C2" s="1">
        <v>7184</v>
      </c>
      <c r="D2">
        <f>VLOOKUP(A2,'NWAU per pres ED'!$A$2:$C$109,3,FALSE)</f>
        <v>0.37</v>
      </c>
      <c r="E2">
        <f t="shared" ref="E2:E33" si="0">B2*D2</f>
        <v>12.58</v>
      </c>
      <c r="F2" s="1">
        <f t="shared" ref="F2:F33" si="1">C2*D2</f>
        <v>2658.08</v>
      </c>
      <c r="G2" s="1">
        <f t="shared" ref="G2:G33" si="2">F2*B2</f>
        <v>90374.720000000001</v>
      </c>
      <c r="H2" s="1">
        <f>NEP!$C$6-C2</f>
        <v>-1864</v>
      </c>
      <c r="I2" s="1">
        <f>'NWAU per pres ED'!E59-F2</f>
        <v>-1966.48</v>
      </c>
      <c r="J2" s="1">
        <f t="shared" ref="J2:J33" si="3">I2*B2</f>
        <v>-66860.320000000007</v>
      </c>
      <c r="L2" s="12">
        <f>C2/NEP!$C$6</f>
        <v>1.350375939849624</v>
      </c>
    </row>
    <row r="3" spans="1:12" x14ac:dyDescent="0.45">
      <c r="A3" t="s">
        <v>100</v>
      </c>
      <c r="B3">
        <v>35</v>
      </c>
      <c r="C3" s="1">
        <v>6819</v>
      </c>
      <c r="D3">
        <f>VLOOKUP(A3,'NWAU per pres ED'!$A$2:$C$109,3,FALSE)</f>
        <v>0.24</v>
      </c>
      <c r="E3">
        <f t="shared" si="0"/>
        <v>8.4</v>
      </c>
      <c r="F3" s="1">
        <f t="shared" si="1"/>
        <v>1636.56</v>
      </c>
      <c r="G3" s="1">
        <f t="shared" si="2"/>
        <v>57279.6</v>
      </c>
      <c r="H3" s="1">
        <f>NEP!$C$6-C3</f>
        <v>-1499</v>
      </c>
      <c r="I3" s="1">
        <f>'NWAU per pres ED'!E18-F3</f>
        <v>-519.3599999999999</v>
      </c>
      <c r="J3" s="1">
        <f t="shared" si="3"/>
        <v>-18177.599999999995</v>
      </c>
      <c r="L3" s="12">
        <f>C3/NEP!$C$6</f>
        <v>1.2817669172932331</v>
      </c>
    </row>
    <row r="4" spans="1:12" x14ac:dyDescent="0.45">
      <c r="A4" t="s">
        <v>101</v>
      </c>
      <c r="B4">
        <v>117</v>
      </c>
      <c r="C4" s="1">
        <v>4350</v>
      </c>
      <c r="D4">
        <f>VLOOKUP(A4,'NWAU per pres ED'!$A$2:$C$109,3,FALSE)</f>
        <v>0.31</v>
      </c>
      <c r="E4">
        <f t="shared" si="0"/>
        <v>36.270000000000003</v>
      </c>
      <c r="F4" s="1">
        <f t="shared" si="1"/>
        <v>1348.5</v>
      </c>
      <c r="G4" s="1">
        <f t="shared" si="2"/>
        <v>157774.5</v>
      </c>
      <c r="H4" s="1">
        <f>NEP!$C$6-C4</f>
        <v>970</v>
      </c>
      <c r="I4" s="1">
        <f>'NWAU per pres ED'!E8-F4</f>
        <v>-178.10000000000014</v>
      </c>
      <c r="J4" s="1">
        <f t="shared" si="3"/>
        <v>-20837.700000000015</v>
      </c>
      <c r="L4" s="12">
        <f>C4/NEP!$C$6</f>
        <v>0.81766917293233088</v>
      </c>
    </row>
    <row r="5" spans="1:12" x14ac:dyDescent="0.45">
      <c r="A5" t="s">
        <v>102</v>
      </c>
      <c r="B5">
        <v>99</v>
      </c>
      <c r="C5" s="1">
        <v>5520</v>
      </c>
      <c r="D5">
        <f>VLOOKUP(A5,'NWAU per pres ED'!$A$2:$C$109,3,FALSE)</f>
        <v>0.26</v>
      </c>
      <c r="E5">
        <f t="shared" si="0"/>
        <v>25.740000000000002</v>
      </c>
      <c r="F5" s="1">
        <f t="shared" si="1"/>
        <v>1435.2</v>
      </c>
      <c r="G5" s="1">
        <f t="shared" si="2"/>
        <v>142084.80000000002</v>
      </c>
      <c r="H5" s="1">
        <f>NEP!$C$6-C5</f>
        <v>-200</v>
      </c>
      <c r="I5" s="1">
        <f>'NWAU per pres ED'!E31-F5</f>
        <v>-690.4</v>
      </c>
      <c r="J5" s="1">
        <f t="shared" si="3"/>
        <v>-68349.599999999991</v>
      </c>
      <c r="L5" s="12">
        <f>C5/NEP!$C$6</f>
        <v>1.0375939849624061</v>
      </c>
    </row>
    <row r="6" spans="1:12" x14ac:dyDescent="0.45">
      <c r="A6" t="s">
        <v>103</v>
      </c>
      <c r="B6">
        <v>245</v>
      </c>
      <c r="C6" s="1">
        <v>6372</v>
      </c>
      <c r="D6">
        <f>VLOOKUP(A6,'NWAU per pres ED'!$A$2:$C$109,3,FALSE)</f>
        <v>0.26</v>
      </c>
      <c r="E6">
        <f t="shared" si="0"/>
        <v>63.7</v>
      </c>
      <c r="F6" s="1">
        <f t="shared" si="1"/>
        <v>1656.72</v>
      </c>
      <c r="G6" s="1">
        <f t="shared" si="2"/>
        <v>405896.4</v>
      </c>
      <c r="H6" s="1">
        <f>NEP!$C$6-C6</f>
        <v>-1052</v>
      </c>
      <c r="I6" s="1">
        <f>'NWAU per pres ED'!E60-F6</f>
        <v>-752.31999999999994</v>
      </c>
      <c r="J6" s="1">
        <f t="shared" si="3"/>
        <v>-184318.4</v>
      </c>
      <c r="L6" s="12">
        <f>C6/NEP!$C$6</f>
        <v>1.1977443609022556</v>
      </c>
    </row>
    <row r="7" spans="1:12" x14ac:dyDescent="0.45">
      <c r="A7" t="s">
        <v>104</v>
      </c>
      <c r="B7">
        <v>112</v>
      </c>
      <c r="C7" s="1">
        <v>5083</v>
      </c>
      <c r="D7">
        <f>VLOOKUP(A7,'NWAU per pres ED'!$A$2:$C$109,3,FALSE)</f>
        <v>0.3</v>
      </c>
      <c r="E7">
        <f t="shared" si="0"/>
        <v>33.6</v>
      </c>
      <c r="F7" s="1">
        <f t="shared" si="1"/>
        <v>1524.8999999999999</v>
      </c>
      <c r="G7" s="1">
        <f t="shared" si="2"/>
        <v>170788.8</v>
      </c>
      <c r="H7" s="1">
        <f>NEP!$C$6-C7</f>
        <v>237</v>
      </c>
      <c r="I7" s="1">
        <f>'NWAU per pres ED'!E75-F7</f>
        <v>-1046.0999999999999</v>
      </c>
      <c r="J7" s="1">
        <f t="shared" si="3"/>
        <v>-117163.19999999998</v>
      </c>
      <c r="L7" s="12">
        <f>C7/NEP!$C$6</f>
        <v>0.95545112781954888</v>
      </c>
    </row>
    <row r="8" spans="1:12" x14ac:dyDescent="0.45">
      <c r="A8" t="s">
        <v>105</v>
      </c>
      <c r="B8">
        <v>611</v>
      </c>
      <c r="C8" s="1">
        <v>4758</v>
      </c>
      <c r="D8">
        <f>VLOOKUP(A8,'NWAU per pres ED'!$A$2:$C$109,3,FALSE)</f>
        <v>0.22</v>
      </c>
      <c r="E8">
        <f t="shared" si="0"/>
        <v>134.41999999999999</v>
      </c>
      <c r="F8" s="1">
        <f t="shared" si="1"/>
        <v>1046.76</v>
      </c>
      <c r="G8" s="1">
        <f t="shared" si="2"/>
        <v>639570.36</v>
      </c>
      <c r="H8" s="1">
        <f>NEP!$C$6-C8</f>
        <v>562</v>
      </c>
      <c r="I8" s="1">
        <f>'NWAU per pres ED'!E109-F8</f>
        <v>-1046.76</v>
      </c>
      <c r="J8" s="1">
        <f t="shared" si="3"/>
        <v>-639570.36</v>
      </c>
      <c r="L8" s="12">
        <f>C8/NEP!$C$6</f>
        <v>0.89436090225563913</v>
      </c>
    </row>
    <row r="9" spans="1:12" x14ac:dyDescent="0.45">
      <c r="A9" t="s">
        <v>106</v>
      </c>
      <c r="B9">
        <v>206</v>
      </c>
      <c r="C9" s="1">
        <v>4535</v>
      </c>
      <c r="D9">
        <f>VLOOKUP(A9,'NWAU per pres ED'!$A$2:$C$109,3,FALSE)</f>
        <v>0.21</v>
      </c>
      <c r="E9">
        <f t="shared" si="0"/>
        <v>43.26</v>
      </c>
      <c r="F9" s="1">
        <f t="shared" si="1"/>
        <v>952.34999999999991</v>
      </c>
      <c r="G9" s="1">
        <f t="shared" si="2"/>
        <v>196184.09999999998</v>
      </c>
      <c r="H9" s="1">
        <f>NEP!$C$6-C9</f>
        <v>785</v>
      </c>
      <c r="I9" s="1">
        <f>'NWAU per pres ED'!E30-F9</f>
        <v>-154.34999999999991</v>
      </c>
      <c r="J9" s="1">
        <f t="shared" si="3"/>
        <v>-31796.09999999998</v>
      </c>
      <c r="L9" s="12">
        <f>C9/NEP!$C$6</f>
        <v>0.85244360902255634</v>
      </c>
    </row>
    <row r="10" spans="1:12" x14ac:dyDescent="0.45">
      <c r="A10" t="s">
        <v>107</v>
      </c>
      <c r="B10">
        <v>307</v>
      </c>
      <c r="C10" s="1">
        <v>7250</v>
      </c>
      <c r="D10">
        <f>VLOOKUP(A10,'NWAU per pres ED'!$A$2:$C$109,3,FALSE)</f>
        <v>0.22</v>
      </c>
      <c r="E10">
        <f t="shared" si="0"/>
        <v>67.540000000000006</v>
      </c>
      <c r="F10" s="1">
        <f t="shared" si="1"/>
        <v>1595</v>
      </c>
      <c r="G10" s="1">
        <f t="shared" si="2"/>
        <v>489665</v>
      </c>
      <c r="H10" s="1">
        <f>NEP!$C$6-C10</f>
        <v>-1930</v>
      </c>
      <c r="I10" s="1">
        <f>'NWAU per pres ED'!E29-F10</f>
        <v>-424.59999999999991</v>
      </c>
      <c r="J10" s="1">
        <f t="shared" si="3"/>
        <v>-130352.19999999997</v>
      </c>
      <c r="L10" s="12">
        <f>C10/NEP!$C$6</f>
        <v>1.362781954887218</v>
      </c>
    </row>
    <row r="11" spans="1:12" x14ac:dyDescent="0.45">
      <c r="A11" t="s">
        <v>108</v>
      </c>
      <c r="B11">
        <v>623</v>
      </c>
      <c r="C11" s="1">
        <v>5769</v>
      </c>
      <c r="D11">
        <f>VLOOKUP(A11,'NWAU per pres ED'!$A$2:$C$109,3,FALSE)</f>
        <v>0.22</v>
      </c>
      <c r="E11">
        <f t="shared" si="0"/>
        <v>137.06</v>
      </c>
      <c r="F11" s="1">
        <f t="shared" si="1"/>
        <v>1269.18</v>
      </c>
      <c r="G11" s="1">
        <f t="shared" si="2"/>
        <v>790699.14</v>
      </c>
      <c r="H11" s="1">
        <f>NEP!$C$6-C11</f>
        <v>-449</v>
      </c>
      <c r="I11" s="1">
        <f>'NWAU per pres ED'!E56-F11</f>
        <v>-151.98000000000025</v>
      </c>
      <c r="J11" s="1">
        <f t="shared" si="3"/>
        <v>-94683.540000000154</v>
      </c>
      <c r="L11" s="12">
        <f>C11/NEP!$C$6</f>
        <v>1.0843984962406015</v>
      </c>
    </row>
    <row r="12" spans="1:12" x14ac:dyDescent="0.45">
      <c r="A12" t="s">
        <v>109</v>
      </c>
      <c r="B12">
        <v>588</v>
      </c>
      <c r="C12" s="1">
        <v>6042</v>
      </c>
      <c r="D12">
        <f>VLOOKUP(A12,'NWAU per pres ED'!$A$2:$C$109,3,FALSE)</f>
        <v>0.22</v>
      </c>
      <c r="E12">
        <f t="shared" si="0"/>
        <v>129.36000000000001</v>
      </c>
      <c r="F12" s="1">
        <f t="shared" si="1"/>
        <v>1329.24</v>
      </c>
      <c r="G12" s="1">
        <f t="shared" si="2"/>
        <v>781593.12</v>
      </c>
      <c r="H12" s="1">
        <f>NEP!$C$6-C12</f>
        <v>-722</v>
      </c>
      <c r="I12" s="1">
        <f>'NWAU per pres ED'!E104-F12</f>
        <v>-1329.24</v>
      </c>
      <c r="J12" s="1">
        <f t="shared" si="3"/>
        <v>-781593.12</v>
      </c>
      <c r="L12" s="12">
        <f>C12/NEP!$C$6</f>
        <v>1.1357142857142857</v>
      </c>
    </row>
    <row r="13" spans="1:12" x14ac:dyDescent="0.45">
      <c r="A13" t="s">
        <v>110</v>
      </c>
      <c r="B13">
        <v>31</v>
      </c>
      <c r="C13" s="1">
        <v>6786</v>
      </c>
      <c r="D13">
        <f>VLOOKUP(A13,'NWAU per pres ED'!$A$2:$C$109,3,FALSE)</f>
        <v>0.12</v>
      </c>
      <c r="E13">
        <f t="shared" si="0"/>
        <v>3.7199999999999998</v>
      </c>
      <c r="F13" s="1">
        <f t="shared" si="1"/>
        <v>814.31999999999994</v>
      </c>
      <c r="G13" s="1">
        <f t="shared" si="2"/>
        <v>25243.919999999998</v>
      </c>
      <c r="H13" s="1">
        <f>NEP!$C$6-C13</f>
        <v>-1466</v>
      </c>
      <c r="I13" s="1">
        <f>'NWAU per pres ED'!E28-F13</f>
        <v>90.080000000000155</v>
      </c>
      <c r="J13" s="1">
        <f t="shared" si="3"/>
        <v>2792.480000000005</v>
      </c>
      <c r="L13" s="12">
        <f>C13/NEP!$C$6</f>
        <v>1.275563909774436</v>
      </c>
    </row>
    <row r="14" spans="1:12" x14ac:dyDescent="0.45">
      <c r="A14" t="s">
        <v>111</v>
      </c>
      <c r="B14">
        <v>913</v>
      </c>
      <c r="C14" s="1">
        <v>6817</v>
      </c>
      <c r="D14">
        <f>VLOOKUP(A14,'NWAU per pres ED'!$A$2:$C$109,3,FALSE)</f>
        <v>0.2</v>
      </c>
      <c r="E14">
        <f t="shared" si="0"/>
        <v>182.60000000000002</v>
      </c>
      <c r="F14" s="1">
        <f t="shared" si="1"/>
        <v>1363.4</v>
      </c>
      <c r="G14" s="1">
        <f t="shared" si="2"/>
        <v>1244784.2000000002</v>
      </c>
      <c r="H14" s="1">
        <f>NEP!$C$6-C14</f>
        <v>-1497</v>
      </c>
      <c r="I14" s="1">
        <f>'NWAU per pres ED'!E39-F14</f>
        <v>-937.80000000000018</v>
      </c>
      <c r="J14" s="1">
        <f t="shared" si="3"/>
        <v>-856211.40000000014</v>
      </c>
      <c r="L14" s="12">
        <f>C14/NEP!$C$6</f>
        <v>1.281390977443609</v>
      </c>
    </row>
    <row r="15" spans="1:12" x14ac:dyDescent="0.45">
      <c r="A15" t="s">
        <v>112</v>
      </c>
      <c r="B15">
        <v>900</v>
      </c>
      <c r="C15" s="1">
        <v>6230</v>
      </c>
      <c r="D15">
        <f>VLOOKUP(A15,'NWAU per pres ED'!$A$2:$C$109,3,FALSE)</f>
        <v>0.2</v>
      </c>
      <c r="E15">
        <f t="shared" si="0"/>
        <v>180</v>
      </c>
      <c r="F15" s="1">
        <f t="shared" si="1"/>
        <v>1246</v>
      </c>
      <c r="G15" s="1">
        <f t="shared" si="2"/>
        <v>1121400</v>
      </c>
      <c r="H15" s="1">
        <f>NEP!$C$6-C15</f>
        <v>-910</v>
      </c>
      <c r="I15" s="1">
        <f>'NWAU per pres ED'!E55-F15</f>
        <v>-394.80000000000007</v>
      </c>
      <c r="J15" s="1">
        <f t="shared" si="3"/>
        <v>-355320.00000000006</v>
      </c>
      <c r="L15" s="12">
        <f>C15/NEP!$C$6</f>
        <v>1.1710526315789473</v>
      </c>
    </row>
    <row r="16" spans="1:12" x14ac:dyDescent="0.45">
      <c r="A16" t="s">
        <v>113</v>
      </c>
      <c r="B16">
        <v>89</v>
      </c>
      <c r="C16" s="1">
        <v>8049</v>
      </c>
      <c r="D16">
        <f>VLOOKUP(A16,'NWAU per pres ED'!$A$2:$C$109,3,FALSE)</f>
        <v>0.18</v>
      </c>
      <c r="E16">
        <f t="shared" si="0"/>
        <v>16.02</v>
      </c>
      <c r="F16" s="1">
        <f t="shared" si="1"/>
        <v>1448.82</v>
      </c>
      <c r="G16" s="1">
        <f t="shared" si="2"/>
        <v>128944.98</v>
      </c>
      <c r="H16" s="1">
        <f>NEP!$C$6-C16</f>
        <v>-2729</v>
      </c>
      <c r="I16" s="1">
        <f>'NWAU per pres ED'!E16-F16</f>
        <v>-491.22</v>
      </c>
      <c r="J16" s="1">
        <f t="shared" si="3"/>
        <v>-43718.58</v>
      </c>
      <c r="L16" s="12">
        <f>C16/NEP!$C$6</f>
        <v>1.5129699248120301</v>
      </c>
    </row>
    <row r="17" spans="1:12" x14ac:dyDescent="0.45">
      <c r="A17" t="s">
        <v>114</v>
      </c>
      <c r="B17">
        <v>432</v>
      </c>
      <c r="C17" s="1">
        <v>6845</v>
      </c>
      <c r="D17">
        <f>VLOOKUP(A17,'NWAU per pres ED'!$A$2:$C$109,3,FALSE)</f>
        <v>0.2</v>
      </c>
      <c r="E17">
        <f t="shared" si="0"/>
        <v>86.4</v>
      </c>
      <c r="F17" s="1">
        <f t="shared" si="1"/>
        <v>1369</v>
      </c>
      <c r="G17" s="1">
        <f t="shared" si="2"/>
        <v>591408</v>
      </c>
      <c r="H17" s="1">
        <f>NEP!$C$6-C17</f>
        <v>-1525</v>
      </c>
      <c r="I17" s="1">
        <f>'NWAU per pres ED'!E98-F17</f>
        <v>-1369</v>
      </c>
      <c r="J17" s="1">
        <f t="shared" si="3"/>
        <v>-591408</v>
      </c>
      <c r="L17" s="12">
        <f>C17/NEP!$C$6</f>
        <v>1.2866541353383458</v>
      </c>
    </row>
    <row r="18" spans="1:12" x14ac:dyDescent="0.45">
      <c r="A18" t="s">
        <v>115</v>
      </c>
      <c r="B18">
        <v>582</v>
      </c>
      <c r="C18" s="1">
        <v>7214</v>
      </c>
      <c r="D18">
        <f>VLOOKUP(A18,'NWAU per pres ED'!$A$2:$C$109,3,FALSE)</f>
        <v>0.21</v>
      </c>
      <c r="E18">
        <f t="shared" si="0"/>
        <v>122.22</v>
      </c>
      <c r="F18" s="1">
        <f t="shared" si="1"/>
        <v>1514.94</v>
      </c>
      <c r="G18" s="1">
        <f t="shared" si="2"/>
        <v>881695.08000000007</v>
      </c>
      <c r="H18" s="1">
        <f>NEP!$C$6-C18</f>
        <v>-1894</v>
      </c>
      <c r="I18" s="1">
        <f>'NWAU per pres ED'!E103-F18</f>
        <v>-1514.94</v>
      </c>
      <c r="J18" s="1">
        <f t="shared" si="3"/>
        <v>-881695.08000000007</v>
      </c>
      <c r="L18" s="12">
        <f>C18/NEP!$C$6</f>
        <v>1.356015037593985</v>
      </c>
    </row>
    <row r="19" spans="1:12" x14ac:dyDescent="0.45">
      <c r="A19" t="s">
        <v>116</v>
      </c>
      <c r="B19">
        <v>707</v>
      </c>
      <c r="C19" s="1">
        <v>6406</v>
      </c>
      <c r="D19">
        <f>VLOOKUP(A19,'NWAU per pres ED'!$A$2:$C$109,3,FALSE)</f>
        <v>0.19</v>
      </c>
      <c r="E19">
        <f t="shared" si="0"/>
        <v>134.33000000000001</v>
      </c>
      <c r="F19" s="1">
        <f t="shared" si="1"/>
        <v>1217.1400000000001</v>
      </c>
      <c r="G19" s="1">
        <f t="shared" si="2"/>
        <v>860517.9800000001</v>
      </c>
      <c r="H19" s="1">
        <f>NEP!$C$6-C19</f>
        <v>-1086</v>
      </c>
      <c r="I19" s="1">
        <f>'NWAU per pres ED'!E10-F19</f>
        <v>-46.740000000000009</v>
      </c>
      <c r="J19" s="1">
        <f t="shared" si="3"/>
        <v>-33045.180000000008</v>
      </c>
      <c r="L19" s="12">
        <f>C19/NEP!$C$6</f>
        <v>1.2041353383458646</v>
      </c>
    </row>
    <row r="20" spans="1:12" x14ac:dyDescent="0.45">
      <c r="A20" t="s">
        <v>117</v>
      </c>
      <c r="B20">
        <v>93</v>
      </c>
      <c r="C20" s="1">
        <v>7266</v>
      </c>
      <c r="D20">
        <f>VLOOKUP(A20,'NWAU per pres ED'!$A$2:$C$109,3,FALSE)</f>
        <v>0.17</v>
      </c>
      <c r="E20">
        <f t="shared" si="0"/>
        <v>15.81</v>
      </c>
      <c r="F20" s="1">
        <f t="shared" si="1"/>
        <v>1235.22</v>
      </c>
      <c r="G20" s="1">
        <f t="shared" si="2"/>
        <v>114875.46</v>
      </c>
      <c r="H20" s="1">
        <f>NEP!$C$6-C20</f>
        <v>-1946</v>
      </c>
      <c r="I20" s="1">
        <f>'NWAU per pres ED'!E46-F20</f>
        <v>-809.62000000000012</v>
      </c>
      <c r="J20" s="1">
        <f t="shared" si="3"/>
        <v>-75294.660000000018</v>
      </c>
      <c r="L20" s="12">
        <f>C20/NEP!$C$6</f>
        <v>1.3657894736842104</v>
      </c>
    </row>
    <row r="21" spans="1:12" x14ac:dyDescent="0.45">
      <c r="A21" t="s">
        <v>118</v>
      </c>
      <c r="B21">
        <v>318</v>
      </c>
      <c r="C21" s="1">
        <v>7096</v>
      </c>
      <c r="D21">
        <f>VLOOKUP(A21,'NWAU per pres ED'!$A$2:$C$109,3,FALSE)</f>
        <v>0.16</v>
      </c>
      <c r="E21">
        <f t="shared" si="0"/>
        <v>50.88</v>
      </c>
      <c r="F21" s="1">
        <f t="shared" si="1"/>
        <v>1135.3600000000001</v>
      </c>
      <c r="G21" s="1">
        <f t="shared" si="2"/>
        <v>361044.48000000004</v>
      </c>
      <c r="H21" s="1">
        <f>NEP!$C$6-C21</f>
        <v>-1776</v>
      </c>
      <c r="I21" s="1">
        <f>'NWAU per pres ED'!E64-F21</f>
        <v>-177.76000000000022</v>
      </c>
      <c r="J21" s="1">
        <f t="shared" si="3"/>
        <v>-56527.680000000066</v>
      </c>
      <c r="L21" s="12">
        <f>C21/NEP!$C$6</f>
        <v>1.3338345864661654</v>
      </c>
    </row>
    <row r="22" spans="1:12" x14ac:dyDescent="0.45">
      <c r="A22" t="s">
        <v>119</v>
      </c>
      <c r="B22">
        <v>733</v>
      </c>
      <c r="C22" s="1">
        <v>6190</v>
      </c>
      <c r="D22">
        <f>VLOOKUP(A22,'NWAU per pres ED'!$A$2:$C$109,3,FALSE)</f>
        <v>0.16</v>
      </c>
      <c r="E22">
        <f t="shared" si="0"/>
        <v>117.28</v>
      </c>
      <c r="F22" s="1">
        <f t="shared" si="1"/>
        <v>990.4</v>
      </c>
      <c r="G22" s="1">
        <f t="shared" si="2"/>
        <v>725963.2</v>
      </c>
      <c r="H22" s="1">
        <f>NEP!$C$6-C22</f>
        <v>-870</v>
      </c>
      <c r="I22" s="1">
        <f>'NWAU per pres ED'!E58-F22</f>
        <v>-85.999999999999773</v>
      </c>
      <c r="J22" s="1">
        <f t="shared" si="3"/>
        <v>-63037.999999999833</v>
      </c>
      <c r="L22" s="12">
        <f>C22/NEP!$C$6</f>
        <v>1.1635338345864661</v>
      </c>
    </row>
    <row r="23" spans="1:12" x14ac:dyDescent="0.45">
      <c r="A23" t="s">
        <v>120</v>
      </c>
      <c r="B23">
        <v>333</v>
      </c>
      <c r="C23" s="1">
        <v>6274</v>
      </c>
      <c r="D23">
        <f>VLOOKUP(A23,'NWAU per pres ED'!$A$2:$C$109,3,FALSE)</f>
        <v>0.16</v>
      </c>
      <c r="E23">
        <f t="shared" si="0"/>
        <v>53.28</v>
      </c>
      <c r="F23" s="1">
        <f t="shared" si="1"/>
        <v>1003.84</v>
      </c>
      <c r="G23" s="1">
        <f t="shared" si="2"/>
        <v>334278.72000000003</v>
      </c>
      <c r="H23" s="1">
        <f>NEP!$C$6-C23</f>
        <v>-954</v>
      </c>
      <c r="I23" s="1">
        <f>'NWAU per pres ED'!E67-F23</f>
        <v>60.159999999999968</v>
      </c>
      <c r="J23" s="1">
        <f t="shared" si="3"/>
        <v>20033.279999999988</v>
      </c>
      <c r="L23" s="12">
        <f>C23/NEP!$C$6</f>
        <v>1.1793233082706767</v>
      </c>
    </row>
    <row r="24" spans="1:12" x14ac:dyDescent="0.45">
      <c r="A24" t="s">
        <v>121</v>
      </c>
      <c r="B24">
        <v>123</v>
      </c>
      <c r="C24" s="1">
        <v>5784</v>
      </c>
      <c r="D24">
        <f>VLOOKUP(A24,'NWAU per pres ED'!$A$2:$C$109,3,FALSE)</f>
        <v>0.16</v>
      </c>
      <c r="E24">
        <f t="shared" si="0"/>
        <v>19.68</v>
      </c>
      <c r="F24" s="1">
        <f t="shared" si="1"/>
        <v>925.44</v>
      </c>
      <c r="G24" s="1">
        <f t="shared" si="2"/>
        <v>113829.12000000001</v>
      </c>
      <c r="H24" s="1">
        <f>NEP!$C$6-C24</f>
        <v>-464</v>
      </c>
      <c r="I24" s="1">
        <f>'NWAU per pres ED'!E14-F24</f>
        <v>138.56000000000017</v>
      </c>
      <c r="J24" s="1">
        <f t="shared" si="3"/>
        <v>17042.880000000023</v>
      </c>
      <c r="L24" s="12">
        <f>C24/NEP!$C$6</f>
        <v>1.087218045112782</v>
      </c>
    </row>
    <row r="25" spans="1:12" x14ac:dyDescent="0.45">
      <c r="A25" t="s">
        <v>122</v>
      </c>
      <c r="B25">
        <v>82</v>
      </c>
      <c r="C25" s="1">
        <v>8986</v>
      </c>
      <c r="D25">
        <f>VLOOKUP(A25,'NWAU per pres ED'!$A$2:$C$109,3,FALSE)</f>
        <v>0.33</v>
      </c>
      <c r="E25">
        <f t="shared" si="0"/>
        <v>27.060000000000002</v>
      </c>
      <c r="F25" s="1">
        <f t="shared" si="1"/>
        <v>2965.38</v>
      </c>
      <c r="G25" s="1">
        <f t="shared" si="2"/>
        <v>243161.16</v>
      </c>
      <c r="H25" s="1">
        <f>NEP!$C$6-C25</f>
        <v>-3666</v>
      </c>
      <c r="I25" s="1">
        <f>'NWAU per pres ED'!E52-F25</f>
        <v>-890.57999999999993</v>
      </c>
      <c r="J25" s="1">
        <f t="shared" si="3"/>
        <v>-73027.56</v>
      </c>
      <c r="L25" s="12">
        <f>C25/NEP!$C$6</f>
        <v>1.6890977443609023</v>
      </c>
    </row>
    <row r="26" spans="1:12" x14ac:dyDescent="0.45">
      <c r="A26" t="s">
        <v>123</v>
      </c>
      <c r="B26">
        <v>39</v>
      </c>
      <c r="C26" s="1">
        <v>8288</v>
      </c>
      <c r="D26">
        <f>VLOOKUP(A26,'NWAU per pres ED'!$A$2:$C$109,3,FALSE)</f>
        <v>0.24</v>
      </c>
      <c r="E26">
        <f t="shared" si="0"/>
        <v>9.36</v>
      </c>
      <c r="F26" s="1">
        <f t="shared" si="1"/>
        <v>1989.12</v>
      </c>
      <c r="G26" s="1">
        <f t="shared" si="2"/>
        <v>77575.679999999993</v>
      </c>
      <c r="H26" s="1">
        <f>NEP!$C$6-C26</f>
        <v>-2968</v>
      </c>
      <c r="I26" s="1">
        <f>'NWAU per pres ED'!E86-F26</f>
        <v>-1084.7199999999998</v>
      </c>
      <c r="J26" s="1">
        <f t="shared" si="3"/>
        <v>-42304.079999999994</v>
      </c>
      <c r="L26" s="12">
        <f>C26/NEP!$C$6</f>
        <v>1.5578947368421052</v>
      </c>
    </row>
    <row r="27" spans="1:12" x14ac:dyDescent="0.45">
      <c r="A27" t="s">
        <v>124</v>
      </c>
      <c r="B27" s="2">
        <v>1320</v>
      </c>
      <c r="C27" s="1">
        <v>5413</v>
      </c>
      <c r="D27">
        <f>VLOOKUP(A27,'NWAU per pres ED'!$A$2:$C$109,3,FALSE)</f>
        <v>0.18</v>
      </c>
      <c r="E27">
        <f t="shared" si="0"/>
        <v>237.6</v>
      </c>
      <c r="F27" s="1">
        <f t="shared" si="1"/>
        <v>974.33999999999992</v>
      </c>
      <c r="G27" s="1">
        <f t="shared" si="2"/>
        <v>1286128.7999999998</v>
      </c>
      <c r="H27" s="1">
        <f>NEP!$C$6-C27</f>
        <v>-93</v>
      </c>
      <c r="I27" s="1">
        <f>'NWAU per pres ED'!E11-F27</f>
        <v>196.06000000000017</v>
      </c>
      <c r="J27" s="1">
        <f t="shared" si="3"/>
        <v>258799.20000000022</v>
      </c>
      <c r="L27" s="12">
        <f>C27/NEP!$C$6</f>
        <v>1.0174812030075189</v>
      </c>
    </row>
    <row r="28" spans="1:12" x14ac:dyDescent="0.45">
      <c r="A28" t="s">
        <v>125</v>
      </c>
      <c r="B28">
        <v>497</v>
      </c>
      <c r="C28" s="1">
        <v>4544</v>
      </c>
      <c r="D28">
        <f>VLOOKUP(A28,'NWAU per pres ED'!$A$2:$C$109,3,FALSE)</f>
        <v>0.17</v>
      </c>
      <c r="E28">
        <f t="shared" si="0"/>
        <v>84.490000000000009</v>
      </c>
      <c r="F28" s="1">
        <f t="shared" si="1"/>
        <v>772.48</v>
      </c>
      <c r="G28" s="1">
        <f t="shared" si="2"/>
        <v>383922.56</v>
      </c>
      <c r="H28" s="1">
        <f>NEP!$C$6-C28</f>
        <v>776</v>
      </c>
      <c r="I28" s="1">
        <f>'NWAU per pres ED'!E107-F28</f>
        <v>-772.48</v>
      </c>
      <c r="J28" s="1">
        <f t="shared" si="3"/>
        <v>-383922.56</v>
      </c>
      <c r="L28" s="12">
        <f>C28/NEP!$C$6</f>
        <v>0.85413533834586464</v>
      </c>
    </row>
    <row r="29" spans="1:12" x14ac:dyDescent="0.45">
      <c r="A29" t="s">
        <v>126</v>
      </c>
      <c r="B29">
        <v>74</v>
      </c>
      <c r="C29" s="1">
        <v>7487</v>
      </c>
      <c r="D29">
        <f>VLOOKUP(A29,'NWAU per pres ED'!$A$2:$C$109,3,FALSE)</f>
        <v>0.22</v>
      </c>
      <c r="E29">
        <f t="shared" si="0"/>
        <v>16.28</v>
      </c>
      <c r="F29" s="1">
        <f t="shared" si="1"/>
        <v>1647.14</v>
      </c>
      <c r="G29" s="1">
        <f t="shared" si="2"/>
        <v>121888.36</v>
      </c>
      <c r="H29" s="1">
        <f>NEP!$C$6-C29</f>
        <v>-2167</v>
      </c>
      <c r="I29" s="1">
        <f>'NWAU per pres ED'!E79-F29</f>
        <v>-1061.94</v>
      </c>
      <c r="J29" s="1">
        <f t="shared" si="3"/>
        <v>-78583.56</v>
      </c>
      <c r="L29" s="12">
        <f>C29/NEP!$C$6</f>
        <v>1.4073308270676692</v>
      </c>
    </row>
    <row r="30" spans="1:12" x14ac:dyDescent="0.45">
      <c r="A30" t="s">
        <v>127</v>
      </c>
      <c r="B30">
        <v>483</v>
      </c>
      <c r="C30" s="1">
        <v>5126</v>
      </c>
      <c r="D30">
        <f>VLOOKUP(A30,'NWAU per pres ED'!$A$2:$C$109,3,FALSE)</f>
        <v>0.15</v>
      </c>
      <c r="E30">
        <f t="shared" si="0"/>
        <v>72.45</v>
      </c>
      <c r="F30" s="1">
        <f t="shared" si="1"/>
        <v>768.9</v>
      </c>
      <c r="G30" s="1">
        <f t="shared" si="2"/>
        <v>371378.7</v>
      </c>
      <c r="H30" s="1">
        <f>NEP!$C$6-C30</f>
        <v>194</v>
      </c>
      <c r="I30" s="1">
        <f>'NWAU per pres ED'!E63-F30</f>
        <v>241.9000000000002</v>
      </c>
      <c r="J30" s="1">
        <f t="shared" si="3"/>
        <v>116837.7000000001</v>
      </c>
      <c r="L30" s="12">
        <f>C30/NEP!$C$6</f>
        <v>0.96353383458646613</v>
      </c>
    </row>
    <row r="31" spans="1:12" x14ac:dyDescent="0.45">
      <c r="A31" t="s">
        <v>128</v>
      </c>
      <c r="B31" s="2">
        <v>1345</v>
      </c>
      <c r="C31" s="1">
        <v>5973</v>
      </c>
      <c r="D31">
        <f>VLOOKUP(A31,'NWAU per pres ED'!$A$2:$C$109,3,FALSE)</f>
        <v>0.14000000000000001</v>
      </c>
      <c r="E31">
        <f t="shared" si="0"/>
        <v>188.3</v>
      </c>
      <c r="F31" s="1">
        <f t="shared" si="1"/>
        <v>836.22</v>
      </c>
      <c r="G31" s="1">
        <f t="shared" si="2"/>
        <v>1124715.9000000001</v>
      </c>
      <c r="H31" s="1">
        <f>NEP!$C$6-C31</f>
        <v>-653</v>
      </c>
      <c r="I31" s="1">
        <f>'NWAU per pres ED'!E100-F31</f>
        <v>-836.22</v>
      </c>
      <c r="J31" s="1">
        <f t="shared" si="3"/>
        <v>-1124715.9000000001</v>
      </c>
      <c r="L31" s="12">
        <f>C31/NEP!$C$6</f>
        <v>1.1227443609022556</v>
      </c>
    </row>
    <row r="32" spans="1:12" x14ac:dyDescent="0.45">
      <c r="A32" t="s">
        <v>129</v>
      </c>
      <c r="B32" s="2">
        <v>2290</v>
      </c>
      <c r="C32" s="1">
        <v>5032</v>
      </c>
      <c r="D32">
        <f>VLOOKUP(A32,'NWAU per pres ED'!$A$2:$C$109,3,FALSE)</f>
        <v>0.12</v>
      </c>
      <c r="E32">
        <f t="shared" si="0"/>
        <v>274.8</v>
      </c>
      <c r="F32" s="1">
        <f t="shared" si="1"/>
        <v>603.84</v>
      </c>
      <c r="G32" s="1">
        <f t="shared" si="2"/>
        <v>1382793.6</v>
      </c>
      <c r="H32" s="1">
        <f>NEP!$C$6-C32</f>
        <v>288</v>
      </c>
      <c r="I32" s="1">
        <f>'NWAU per pres ED'!E84-F32</f>
        <v>992.16</v>
      </c>
      <c r="J32" s="1">
        <f t="shared" si="3"/>
        <v>2272046.4</v>
      </c>
      <c r="L32" s="12">
        <f>C32/NEP!$C$6</f>
        <v>0.9458646616541353</v>
      </c>
    </row>
    <row r="33" spans="1:12" x14ac:dyDescent="0.45">
      <c r="A33" t="s">
        <v>130</v>
      </c>
      <c r="B33">
        <v>853</v>
      </c>
      <c r="C33" s="1">
        <v>6358</v>
      </c>
      <c r="D33">
        <f>VLOOKUP(A33,'NWAU per pres ED'!$A$2:$C$109,3,FALSE)</f>
        <v>0.14000000000000001</v>
      </c>
      <c r="E33">
        <f t="shared" si="0"/>
        <v>119.42000000000002</v>
      </c>
      <c r="F33" s="1">
        <f t="shared" si="1"/>
        <v>890.12000000000012</v>
      </c>
      <c r="G33" s="1">
        <f t="shared" si="2"/>
        <v>759272.3600000001</v>
      </c>
      <c r="H33" s="1">
        <f>NEP!$C$6-C33</f>
        <v>-1038</v>
      </c>
      <c r="I33" s="1">
        <f>'NWAU per pres ED'!E102-F33</f>
        <v>-890.12000000000012</v>
      </c>
      <c r="J33" s="1">
        <f t="shared" si="3"/>
        <v>-759272.3600000001</v>
      </c>
      <c r="L33" s="12">
        <f>C33/NEP!$C$6</f>
        <v>1.1951127819548872</v>
      </c>
    </row>
    <row r="34" spans="1:12" x14ac:dyDescent="0.45">
      <c r="A34" t="s">
        <v>131</v>
      </c>
      <c r="B34" s="2">
        <v>2452</v>
      </c>
      <c r="C34" s="1">
        <v>6607</v>
      </c>
      <c r="D34">
        <f>VLOOKUP(A34,'NWAU per pres ED'!$A$2:$C$109,3,FALSE)</f>
        <v>0.13</v>
      </c>
      <c r="E34">
        <f t="shared" ref="E34:E65" si="4">B34*D34</f>
        <v>318.76</v>
      </c>
      <c r="F34" s="1">
        <f t="shared" ref="F34:F65" si="5">C34*D34</f>
        <v>858.91000000000008</v>
      </c>
      <c r="G34" s="1">
        <f t="shared" ref="G34:G65" si="6">F34*B34</f>
        <v>2106047.3200000003</v>
      </c>
      <c r="H34" s="1">
        <f>NEP!$C$6-C34</f>
        <v>-1287</v>
      </c>
      <c r="I34" s="1">
        <f>'NWAU per pres ED'!E35-F34</f>
        <v>-60.910000000000196</v>
      </c>
      <c r="J34" s="1">
        <f t="shared" ref="J34:J65" si="7">I34*B34</f>
        <v>-149351.32000000047</v>
      </c>
      <c r="L34" s="12">
        <f>C34/NEP!$C$6</f>
        <v>1.2419172932330826</v>
      </c>
    </row>
    <row r="35" spans="1:12" x14ac:dyDescent="0.45">
      <c r="A35" t="s">
        <v>132</v>
      </c>
      <c r="B35">
        <v>798</v>
      </c>
      <c r="C35" s="1">
        <v>6194</v>
      </c>
      <c r="D35">
        <f>VLOOKUP(A35,'NWAU per pres ED'!$A$2:$C$109,3,FALSE)</f>
        <v>0.15</v>
      </c>
      <c r="E35">
        <f t="shared" si="4"/>
        <v>119.69999999999999</v>
      </c>
      <c r="F35" s="1">
        <f t="shared" si="5"/>
        <v>929.09999999999991</v>
      </c>
      <c r="G35" s="1">
        <f t="shared" si="6"/>
        <v>741421.79999999993</v>
      </c>
      <c r="H35" s="1">
        <f>NEP!$C$6-C35</f>
        <v>-874</v>
      </c>
      <c r="I35" s="1">
        <f>'NWAU per pres ED'!E51-F35</f>
        <v>-716.29999999999984</v>
      </c>
      <c r="J35" s="1">
        <f t="shared" si="7"/>
        <v>-571607.39999999991</v>
      </c>
      <c r="L35" s="12">
        <f>C35/NEP!$C$6</f>
        <v>1.1642857142857144</v>
      </c>
    </row>
    <row r="36" spans="1:12" x14ac:dyDescent="0.45">
      <c r="A36" t="s">
        <v>133</v>
      </c>
      <c r="B36">
        <v>834</v>
      </c>
      <c r="C36" s="1">
        <v>6712</v>
      </c>
      <c r="D36">
        <f>VLOOKUP(A36,'NWAU per pres ED'!$A$2:$C$109,3,FALSE)</f>
        <v>0.12</v>
      </c>
      <c r="E36">
        <f t="shared" si="4"/>
        <v>100.08</v>
      </c>
      <c r="F36" s="1">
        <f t="shared" si="5"/>
        <v>805.43999999999994</v>
      </c>
      <c r="G36" s="1">
        <f t="shared" si="6"/>
        <v>671736.96</v>
      </c>
      <c r="H36" s="1">
        <f>NEP!$C$6-C36</f>
        <v>-1392</v>
      </c>
      <c r="I36" s="1">
        <f>'NWAU per pres ED'!E74-F36</f>
        <v>-167.03999999999996</v>
      </c>
      <c r="J36" s="1">
        <f t="shared" si="7"/>
        <v>-139311.35999999996</v>
      </c>
      <c r="L36" s="12">
        <f>C36/NEP!$C$6</f>
        <v>1.2616541353383459</v>
      </c>
    </row>
    <row r="37" spans="1:12" x14ac:dyDescent="0.45">
      <c r="A37" t="s">
        <v>134</v>
      </c>
      <c r="B37">
        <v>491</v>
      </c>
      <c r="C37" s="1">
        <v>5847</v>
      </c>
      <c r="D37">
        <f>VLOOKUP(A37,'NWAU per pres ED'!$A$2:$C$109,3,FALSE)</f>
        <v>0.13</v>
      </c>
      <c r="E37">
        <f t="shared" si="4"/>
        <v>63.830000000000005</v>
      </c>
      <c r="F37" s="1">
        <f t="shared" si="5"/>
        <v>760.11</v>
      </c>
      <c r="G37" s="1">
        <f t="shared" si="6"/>
        <v>373214.01</v>
      </c>
      <c r="H37" s="1">
        <f>NEP!$C$6-C37</f>
        <v>-527</v>
      </c>
      <c r="I37" s="1">
        <f>'NWAU per pres ED'!E99-F37</f>
        <v>-760.11</v>
      </c>
      <c r="J37" s="1">
        <f t="shared" si="7"/>
        <v>-373214.01</v>
      </c>
      <c r="L37" s="12">
        <f>C37/NEP!$C$6</f>
        <v>1.0990601503759398</v>
      </c>
    </row>
    <row r="38" spans="1:12" x14ac:dyDescent="0.45">
      <c r="A38" t="s">
        <v>135</v>
      </c>
      <c r="B38" s="2">
        <v>1530</v>
      </c>
      <c r="C38" s="1">
        <v>5904</v>
      </c>
      <c r="D38">
        <f>VLOOKUP(A38,'NWAU per pres ED'!$A$2:$C$109,3,FALSE)</f>
        <v>0.11</v>
      </c>
      <c r="E38">
        <f t="shared" si="4"/>
        <v>168.3</v>
      </c>
      <c r="F38" s="1">
        <f t="shared" si="5"/>
        <v>649.44000000000005</v>
      </c>
      <c r="G38" s="1">
        <f t="shared" si="6"/>
        <v>993643.20000000007</v>
      </c>
      <c r="H38" s="1">
        <f>NEP!$C$6-C38</f>
        <v>-584</v>
      </c>
      <c r="I38" s="1">
        <f>'NWAU per pres ED'!E45-F38</f>
        <v>-277.04000000000002</v>
      </c>
      <c r="J38" s="1">
        <f t="shared" si="7"/>
        <v>-423871.2</v>
      </c>
      <c r="L38" s="12">
        <f>C38/NEP!$C$6</f>
        <v>1.1097744360902255</v>
      </c>
    </row>
    <row r="39" spans="1:12" x14ac:dyDescent="0.45">
      <c r="A39" t="s">
        <v>136</v>
      </c>
      <c r="B39" s="2">
        <v>5494</v>
      </c>
      <c r="C39" s="1">
        <v>3937</v>
      </c>
      <c r="D39">
        <f>VLOOKUP(A39,'NWAU per pres ED'!$A$2:$C$109,3,FALSE)</f>
        <v>0.08</v>
      </c>
      <c r="E39">
        <f t="shared" si="4"/>
        <v>439.52</v>
      </c>
      <c r="F39" s="1">
        <f t="shared" si="5"/>
        <v>314.95999999999998</v>
      </c>
      <c r="G39" s="1">
        <f t="shared" si="6"/>
        <v>1730390.24</v>
      </c>
      <c r="H39" s="1">
        <f>NEP!$C$6-C39</f>
        <v>1383</v>
      </c>
      <c r="I39" s="1">
        <f>'NWAU per pres ED'!E89-F39</f>
        <v>4.2400000000000091</v>
      </c>
      <c r="J39" s="1">
        <f t="shared" si="7"/>
        <v>23294.560000000049</v>
      </c>
      <c r="L39" s="12">
        <f>C39/NEP!$C$6</f>
        <v>0.74003759398496238</v>
      </c>
    </row>
    <row r="40" spans="1:12" x14ac:dyDescent="0.45">
      <c r="A40" t="s">
        <v>137</v>
      </c>
      <c r="B40">
        <v>270</v>
      </c>
      <c r="C40" s="1">
        <v>6078</v>
      </c>
      <c r="D40">
        <f>VLOOKUP(A40,'NWAU per pres ED'!$A$2:$C$109,3,FALSE)</f>
        <v>0.1</v>
      </c>
      <c r="E40">
        <f t="shared" si="4"/>
        <v>27</v>
      </c>
      <c r="F40" s="1">
        <f t="shared" si="5"/>
        <v>607.80000000000007</v>
      </c>
      <c r="G40" s="1">
        <f t="shared" si="6"/>
        <v>164106.00000000003</v>
      </c>
      <c r="H40" s="1">
        <f>NEP!$C$6-C40</f>
        <v>-758</v>
      </c>
      <c r="I40" s="1">
        <f>'NWAU per pres ED'!E50-F40</f>
        <v>-235.40000000000003</v>
      </c>
      <c r="J40" s="1">
        <f t="shared" si="7"/>
        <v>-63558.000000000007</v>
      </c>
      <c r="L40" s="12">
        <f>C40/NEP!$C$6</f>
        <v>1.1424812030075189</v>
      </c>
    </row>
    <row r="41" spans="1:12" x14ac:dyDescent="0.45">
      <c r="A41" t="s">
        <v>138</v>
      </c>
      <c r="B41">
        <v>302</v>
      </c>
      <c r="C41" s="1">
        <v>5577</v>
      </c>
      <c r="D41">
        <f>VLOOKUP(A41,'NWAU per pres ED'!$A$2:$C$109,3,FALSE)</f>
        <v>0.11</v>
      </c>
      <c r="E41">
        <f t="shared" si="4"/>
        <v>33.22</v>
      </c>
      <c r="F41" s="1">
        <f t="shared" si="5"/>
        <v>613.47</v>
      </c>
      <c r="G41" s="1">
        <f t="shared" si="6"/>
        <v>185267.94</v>
      </c>
      <c r="H41" s="1">
        <f>NEP!$C$6-C41</f>
        <v>-257</v>
      </c>
      <c r="I41" s="1">
        <f>'NWAU per pres ED'!E61-F41</f>
        <v>344.12999999999988</v>
      </c>
      <c r="J41" s="1">
        <f t="shared" si="7"/>
        <v>103927.25999999997</v>
      </c>
      <c r="L41" s="12">
        <f>C41/NEP!$C$6</f>
        <v>1.0483082706766917</v>
      </c>
    </row>
    <row r="42" spans="1:12" x14ac:dyDescent="0.45">
      <c r="A42" t="s">
        <v>139</v>
      </c>
      <c r="B42" s="2">
        <v>1025</v>
      </c>
      <c r="C42" s="1">
        <v>6500</v>
      </c>
      <c r="D42">
        <f>VLOOKUP(A42,'NWAU per pres ED'!$A$2:$C$109,3,FALSE)</f>
        <v>0.1</v>
      </c>
      <c r="E42">
        <f t="shared" si="4"/>
        <v>102.5</v>
      </c>
      <c r="F42" s="1">
        <f t="shared" si="5"/>
        <v>650</v>
      </c>
      <c r="G42" s="1">
        <f t="shared" si="6"/>
        <v>666250</v>
      </c>
      <c r="H42" s="1">
        <f>NEP!$C$6-C42</f>
        <v>-1180</v>
      </c>
      <c r="I42" s="1">
        <f>'NWAU per pres ED'!E72-F42</f>
        <v>148</v>
      </c>
      <c r="J42" s="1">
        <f t="shared" si="7"/>
        <v>151700</v>
      </c>
      <c r="L42" s="12">
        <f>C42/NEP!$C$6</f>
        <v>1.2218045112781954</v>
      </c>
    </row>
    <row r="43" spans="1:12" x14ac:dyDescent="0.45">
      <c r="A43" t="s">
        <v>140</v>
      </c>
      <c r="B43" s="2">
        <v>1035</v>
      </c>
      <c r="C43" s="1">
        <v>4775</v>
      </c>
      <c r="D43">
        <f>VLOOKUP(A43,'NWAU per pres ED'!$A$2:$C$109,3,FALSE)</f>
        <v>0.09</v>
      </c>
      <c r="E43">
        <f t="shared" si="4"/>
        <v>93.149999999999991</v>
      </c>
      <c r="F43" s="1">
        <f t="shared" si="5"/>
        <v>429.75</v>
      </c>
      <c r="G43" s="1">
        <f t="shared" si="6"/>
        <v>444791.25</v>
      </c>
      <c r="H43" s="1">
        <f>NEP!$C$6-C43</f>
        <v>545</v>
      </c>
      <c r="I43" s="1">
        <f>'NWAU per pres ED'!E37-F43</f>
        <v>261.85000000000002</v>
      </c>
      <c r="J43" s="1">
        <f t="shared" si="7"/>
        <v>271014.75</v>
      </c>
      <c r="L43" s="12">
        <f>C43/NEP!$C$6</f>
        <v>0.89755639097744366</v>
      </c>
    </row>
    <row r="44" spans="1:12" x14ac:dyDescent="0.45">
      <c r="A44" t="s">
        <v>141</v>
      </c>
      <c r="B44">
        <v>401</v>
      </c>
      <c r="C44" s="1">
        <v>4755</v>
      </c>
      <c r="D44">
        <f>VLOOKUP(A44,'NWAU per pres ED'!$A$2:$C$109,3,FALSE)</f>
        <v>7.0000000000000007E-2</v>
      </c>
      <c r="E44">
        <f t="shared" si="4"/>
        <v>28.070000000000004</v>
      </c>
      <c r="F44" s="1">
        <f t="shared" si="5"/>
        <v>332.85</v>
      </c>
      <c r="G44" s="1">
        <f t="shared" si="6"/>
        <v>133472.85</v>
      </c>
      <c r="H44" s="1">
        <f>NEP!$C$6-C44</f>
        <v>565</v>
      </c>
      <c r="I44" s="1">
        <f>'NWAU per pres ED'!E97-F44</f>
        <v>-332.85</v>
      </c>
      <c r="J44" s="1">
        <f t="shared" si="7"/>
        <v>-133472.85</v>
      </c>
      <c r="L44" s="12">
        <f>C44/NEP!$C$6</f>
        <v>0.89379699248120303</v>
      </c>
    </row>
    <row r="45" spans="1:12" x14ac:dyDescent="0.45">
      <c r="A45" t="s">
        <v>142</v>
      </c>
      <c r="B45">
        <v>196</v>
      </c>
      <c r="C45" s="1">
        <v>3531</v>
      </c>
      <c r="D45">
        <f>VLOOKUP(A45,'NWAU per pres ED'!$A$2:$C$109,3,FALSE)</f>
        <v>7.0000000000000007E-2</v>
      </c>
      <c r="E45">
        <f t="shared" si="4"/>
        <v>13.72</v>
      </c>
      <c r="F45" s="1">
        <f t="shared" si="5"/>
        <v>247.17000000000002</v>
      </c>
      <c r="G45" s="1">
        <f t="shared" si="6"/>
        <v>48445.32</v>
      </c>
      <c r="H45" s="1">
        <f>NEP!$C$6-C45</f>
        <v>1789</v>
      </c>
      <c r="I45" s="1">
        <f>'NWAU per pres ED'!E78-F45</f>
        <v>284.83</v>
      </c>
      <c r="J45" s="1">
        <f t="shared" si="7"/>
        <v>55826.68</v>
      </c>
      <c r="L45" s="12">
        <f>C45/NEP!$C$6</f>
        <v>0.66372180451127816</v>
      </c>
    </row>
    <row r="46" spans="1:12" x14ac:dyDescent="0.45">
      <c r="A46" t="s">
        <v>143</v>
      </c>
      <c r="B46">
        <v>392</v>
      </c>
      <c r="C46" s="1">
        <v>5569</v>
      </c>
      <c r="D46">
        <f>VLOOKUP(A46,'NWAU per pres ED'!$A$2:$C$109,3,FALSE)</f>
        <v>0.08</v>
      </c>
      <c r="E46">
        <f t="shared" si="4"/>
        <v>31.36</v>
      </c>
      <c r="F46" s="1">
        <f t="shared" si="5"/>
        <v>445.52</v>
      </c>
      <c r="G46" s="1">
        <f t="shared" si="6"/>
        <v>174643.84</v>
      </c>
      <c r="H46" s="1">
        <f>NEP!$C$6-C46</f>
        <v>-249</v>
      </c>
      <c r="I46" s="1">
        <f>'NWAU per pres ED'!E47-F46</f>
        <v>33.279999999999973</v>
      </c>
      <c r="J46" s="1">
        <f t="shared" si="7"/>
        <v>13045.759999999989</v>
      </c>
      <c r="L46" s="12">
        <f>C46/NEP!$C$6</f>
        <v>1.0468045112781954</v>
      </c>
    </row>
    <row r="47" spans="1:12" x14ac:dyDescent="0.45">
      <c r="A47" t="s">
        <v>144</v>
      </c>
      <c r="B47">
        <v>903</v>
      </c>
      <c r="C47" s="1">
        <v>5760</v>
      </c>
      <c r="D47">
        <f>VLOOKUP(A47,'NWAU per pres ED'!$A$2:$C$109,3,FALSE)</f>
        <v>0.09</v>
      </c>
      <c r="E47">
        <f t="shared" si="4"/>
        <v>81.27</v>
      </c>
      <c r="F47" s="1">
        <f t="shared" si="5"/>
        <v>518.4</v>
      </c>
      <c r="G47" s="1">
        <f t="shared" si="6"/>
        <v>468115.19999999995</v>
      </c>
      <c r="H47" s="1">
        <f>NEP!$C$6-C47</f>
        <v>-440</v>
      </c>
      <c r="I47" s="1">
        <f>'NWAU per pres ED'!E54-F47</f>
        <v>758.4</v>
      </c>
      <c r="J47" s="1">
        <f t="shared" si="7"/>
        <v>684835.2</v>
      </c>
      <c r="L47" s="12">
        <f>C47/NEP!$C$6</f>
        <v>1.0827067669172932</v>
      </c>
    </row>
    <row r="48" spans="1:12" x14ac:dyDescent="0.45">
      <c r="A48" t="s">
        <v>145</v>
      </c>
      <c r="B48" s="2">
        <v>1610</v>
      </c>
      <c r="C48" s="1">
        <v>3250</v>
      </c>
      <c r="D48">
        <f>VLOOKUP(A48,'NWAU per pres ED'!$A$2:$C$109,3,FALSE)</f>
        <v>7.0000000000000007E-2</v>
      </c>
      <c r="E48">
        <f t="shared" si="4"/>
        <v>112.70000000000002</v>
      </c>
      <c r="F48" s="1">
        <f t="shared" si="5"/>
        <v>227.50000000000003</v>
      </c>
      <c r="G48" s="1">
        <f t="shared" si="6"/>
        <v>366275.00000000006</v>
      </c>
      <c r="H48" s="1">
        <f>NEP!$C$6-C48</f>
        <v>2070</v>
      </c>
      <c r="I48" s="1">
        <f>'NWAU per pres ED'!E77-F48</f>
        <v>251.29999999999998</v>
      </c>
      <c r="J48" s="1">
        <f t="shared" si="7"/>
        <v>404593</v>
      </c>
      <c r="L48" s="12">
        <f>C48/NEP!$C$6</f>
        <v>0.61090225563909772</v>
      </c>
    </row>
    <row r="49" spans="1:12" x14ac:dyDescent="0.45">
      <c r="A49" t="s">
        <v>146</v>
      </c>
      <c r="B49">
        <v>255</v>
      </c>
      <c r="C49" s="1">
        <v>2945</v>
      </c>
      <c r="D49">
        <f>VLOOKUP(A49,'NWAU per pres ED'!$A$2:$C$109,3,FALSE)</f>
        <v>0.05</v>
      </c>
      <c r="E49">
        <f t="shared" si="4"/>
        <v>12.75</v>
      </c>
      <c r="F49" s="1">
        <f t="shared" si="5"/>
        <v>147.25</v>
      </c>
      <c r="G49" s="1">
        <f t="shared" si="6"/>
        <v>37548.75</v>
      </c>
      <c r="H49" s="1">
        <f>NEP!$C$6-C49</f>
        <v>2375</v>
      </c>
      <c r="I49" s="1">
        <f>'NWAU per pres ED'!E105-F49</f>
        <v>-147.25</v>
      </c>
      <c r="J49" s="1">
        <f t="shared" si="7"/>
        <v>-37548.75</v>
      </c>
      <c r="L49" s="12">
        <f>C49/NEP!$C$6</f>
        <v>0.5535714285714286</v>
      </c>
    </row>
    <row r="50" spans="1:12" x14ac:dyDescent="0.45">
      <c r="A50" t="s">
        <v>147</v>
      </c>
      <c r="B50">
        <v>40</v>
      </c>
      <c r="C50" s="1">
        <v>5049</v>
      </c>
      <c r="D50">
        <f>VLOOKUP(A50,'NWAU per pres ED'!$A$2:$C$109,3,FALSE)</f>
        <v>7.0000000000000007E-2</v>
      </c>
      <c r="E50">
        <f t="shared" si="4"/>
        <v>2.8000000000000003</v>
      </c>
      <c r="F50" s="1">
        <f t="shared" si="5"/>
        <v>353.43</v>
      </c>
      <c r="G50" s="1">
        <f t="shared" si="6"/>
        <v>14137.2</v>
      </c>
      <c r="H50" s="1">
        <f>NEP!$C$6-C50</f>
        <v>271</v>
      </c>
      <c r="I50" s="1">
        <f>'NWAU per pres ED'!E40-F50</f>
        <v>178.57</v>
      </c>
      <c r="J50" s="1">
        <f t="shared" si="7"/>
        <v>7142.7999999999993</v>
      </c>
      <c r="L50" s="12">
        <f>C50/NEP!$C$6</f>
        <v>0.94906015037593983</v>
      </c>
    </row>
    <row r="51" spans="1:12" x14ac:dyDescent="0.45">
      <c r="A51" t="s">
        <v>148</v>
      </c>
      <c r="B51" s="2">
        <v>2589</v>
      </c>
      <c r="C51" s="1">
        <v>3581</v>
      </c>
      <c r="D51">
        <f>VLOOKUP(A51,'NWAU per pres ED'!$A$2:$C$109,3,FALSE)</f>
        <v>0.04</v>
      </c>
      <c r="E51">
        <f t="shared" si="4"/>
        <v>103.56</v>
      </c>
      <c r="F51" s="1">
        <f t="shared" si="5"/>
        <v>143.24</v>
      </c>
      <c r="G51" s="1">
        <f t="shared" si="6"/>
        <v>370848.36000000004</v>
      </c>
      <c r="H51" s="1">
        <f>NEP!$C$6-C51</f>
        <v>1739</v>
      </c>
      <c r="I51" s="1">
        <f>'NWAU per pres ED'!E22-F51</f>
        <v>707.95999999999992</v>
      </c>
      <c r="J51" s="1">
        <f t="shared" si="7"/>
        <v>1832908.4399999997</v>
      </c>
      <c r="L51" s="12">
        <f>C51/NEP!$C$6</f>
        <v>0.67312030075187967</v>
      </c>
    </row>
    <row r="52" spans="1:12" x14ac:dyDescent="0.45">
      <c r="A52" t="s">
        <v>149</v>
      </c>
      <c r="B52">
        <v>821</v>
      </c>
      <c r="C52" s="1">
        <v>6835</v>
      </c>
      <c r="D52">
        <f>VLOOKUP(A52,'NWAU per pres ED'!$A$2:$C$109,3,FALSE)</f>
        <v>0.39</v>
      </c>
      <c r="E52">
        <f t="shared" si="4"/>
        <v>320.19</v>
      </c>
      <c r="F52" s="1">
        <f t="shared" si="5"/>
        <v>2665.65</v>
      </c>
      <c r="G52" s="1">
        <f t="shared" si="6"/>
        <v>2188498.65</v>
      </c>
      <c r="H52" s="1">
        <f>NEP!$C$6-C52</f>
        <v>-1515</v>
      </c>
      <c r="I52" s="1">
        <f>'NWAU per pres ED'!E96-F52</f>
        <v>-2665.65</v>
      </c>
      <c r="J52" s="1">
        <f t="shared" si="7"/>
        <v>-2188498.65</v>
      </c>
      <c r="L52" s="12">
        <f>C52/NEP!$C$6</f>
        <v>1.2847744360902256</v>
      </c>
    </row>
    <row r="53" spans="1:12" x14ac:dyDescent="0.45">
      <c r="A53" t="s">
        <v>150</v>
      </c>
      <c r="B53">
        <v>56</v>
      </c>
      <c r="C53" s="1">
        <v>5880</v>
      </c>
      <c r="D53">
        <f>VLOOKUP(A53,'NWAU per pres ED'!$A$2:$C$109,3,FALSE)</f>
        <v>0.28000000000000003</v>
      </c>
      <c r="E53">
        <f t="shared" si="4"/>
        <v>15.680000000000001</v>
      </c>
      <c r="F53" s="1">
        <f t="shared" si="5"/>
        <v>1646.4</v>
      </c>
      <c r="G53" s="1">
        <f t="shared" si="6"/>
        <v>92198.400000000009</v>
      </c>
      <c r="H53" s="1">
        <f>NEP!$C$6-C53</f>
        <v>-560</v>
      </c>
      <c r="I53" s="1">
        <f>'NWAU per pres ED'!E27-F53</f>
        <v>-688.80000000000007</v>
      </c>
      <c r="J53" s="1">
        <f t="shared" si="7"/>
        <v>-38572.800000000003</v>
      </c>
      <c r="L53" s="12">
        <f>C53/NEP!$C$6</f>
        <v>1.1052631578947369</v>
      </c>
    </row>
    <row r="54" spans="1:12" x14ac:dyDescent="0.45">
      <c r="A54" t="s">
        <v>151</v>
      </c>
      <c r="B54">
        <v>76</v>
      </c>
      <c r="C54" s="1">
        <v>6529</v>
      </c>
      <c r="D54">
        <f>VLOOKUP(A54,'NWAU per pres ED'!$A$2:$C$109,3,FALSE)</f>
        <v>0.24</v>
      </c>
      <c r="E54">
        <f t="shared" si="4"/>
        <v>18.239999999999998</v>
      </c>
      <c r="F54" s="1">
        <f t="shared" si="5"/>
        <v>1566.96</v>
      </c>
      <c r="G54" s="1">
        <f t="shared" si="6"/>
        <v>119088.96000000001</v>
      </c>
      <c r="H54" s="1">
        <f>NEP!$C$6-C54</f>
        <v>-1209</v>
      </c>
      <c r="I54" s="1">
        <f>'NWAU per pres ED'!E43-F54</f>
        <v>-1088.1600000000001</v>
      </c>
      <c r="J54" s="1">
        <f t="shared" si="7"/>
        <v>-82700.160000000003</v>
      </c>
      <c r="L54" s="12">
        <f>C54/NEP!$C$6</f>
        <v>1.2272556390977443</v>
      </c>
    </row>
    <row r="55" spans="1:12" x14ac:dyDescent="0.45">
      <c r="A55" t="s">
        <v>152</v>
      </c>
      <c r="B55">
        <v>118</v>
      </c>
      <c r="C55" s="1">
        <v>6362</v>
      </c>
      <c r="D55">
        <f>VLOOKUP(A55,'NWAU per pres ED'!$A$2:$C$109,3,FALSE)</f>
        <v>0.16</v>
      </c>
      <c r="E55">
        <f t="shared" si="4"/>
        <v>18.88</v>
      </c>
      <c r="F55" s="1">
        <f t="shared" si="5"/>
        <v>1017.9200000000001</v>
      </c>
      <c r="G55" s="1">
        <f t="shared" si="6"/>
        <v>120114.56000000001</v>
      </c>
      <c r="H55" s="1">
        <f>NEP!$C$6-C55</f>
        <v>-1042</v>
      </c>
      <c r="I55" s="1">
        <f>'NWAU per pres ED'!E13-F55</f>
        <v>-379.5200000000001</v>
      </c>
      <c r="J55" s="1">
        <f t="shared" si="7"/>
        <v>-44783.360000000008</v>
      </c>
      <c r="L55" s="12">
        <f>C55/NEP!$C$6</f>
        <v>1.1958646616541353</v>
      </c>
    </row>
    <row r="56" spans="1:12" x14ac:dyDescent="0.45">
      <c r="A56" t="s">
        <v>153</v>
      </c>
      <c r="B56">
        <v>106</v>
      </c>
      <c r="C56" s="1">
        <v>8677</v>
      </c>
      <c r="D56">
        <f>VLOOKUP(A56,'NWAU per pres ED'!$A$2:$C$109,3,FALSE)</f>
        <v>0.21</v>
      </c>
      <c r="E56">
        <f t="shared" si="4"/>
        <v>22.259999999999998</v>
      </c>
      <c r="F56" s="1">
        <f t="shared" si="5"/>
        <v>1822.1699999999998</v>
      </c>
      <c r="G56" s="1">
        <f t="shared" si="6"/>
        <v>193150.02</v>
      </c>
      <c r="H56" s="1">
        <f>NEP!$C$6-C56</f>
        <v>-3357</v>
      </c>
      <c r="I56" s="1">
        <f>'NWAU per pres ED'!E93-F56</f>
        <v>-1822.1699999999998</v>
      </c>
      <c r="J56" s="1">
        <f t="shared" si="7"/>
        <v>-193150.02</v>
      </c>
      <c r="L56" s="12">
        <f>C56/NEP!$C$6</f>
        <v>1.6310150375939849</v>
      </c>
    </row>
    <row r="57" spans="1:12" x14ac:dyDescent="0.45">
      <c r="A57" t="s">
        <v>154</v>
      </c>
      <c r="B57">
        <v>115</v>
      </c>
      <c r="C57" s="1">
        <v>25181</v>
      </c>
      <c r="D57">
        <f>VLOOKUP(A57,'NWAU per pres ED'!$A$2:$C$109,3,FALSE)</f>
        <v>0.21</v>
      </c>
      <c r="E57">
        <f t="shared" si="4"/>
        <v>24.15</v>
      </c>
      <c r="F57" s="1">
        <f t="shared" si="5"/>
        <v>5288.01</v>
      </c>
      <c r="G57" s="1">
        <f t="shared" si="6"/>
        <v>608121.15</v>
      </c>
      <c r="H57" s="1">
        <f>NEP!$C$6-C57</f>
        <v>-19861</v>
      </c>
      <c r="I57" s="1">
        <f>'NWAU per pres ED'!E34-F57</f>
        <v>-4596.41</v>
      </c>
      <c r="J57" s="1">
        <f t="shared" si="7"/>
        <v>-528587.15</v>
      </c>
      <c r="L57" s="12">
        <f>C57/NEP!$C$6</f>
        <v>4.7332706766917294</v>
      </c>
    </row>
    <row r="58" spans="1:12" x14ac:dyDescent="0.45">
      <c r="A58" t="s">
        <v>155</v>
      </c>
      <c r="B58">
        <v>194</v>
      </c>
      <c r="C58" s="1">
        <v>6498</v>
      </c>
      <c r="D58">
        <f>VLOOKUP(A58,'NWAU per pres ED'!$A$2:$C$109,3,FALSE)</f>
        <v>0.17</v>
      </c>
      <c r="E58">
        <f t="shared" si="4"/>
        <v>32.980000000000004</v>
      </c>
      <c r="F58" s="1">
        <f t="shared" si="5"/>
        <v>1104.6600000000001</v>
      </c>
      <c r="G58" s="1">
        <f t="shared" si="6"/>
        <v>214304.04</v>
      </c>
      <c r="H58" s="1">
        <f>NEP!$C$6-C58</f>
        <v>-1178</v>
      </c>
      <c r="I58" s="1">
        <f>'NWAU per pres ED'!E101-F58</f>
        <v>-1104.6600000000001</v>
      </c>
      <c r="J58" s="1">
        <f t="shared" si="7"/>
        <v>-214304.04</v>
      </c>
      <c r="L58" s="12">
        <f>C58/NEP!$C$6</f>
        <v>1.2214285714285715</v>
      </c>
    </row>
    <row r="59" spans="1:12" x14ac:dyDescent="0.45">
      <c r="A59" t="s">
        <v>156</v>
      </c>
      <c r="B59">
        <v>52</v>
      </c>
      <c r="C59" s="1">
        <v>5931</v>
      </c>
      <c r="D59">
        <f>VLOOKUP(A59,'NWAU per pres ED'!$A$2:$C$109,3,FALSE)</f>
        <v>0.13</v>
      </c>
      <c r="E59">
        <f t="shared" si="4"/>
        <v>6.76</v>
      </c>
      <c r="F59" s="1">
        <f t="shared" si="5"/>
        <v>771.03</v>
      </c>
      <c r="G59" s="1">
        <f t="shared" si="6"/>
        <v>40093.56</v>
      </c>
      <c r="H59" s="1">
        <f>NEP!$C$6-C59</f>
        <v>-611</v>
      </c>
      <c r="I59" s="1">
        <f>'NWAU per pres ED'!E92-F59</f>
        <v>-771.03</v>
      </c>
      <c r="J59" s="1">
        <f t="shared" si="7"/>
        <v>-40093.56</v>
      </c>
      <c r="L59" s="12">
        <f>C59/NEP!$C$6</f>
        <v>1.1148496240601504</v>
      </c>
    </row>
    <row r="60" spans="1:12" x14ac:dyDescent="0.45">
      <c r="A60" t="s">
        <v>157</v>
      </c>
      <c r="B60">
        <v>83</v>
      </c>
      <c r="C60" s="1">
        <v>7575</v>
      </c>
      <c r="D60">
        <f>VLOOKUP(A60,'NWAU per pres ED'!$A$2:$C$109,3,FALSE)</f>
        <v>0.17</v>
      </c>
      <c r="E60">
        <f t="shared" si="4"/>
        <v>14.110000000000001</v>
      </c>
      <c r="F60" s="1">
        <f t="shared" si="5"/>
        <v>1287.75</v>
      </c>
      <c r="G60" s="1">
        <f t="shared" si="6"/>
        <v>106883.25</v>
      </c>
      <c r="H60" s="1">
        <f>NEP!$C$6-C60</f>
        <v>-2255</v>
      </c>
      <c r="I60" s="1">
        <f>'NWAU per pres ED'!E53-F60</f>
        <v>201.85000000000014</v>
      </c>
      <c r="J60" s="1">
        <f t="shared" si="7"/>
        <v>16753.55000000001</v>
      </c>
      <c r="L60" s="12">
        <f>C60/NEP!$C$6</f>
        <v>1.4238721804511278</v>
      </c>
    </row>
    <row r="61" spans="1:12" x14ac:dyDescent="0.45">
      <c r="A61" t="s">
        <v>158</v>
      </c>
      <c r="B61">
        <v>47</v>
      </c>
      <c r="C61" s="1">
        <v>14874</v>
      </c>
      <c r="D61">
        <f>VLOOKUP(A61,'NWAU per pres ED'!$A$2:$C$109,3,FALSE)</f>
        <v>0.18</v>
      </c>
      <c r="E61">
        <f t="shared" si="4"/>
        <v>8.4599999999999991</v>
      </c>
      <c r="F61" s="1">
        <f t="shared" si="5"/>
        <v>2677.3199999999997</v>
      </c>
      <c r="G61" s="1">
        <f t="shared" si="6"/>
        <v>125834.03999999998</v>
      </c>
      <c r="H61" s="1">
        <f>NEP!$C$6-C61</f>
        <v>-9554</v>
      </c>
      <c r="I61" s="1">
        <f>'NWAU per pres ED'!E108-F61</f>
        <v>-2677.3199999999997</v>
      </c>
      <c r="J61" s="1">
        <f t="shared" si="7"/>
        <v>-125834.03999999998</v>
      </c>
      <c r="L61" s="12">
        <f>C61/NEP!$C$6</f>
        <v>2.7958646616541354</v>
      </c>
    </row>
    <row r="62" spans="1:12" x14ac:dyDescent="0.45">
      <c r="A62" t="s">
        <v>159</v>
      </c>
      <c r="B62">
        <v>218</v>
      </c>
      <c r="C62" s="1">
        <v>6529</v>
      </c>
      <c r="D62">
        <f>VLOOKUP(A62,'NWAU per pres ED'!$A$2:$C$109,3,FALSE)</f>
        <v>0.17</v>
      </c>
      <c r="E62">
        <f t="shared" si="4"/>
        <v>37.06</v>
      </c>
      <c r="F62" s="1">
        <f t="shared" si="5"/>
        <v>1109.93</v>
      </c>
      <c r="G62" s="1">
        <f t="shared" si="6"/>
        <v>241964.74000000002</v>
      </c>
      <c r="H62" s="1">
        <f>NEP!$C$6-C62</f>
        <v>-1209</v>
      </c>
      <c r="I62" s="1">
        <f>'NWAU per pres ED'!E44-F62</f>
        <v>-737.53</v>
      </c>
      <c r="J62" s="1">
        <f t="shared" si="7"/>
        <v>-160781.54</v>
      </c>
      <c r="L62" s="12">
        <f>C62/NEP!$C$6</f>
        <v>1.2272556390977443</v>
      </c>
    </row>
    <row r="63" spans="1:12" x14ac:dyDescent="0.45">
      <c r="A63" t="s">
        <v>160</v>
      </c>
      <c r="B63">
        <v>90</v>
      </c>
      <c r="C63" s="1">
        <v>5617</v>
      </c>
      <c r="D63">
        <f>VLOOKUP(A63,'NWAU per pres ED'!$A$2:$C$109,3,FALSE)</f>
        <v>0.19</v>
      </c>
      <c r="E63">
        <f t="shared" si="4"/>
        <v>17.100000000000001</v>
      </c>
      <c r="F63" s="1">
        <f t="shared" si="5"/>
        <v>1067.23</v>
      </c>
      <c r="G63" s="1">
        <f t="shared" si="6"/>
        <v>96050.7</v>
      </c>
      <c r="H63" s="1">
        <f>NEP!$C$6-C63</f>
        <v>-297</v>
      </c>
      <c r="I63" s="1">
        <f>'NWAU per pres ED'!E87-F63</f>
        <v>-482.03</v>
      </c>
      <c r="J63" s="1">
        <f t="shared" si="7"/>
        <v>-43382.7</v>
      </c>
      <c r="L63" s="12">
        <f>C63/NEP!$C$6</f>
        <v>1.055827067669173</v>
      </c>
    </row>
    <row r="64" spans="1:12" x14ac:dyDescent="0.45">
      <c r="A64" t="s">
        <v>161</v>
      </c>
      <c r="B64">
        <v>217</v>
      </c>
      <c r="C64" s="1">
        <v>6097</v>
      </c>
      <c r="D64">
        <f>VLOOKUP(A64,'NWAU per pres ED'!$A$2:$C$109,3,FALSE)</f>
        <v>0.18</v>
      </c>
      <c r="E64">
        <f t="shared" si="4"/>
        <v>39.059999999999995</v>
      </c>
      <c r="F64" s="1">
        <f t="shared" si="5"/>
        <v>1097.46</v>
      </c>
      <c r="G64" s="1">
        <f t="shared" si="6"/>
        <v>238148.82</v>
      </c>
      <c r="H64" s="1">
        <f>NEP!$C$6-C64</f>
        <v>-777</v>
      </c>
      <c r="I64" s="1">
        <f>'NWAU per pres ED'!E24-F64</f>
        <v>-246.2600000000001</v>
      </c>
      <c r="J64" s="1">
        <f t="shared" si="7"/>
        <v>-53438.42000000002</v>
      </c>
      <c r="L64" s="12">
        <f>C64/NEP!$C$6</f>
        <v>1.1460526315789474</v>
      </c>
    </row>
    <row r="65" spans="1:12" x14ac:dyDescent="0.45">
      <c r="A65" t="s">
        <v>162</v>
      </c>
      <c r="B65">
        <v>157</v>
      </c>
      <c r="C65" s="1">
        <v>5670</v>
      </c>
      <c r="D65">
        <f>VLOOKUP(A65,'NWAU per pres ED'!$A$2:$C$109,3,FALSE)</f>
        <v>0.21</v>
      </c>
      <c r="E65">
        <f t="shared" si="4"/>
        <v>32.97</v>
      </c>
      <c r="F65" s="1">
        <f t="shared" si="5"/>
        <v>1190.7</v>
      </c>
      <c r="G65" s="1">
        <f t="shared" si="6"/>
        <v>186939.9</v>
      </c>
      <c r="H65" s="1">
        <f>NEP!$C$6-C65</f>
        <v>-350</v>
      </c>
      <c r="I65" s="1">
        <f>'NWAU per pres ED'!E15-F65</f>
        <v>-126.70000000000005</v>
      </c>
      <c r="J65" s="1">
        <f t="shared" si="7"/>
        <v>-19891.900000000009</v>
      </c>
      <c r="L65" s="12">
        <f>C65/NEP!$C$6</f>
        <v>1.0657894736842106</v>
      </c>
    </row>
    <row r="66" spans="1:12" x14ac:dyDescent="0.45">
      <c r="A66" t="s">
        <v>163</v>
      </c>
      <c r="B66">
        <v>47</v>
      </c>
      <c r="C66" s="1">
        <v>5565</v>
      </c>
      <c r="D66">
        <f>VLOOKUP(A66,'NWAU per pres ED'!$A$2:$C$109,3,FALSE)</f>
        <v>0.16</v>
      </c>
      <c r="E66">
        <f t="shared" ref="E66:E97" si="8">B66*D66</f>
        <v>7.5200000000000005</v>
      </c>
      <c r="F66" s="1">
        <f t="shared" ref="F66:F97" si="9">C66*D66</f>
        <v>890.4</v>
      </c>
      <c r="G66" s="1">
        <f t="shared" ref="G66:G97" si="10">F66*B66</f>
        <v>41848.799999999996</v>
      </c>
      <c r="H66" s="1">
        <f>NEP!$C$6-C66</f>
        <v>-245</v>
      </c>
      <c r="I66" s="1">
        <f>'NWAU per pres ED'!E94-F66</f>
        <v>-890.4</v>
      </c>
      <c r="J66" s="1">
        <f t="shared" ref="J66:J97" si="11">I66*B66</f>
        <v>-41848.799999999996</v>
      </c>
      <c r="L66" s="12">
        <f>C66/NEP!$C$6</f>
        <v>1.0460526315789473</v>
      </c>
    </row>
    <row r="67" spans="1:12" x14ac:dyDescent="0.45">
      <c r="A67" t="s">
        <v>164</v>
      </c>
      <c r="B67">
        <v>100</v>
      </c>
      <c r="C67" s="1">
        <v>9542</v>
      </c>
      <c r="D67">
        <f>VLOOKUP(A67,'NWAU per pres ED'!$A$2:$C$109,3,FALSE)</f>
        <v>0.2</v>
      </c>
      <c r="E67">
        <f t="shared" si="8"/>
        <v>20</v>
      </c>
      <c r="F67" s="1">
        <f t="shared" si="9"/>
        <v>1908.4</v>
      </c>
      <c r="G67" s="1">
        <f t="shared" si="10"/>
        <v>190840</v>
      </c>
      <c r="H67" s="1">
        <f>NEP!$C$6-C67</f>
        <v>-4222</v>
      </c>
      <c r="I67" s="1">
        <f>'NWAU per pres ED'!E41-F67</f>
        <v>-1323.2000000000003</v>
      </c>
      <c r="J67" s="1">
        <f t="shared" si="11"/>
        <v>-132320.00000000003</v>
      </c>
      <c r="L67" s="12">
        <f>C67/NEP!$C$6</f>
        <v>1.793609022556391</v>
      </c>
    </row>
    <row r="68" spans="1:12" x14ac:dyDescent="0.45">
      <c r="A68" t="s">
        <v>165</v>
      </c>
      <c r="B68">
        <v>69</v>
      </c>
      <c r="C68" s="1">
        <v>5530</v>
      </c>
      <c r="D68">
        <f>VLOOKUP(A68,'NWAU per pres ED'!$A$2:$C$109,3,FALSE)</f>
        <v>0.14000000000000001</v>
      </c>
      <c r="E68">
        <f t="shared" si="8"/>
        <v>9.66</v>
      </c>
      <c r="F68" s="1">
        <f t="shared" si="9"/>
        <v>774.2</v>
      </c>
      <c r="G68" s="1">
        <f t="shared" si="10"/>
        <v>53419.8</v>
      </c>
      <c r="H68" s="1">
        <f>NEP!$C$6-C68</f>
        <v>-210</v>
      </c>
      <c r="I68" s="1">
        <f>'NWAU per pres ED'!E49-F68</f>
        <v>-508.20000000000005</v>
      </c>
      <c r="J68" s="1">
        <f t="shared" si="11"/>
        <v>-35065.800000000003</v>
      </c>
      <c r="L68" s="12">
        <f>C68/NEP!$C$6</f>
        <v>1.0394736842105263</v>
      </c>
    </row>
    <row r="69" spans="1:12" x14ac:dyDescent="0.45">
      <c r="A69" t="s">
        <v>166</v>
      </c>
      <c r="B69">
        <v>135</v>
      </c>
      <c r="C69" s="1">
        <v>9256</v>
      </c>
      <c r="D69">
        <f>VLOOKUP(A69,'NWAU per pres ED'!$A$2:$C$109,3,FALSE)</f>
        <v>0.17</v>
      </c>
      <c r="E69">
        <f t="shared" si="8"/>
        <v>22.950000000000003</v>
      </c>
      <c r="F69" s="1">
        <f t="shared" si="9"/>
        <v>1573.5200000000002</v>
      </c>
      <c r="G69" s="1">
        <f t="shared" si="10"/>
        <v>212425.20000000004</v>
      </c>
      <c r="H69" s="1">
        <f>NEP!$C$6-C69</f>
        <v>-3936</v>
      </c>
      <c r="I69" s="1">
        <f>'NWAU per pres ED'!E90-F69</f>
        <v>-1573.5200000000002</v>
      </c>
      <c r="J69" s="1">
        <f t="shared" si="11"/>
        <v>-212425.20000000004</v>
      </c>
      <c r="L69" s="12">
        <f>C69/NEP!$C$6</f>
        <v>1.7398496240601504</v>
      </c>
    </row>
    <row r="70" spans="1:12" x14ac:dyDescent="0.45">
      <c r="A70" t="s">
        <v>167</v>
      </c>
      <c r="B70">
        <v>122</v>
      </c>
      <c r="C70" s="1">
        <v>4475</v>
      </c>
      <c r="D70">
        <f>VLOOKUP(A70,'NWAU per pres ED'!$A$2:$C$109,3,FALSE)</f>
        <v>0.09</v>
      </c>
      <c r="E70">
        <f t="shared" si="8"/>
        <v>10.98</v>
      </c>
      <c r="F70" s="1">
        <f t="shared" si="9"/>
        <v>402.75</v>
      </c>
      <c r="G70" s="1">
        <f t="shared" si="10"/>
        <v>49135.5</v>
      </c>
      <c r="H70" s="1">
        <f>NEP!$C$6-C70</f>
        <v>845</v>
      </c>
      <c r="I70" s="1">
        <f>'NWAU per pres ED'!E69-F70</f>
        <v>501.65000000000009</v>
      </c>
      <c r="J70" s="1">
        <f t="shared" si="11"/>
        <v>61201.30000000001</v>
      </c>
      <c r="L70" s="12">
        <f>C70/NEP!$C$6</f>
        <v>0.84116541353383456</v>
      </c>
    </row>
    <row r="71" spans="1:12" x14ac:dyDescent="0.45">
      <c r="A71" t="s">
        <v>168</v>
      </c>
      <c r="B71">
        <v>480</v>
      </c>
      <c r="C71" s="1">
        <v>6215</v>
      </c>
      <c r="D71">
        <f>VLOOKUP(A71,'NWAU per pres ED'!$A$2:$C$109,3,FALSE)</f>
        <v>0.11</v>
      </c>
      <c r="E71">
        <f t="shared" si="8"/>
        <v>52.8</v>
      </c>
      <c r="F71" s="1">
        <f t="shared" si="9"/>
        <v>683.65</v>
      </c>
      <c r="G71" s="1">
        <f t="shared" si="10"/>
        <v>328152</v>
      </c>
      <c r="H71" s="1">
        <f>NEP!$C$6-C71</f>
        <v>-895</v>
      </c>
      <c r="I71" s="1">
        <f>'NWAU per pres ED'!E91-F71</f>
        <v>-683.65</v>
      </c>
      <c r="J71" s="1">
        <f t="shared" si="11"/>
        <v>-328152</v>
      </c>
      <c r="L71" s="12">
        <f>C71/NEP!$C$6</f>
        <v>1.1682330827067668</v>
      </c>
    </row>
    <row r="72" spans="1:12" x14ac:dyDescent="0.45">
      <c r="A72" t="s">
        <v>169</v>
      </c>
      <c r="B72">
        <v>455</v>
      </c>
      <c r="C72" s="1">
        <v>12514</v>
      </c>
      <c r="D72">
        <f>VLOOKUP(A72,'NWAU per pres ED'!$A$2:$C$109,3,FALSE)</f>
        <v>0.15</v>
      </c>
      <c r="E72">
        <f t="shared" si="8"/>
        <v>68.25</v>
      </c>
      <c r="F72" s="1">
        <f t="shared" si="9"/>
        <v>1877.1</v>
      </c>
      <c r="G72" s="1">
        <f t="shared" si="10"/>
        <v>854080.5</v>
      </c>
      <c r="H72" s="1">
        <f>NEP!$C$6-C72</f>
        <v>-7194</v>
      </c>
      <c r="I72" s="1">
        <f>'NWAU per pres ED'!E57-F72</f>
        <v>-759.90000000000009</v>
      </c>
      <c r="J72" s="1">
        <f t="shared" si="11"/>
        <v>-345754.50000000006</v>
      </c>
      <c r="L72" s="12">
        <f>C72/NEP!$C$6</f>
        <v>2.3522556390977445</v>
      </c>
    </row>
    <row r="73" spans="1:12" x14ac:dyDescent="0.45">
      <c r="A73" t="s">
        <v>170</v>
      </c>
      <c r="B73">
        <v>43</v>
      </c>
      <c r="C73" s="1">
        <v>3892</v>
      </c>
      <c r="D73">
        <f>VLOOKUP(A73,'NWAU per pres ED'!$A$2:$C$109,3,FALSE)</f>
        <v>0.08</v>
      </c>
      <c r="E73">
        <f t="shared" si="8"/>
        <v>3.44</v>
      </c>
      <c r="F73" s="1">
        <f t="shared" si="9"/>
        <v>311.36</v>
      </c>
      <c r="G73" s="1">
        <f t="shared" si="10"/>
        <v>13388.480000000001</v>
      </c>
      <c r="H73" s="1">
        <f>NEP!$C$6-C73</f>
        <v>1428</v>
      </c>
      <c r="I73" s="1">
        <f>'NWAU per pres ED'!E26-F73</f>
        <v>965.43999999999994</v>
      </c>
      <c r="J73" s="1">
        <f t="shared" si="11"/>
        <v>41513.919999999998</v>
      </c>
      <c r="L73" s="12">
        <f>C73/NEP!$C$6</f>
        <v>0.73157894736842111</v>
      </c>
    </row>
    <row r="74" spans="1:12" x14ac:dyDescent="0.45">
      <c r="A74" t="s">
        <v>171</v>
      </c>
      <c r="B74">
        <v>48</v>
      </c>
      <c r="C74" s="1">
        <v>8923</v>
      </c>
      <c r="D74">
        <f>VLOOKUP(A74,'NWAU per pres ED'!$A$2:$C$109,3,FALSE)</f>
        <v>0.12</v>
      </c>
      <c r="E74">
        <f t="shared" si="8"/>
        <v>5.76</v>
      </c>
      <c r="F74" s="1">
        <f t="shared" si="9"/>
        <v>1070.76</v>
      </c>
      <c r="G74" s="1">
        <f t="shared" si="10"/>
        <v>51396.479999999996</v>
      </c>
      <c r="H74" s="1">
        <f>NEP!$C$6-C74</f>
        <v>-3603</v>
      </c>
      <c r="I74" s="1">
        <f>'NWAU per pres ED'!E9-F74</f>
        <v>46.439999999999827</v>
      </c>
      <c r="J74" s="1">
        <f t="shared" si="11"/>
        <v>2229.1199999999917</v>
      </c>
      <c r="L74" s="12">
        <f>C74/NEP!$C$6</f>
        <v>1.6772556390977444</v>
      </c>
    </row>
    <row r="75" spans="1:12" x14ac:dyDescent="0.45">
      <c r="A75" t="s">
        <v>172</v>
      </c>
      <c r="B75">
        <v>256</v>
      </c>
      <c r="C75" s="1">
        <v>6168</v>
      </c>
      <c r="D75">
        <f>VLOOKUP(A75,'NWAU per pres ED'!$A$2:$C$109,3,FALSE)</f>
        <v>0.09</v>
      </c>
      <c r="E75">
        <f t="shared" si="8"/>
        <v>23.04</v>
      </c>
      <c r="F75" s="1">
        <f t="shared" si="9"/>
        <v>555.12</v>
      </c>
      <c r="G75" s="1">
        <f t="shared" si="10"/>
        <v>142110.72</v>
      </c>
      <c r="H75" s="1">
        <f>NEP!$C$6-C75</f>
        <v>-848</v>
      </c>
      <c r="I75" s="1">
        <f>'NWAU per pres ED'!E20-F75</f>
        <v>349.28</v>
      </c>
      <c r="J75" s="1">
        <f t="shared" si="11"/>
        <v>89415.679999999993</v>
      </c>
      <c r="L75" s="12">
        <f>C75/NEP!$C$6</f>
        <v>1.1593984962406014</v>
      </c>
    </row>
    <row r="76" spans="1:12" x14ac:dyDescent="0.45">
      <c r="A76" t="s">
        <v>173</v>
      </c>
      <c r="B76">
        <v>152</v>
      </c>
      <c r="C76" s="1">
        <v>5802</v>
      </c>
      <c r="D76">
        <f>VLOOKUP(A76,'NWAU per pres ED'!$A$2:$C$109,3,FALSE)</f>
        <v>0.08</v>
      </c>
      <c r="E76">
        <f t="shared" si="8"/>
        <v>12.16</v>
      </c>
      <c r="F76" s="1">
        <f t="shared" si="9"/>
        <v>464.16</v>
      </c>
      <c r="G76" s="1">
        <f t="shared" si="10"/>
        <v>70552.320000000007</v>
      </c>
      <c r="H76" s="1">
        <f>NEP!$C$6-C76</f>
        <v>-482</v>
      </c>
      <c r="I76" s="1">
        <f>'NWAU per pres ED'!E76-F76</f>
        <v>-38.56</v>
      </c>
      <c r="J76" s="1">
        <f t="shared" si="11"/>
        <v>-5861.1200000000008</v>
      </c>
      <c r="L76" s="12">
        <f>C76/NEP!$C$6</f>
        <v>1.0906015037593986</v>
      </c>
    </row>
    <row r="77" spans="1:12" x14ac:dyDescent="0.45">
      <c r="A77" t="s">
        <v>174</v>
      </c>
      <c r="B77">
        <v>49</v>
      </c>
      <c r="C77" s="1">
        <v>6152</v>
      </c>
      <c r="D77">
        <f>VLOOKUP(A77,'NWAU per pres ED'!$A$2:$C$109,3,FALSE)</f>
        <v>0.09</v>
      </c>
      <c r="E77">
        <f t="shared" si="8"/>
        <v>4.41</v>
      </c>
      <c r="F77" s="1">
        <f t="shared" si="9"/>
        <v>553.67999999999995</v>
      </c>
      <c r="G77" s="1">
        <f t="shared" si="10"/>
        <v>27130.319999999996</v>
      </c>
      <c r="H77" s="1">
        <f>NEP!$C$6-C77</f>
        <v>-832</v>
      </c>
      <c r="I77" s="1">
        <f>'NWAU per pres ED'!E82-F77</f>
        <v>-181.27999999999992</v>
      </c>
      <c r="J77" s="1">
        <f t="shared" si="11"/>
        <v>-8882.7199999999957</v>
      </c>
      <c r="L77" s="12">
        <f>C77/NEP!$C$6</f>
        <v>1.156390977443609</v>
      </c>
    </row>
    <row r="78" spans="1:12" x14ac:dyDescent="0.45">
      <c r="A78" t="s">
        <v>175</v>
      </c>
      <c r="B78">
        <v>109</v>
      </c>
      <c r="C78" s="1">
        <v>6353</v>
      </c>
      <c r="D78">
        <f>VLOOKUP(A78,'NWAU per pres ED'!$A$2:$C$109,3,FALSE)</f>
        <v>0.1</v>
      </c>
      <c r="E78">
        <f t="shared" si="8"/>
        <v>10.9</v>
      </c>
      <c r="F78" s="1">
        <f t="shared" si="9"/>
        <v>635.30000000000007</v>
      </c>
      <c r="G78" s="1">
        <f t="shared" si="10"/>
        <v>69247.700000000012</v>
      </c>
      <c r="H78" s="1">
        <f>NEP!$C$6-C78</f>
        <v>-1033</v>
      </c>
      <c r="I78" s="1">
        <f>'NWAU per pres ED'!E48-F78</f>
        <v>-262.89999999999998</v>
      </c>
      <c r="J78" s="1">
        <f t="shared" si="11"/>
        <v>-28656.1</v>
      </c>
      <c r="L78" s="12">
        <f>C78/NEP!$C$6</f>
        <v>1.194172932330827</v>
      </c>
    </row>
    <row r="79" spans="1:12" x14ac:dyDescent="0.45">
      <c r="A79" t="s">
        <v>176</v>
      </c>
      <c r="B79">
        <v>264</v>
      </c>
      <c r="C79" s="1">
        <v>10292</v>
      </c>
      <c r="D79">
        <f>VLOOKUP(A79,'NWAU per pres ED'!$A$2:$C$109,3,FALSE)</f>
        <v>0.11</v>
      </c>
      <c r="E79">
        <f t="shared" si="8"/>
        <v>29.04</v>
      </c>
      <c r="F79" s="1">
        <f t="shared" si="9"/>
        <v>1132.1200000000001</v>
      </c>
      <c r="G79" s="1">
        <f t="shared" si="10"/>
        <v>298879.68000000005</v>
      </c>
      <c r="H79" s="1">
        <f>NEP!$C$6-C79</f>
        <v>-4972</v>
      </c>
      <c r="I79" s="1">
        <f>'NWAU per pres ED'!E23-F79</f>
        <v>-280.91999999999996</v>
      </c>
      <c r="J79" s="1">
        <f t="shared" si="11"/>
        <v>-74162.87999999999</v>
      </c>
      <c r="L79" s="12">
        <f>C79/NEP!$C$6</f>
        <v>1.9345864661654135</v>
      </c>
    </row>
    <row r="80" spans="1:12" x14ac:dyDescent="0.45">
      <c r="A80" t="s">
        <v>177</v>
      </c>
      <c r="B80">
        <v>36</v>
      </c>
      <c r="C80" s="1">
        <v>5784</v>
      </c>
      <c r="D80">
        <f>VLOOKUP(A80,'NWAU per pres ED'!$A$2:$C$109,3,FALSE)</f>
        <v>7.0000000000000007E-2</v>
      </c>
      <c r="E80">
        <f t="shared" si="8"/>
        <v>2.5200000000000005</v>
      </c>
      <c r="F80" s="1">
        <f t="shared" si="9"/>
        <v>404.88000000000005</v>
      </c>
      <c r="G80" s="1">
        <f t="shared" si="10"/>
        <v>14575.680000000002</v>
      </c>
      <c r="H80" s="1">
        <f>NEP!$C$6-C80</f>
        <v>-464</v>
      </c>
      <c r="I80" s="1">
        <f>'NWAU per pres ED'!E42-F80</f>
        <v>127.11999999999995</v>
      </c>
      <c r="J80" s="1">
        <f t="shared" si="11"/>
        <v>4576.3199999999979</v>
      </c>
      <c r="L80" s="12">
        <f>C80/NEP!$C$6</f>
        <v>1.087218045112782</v>
      </c>
    </row>
    <row r="81" spans="1:12" x14ac:dyDescent="0.45">
      <c r="A81" t="s">
        <v>178</v>
      </c>
      <c r="B81">
        <v>118</v>
      </c>
      <c r="C81" s="1">
        <v>3218</v>
      </c>
      <c r="D81">
        <f>VLOOKUP(A81,'NWAU per pres ED'!$A$2:$C$109,3,FALSE)</f>
        <v>0.05</v>
      </c>
      <c r="E81">
        <f t="shared" si="8"/>
        <v>5.9</v>
      </c>
      <c r="F81" s="1">
        <f t="shared" si="9"/>
        <v>160.9</v>
      </c>
      <c r="G81" s="1">
        <f t="shared" si="10"/>
        <v>18986.2</v>
      </c>
      <c r="H81" s="1">
        <f>NEP!$C$6-C81</f>
        <v>2102</v>
      </c>
      <c r="I81" s="1">
        <f>'NWAU per pres ED'!E38-F81</f>
        <v>424.30000000000007</v>
      </c>
      <c r="J81" s="1">
        <f t="shared" si="11"/>
        <v>50067.400000000009</v>
      </c>
      <c r="L81" s="12">
        <f>C81/NEP!$C$6</f>
        <v>0.60488721804511281</v>
      </c>
    </row>
    <row r="82" spans="1:12" x14ac:dyDescent="0.45">
      <c r="A82" t="s">
        <v>179</v>
      </c>
      <c r="B82">
        <v>359</v>
      </c>
      <c r="C82" s="1">
        <v>3557</v>
      </c>
      <c r="D82">
        <f>VLOOKUP(A82,'NWAU per pres ED'!$A$2:$C$109,3,FALSE)</f>
        <v>7.0000000000000007E-2</v>
      </c>
      <c r="E82">
        <f t="shared" si="8"/>
        <v>25.130000000000003</v>
      </c>
      <c r="F82" s="1">
        <f t="shared" si="9"/>
        <v>248.99000000000004</v>
      </c>
      <c r="G82" s="1">
        <f t="shared" si="10"/>
        <v>89387.410000000018</v>
      </c>
      <c r="H82" s="1">
        <f>NEP!$C$6-C82</f>
        <v>1763</v>
      </c>
      <c r="I82" s="1">
        <f>'NWAU per pres ED'!E66-F82</f>
        <v>602.21</v>
      </c>
      <c r="J82" s="1">
        <f t="shared" si="11"/>
        <v>216193.39</v>
      </c>
      <c r="L82" s="12">
        <f>C82/NEP!$C$6</f>
        <v>0.66860902255639099</v>
      </c>
    </row>
    <row r="83" spans="1:12" x14ac:dyDescent="0.45">
      <c r="A83" t="s">
        <v>180</v>
      </c>
      <c r="B83">
        <v>30</v>
      </c>
      <c r="C83" s="1">
        <v>3524</v>
      </c>
      <c r="D83">
        <f>VLOOKUP(A83,'NWAU per pres ED'!$A$2:$C$109,3,FALSE)</f>
        <v>7.0000000000000007E-2</v>
      </c>
      <c r="E83">
        <f t="shared" si="8"/>
        <v>2.1</v>
      </c>
      <c r="F83" s="1">
        <f t="shared" si="9"/>
        <v>246.68000000000004</v>
      </c>
      <c r="G83" s="1">
        <f t="shared" si="10"/>
        <v>7400.4000000000015</v>
      </c>
      <c r="H83" s="1">
        <f>NEP!$C$6-C83</f>
        <v>1796</v>
      </c>
      <c r="I83" s="1">
        <f>'NWAU per pres ED'!E71-F83</f>
        <v>338.52</v>
      </c>
      <c r="J83" s="1">
        <f t="shared" si="11"/>
        <v>10155.599999999999</v>
      </c>
      <c r="L83" s="12">
        <f>C83/NEP!$C$6</f>
        <v>0.662406015037594</v>
      </c>
    </row>
    <row r="84" spans="1:12" x14ac:dyDescent="0.45">
      <c r="A84" t="s">
        <v>181</v>
      </c>
      <c r="B84" s="2">
        <v>1577</v>
      </c>
      <c r="C84" s="1">
        <v>9285</v>
      </c>
      <c r="D84">
        <f>VLOOKUP(A84,'NWAU per pres ED'!$A$2:$C$109,3,FALSE)</f>
        <v>0.3</v>
      </c>
      <c r="E84">
        <f t="shared" si="8"/>
        <v>473.09999999999997</v>
      </c>
      <c r="F84" s="1">
        <f t="shared" si="9"/>
        <v>2785.5</v>
      </c>
      <c r="G84" s="1">
        <f t="shared" si="10"/>
        <v>4392733.5</v>
      </c>
      <c r="H84" s="1">
        <f>NEP!$C$6-C84</f>
        <v>-3965</v>
      </c>
      <c r="I84" s="1">
        <f>'NWAU per pres ED'!E19-F84</f>
        <v>-1774.6999999999998</v>
      </c>
      <c r="J84" s="1">
        <f t="shared" si="11"/>
        <v>-2798701.9</v>
      </c>
      <c r="L84" s="12">
        <f>C84/NEP!$C$6</f>
        <v>1.7453007518796992</v>
      </c>
    </row>
    <row r="85" spans="1:12" x14ac:dyDescent="0.45">
      <c r="A85" t="s">
        <v>182</v>
      </c>
      <c r="B85">
        <v>449</v>
      </c>
      <c r="C85" s="1">
        <v>9501</v>
      </c>
      <c r="D85">
        <f>VLOOKUP(A85,'NWAU per pres ED'!$A$2:$C$109,3,FALSE)</f>
        <v>0.22</v>
      </c>
      <c r="E85">
        <f t="shared" si="8"/>
        <v>98.78</v>
      </c>
      <c r="F85" s="1">
        <f t="shared" si="9"/>
        <v>2090.2199999999998</v>
      </c>
      <c r="G85" s="1">
        <f t="shared" si="10"/>
        <v>938508.77999999991</v>
      </c>
      <c r="H85" s="1">
        <f>NEP!$C$6-C85</f>
        <v>-4181</v>
      </c>
      <c r="I85" s="1">
        <f>'NWAU per pres ED'!E81-F85</f>
        <v>-1824.2199999999998</v>
      </c>
      <c r="J85" s="1">
        <f t="shared" si="11"/>
        <v>-819074.77999999991</v>
      </c>
      <c r="L85" s="12">
        <f>C85/NEP!$C$6</f>
        <v>1.7859022556390978</v>
      </c>
    </row>
    <row r="86" spans="1:12" x14ac:dyDescent="0.45">
      <c r="A86" t="s">
        <v>183</v>
      </c>
      <c r="B86">
        <v>66</v>
      </c>
      <c r="C86" s="1">
        <v>5647</v>
      </c>
      <c r="D86">
        <f>VLOOKUP(A86,'NWAU per pres ED'!$A$2:$C$109,3,FALSE)</f>
        <v>0.17</v>
      </c>
      <c r="E86">
        <f t="shared" si="8"/>
        <v>11.22</v>
      </c>
      <c r="F86" s="1">
        <f t="shared" si="9"/>
        <v>959.99000000000012</v>
      </c>
      <c r="G86" s="1">
        <f t="shared" si="10"/>
        <v>63359.340000000011</v>
      </c>
      <c r="H86" s="1">
        <f>NEP!$C$6-C86</f>
        <v>-327</v>
      </c>
      <c r="I86" s="1">
        <f>'NWAU per pres ED'!E70-F86</f>
        <v>-481.19000000000005</v>
      </c>
      <c r="J86" s="1">
        <f t="shared" si="11"/>
        <v>-31758.540000000005</v>
      </c>
      <c r="L86" s="12">
        <f>C86/NEP!$C$6</f>
        <v>1.0614661654135338</v>
      </c>
    </row>
    <row r="87" spans="1:12" x14ac:dyDescent="0.45">
      <c r="A87" t="s">
        <v>184</v>
      </c>
      <c r="B87">
        <v>451</v>
      </c>
      <c r="C87" s="1">
        <v>5029</v>
      </c>
      <c r="D87">
        <f>VLOOKUP(A87,'NWAU per pres ED'!$A$2:$C$109,3,FALSE)</f>
        <v>0.11</v>
      </c>
      <c r="E87">
        <f t="shared" si="8"/>
        <v>49.61</v>
      </c>
      <c r="F87" s="1">
        <f t="shared" si="9"/>
        <v>553.19000000000005</v>
      </c>
      <c r="G87" s="1">
        <f t="shared" si="10"/>
        <v>249488.69000000003</v>
      </c>
      <c r="H87" s="1">
        <f>NEP!$C$6-C87</f>
        <v>291</v>
      </c>
      <c r="I87" s="1">
        <f>'NWAU per pres ED'!E17-F87</f>
        <v>510.81000000000017</v>
      </c>
      <c r="J87" s="1">
        <f t="shared" si="11"/>
        <v>230375.31000000008</v>
      </c>
      <c r="L87" s="12">
        <f>C87/NEP!$C$6</f>
        <v>0.9453007518796992</v>
      </c>
    </row>
    <row r="88" spans="1:12" x14ac:dyDescent="0.45">
      <c r="A88" t="s">
        <v>185</v>
      </c>
      <c r="B88">
        <v>401</v>
      </c>
      <c r="C88" s="1">
        <v>5221</v>
      </c>
      <c r="D88">
        <f>VLOOKUP(A88,'NWAU per pres ED'!$A$2:$C$109,3,FALSE)</f>
        <v>0.08</v>
      </c>
      <c r="E88">
        <f t="shared" si="8"/>
        <v>32.08</v>
      </c>
      <c r="F88" s="1">
        <f t="shared" si="9"/>
        <v>417.68</v>
      </c>
      <c r="G88" s="1">
        <f t="shared" si="10"/>
        <v>167489.68</v>
      </c>
      <c r="H88" s="1">
        <f>NEP!$C$6-C88</f>
        <v>99</v>
      </c>
      <c r="I88" s="1">
        <f>'NWAU per pres ED'!E80-F88</f>
        <v>-45.279999999999916</v>
      </c>
      <c r="J88" s="1">
        <f t="shared" si="11"/>
        <v>-18157.279999999966</v>
      </c>
      <c r="L88" s="12">
        <f>C88/NEP!$C$6</f>
        <v>0.98139097744360904</v>
      </c>
    </row>
    <row r="89" spans="1:12" x14ac:dyDescent="0.45">
      <c r="A89" t="s">
        <v>186</v>
      </c>
      <c r="B89">
        <v>73</v>
      </c>
      <c r="C89" s="1">
        <v>3708</v>
      </c>
      <c r="D89">
        <f>VLOOKUP(A89,'NWAU per pres ED'!$A$2:$C$109,3,FALSE)</f>
        <v>0.06</v>
      </c>
      <c r="E89">
        <f t="shared" si="8"/>
        <v>4.38</v>
      </c>
      <c r="F89" s="1">
        <f t="shared" si="9"/>
        <v>222.48</v>
      </c>
      <c r="G89" s="1">
        <f t="shared" si="10"/>
        <v>16241.039999999999</v>
      </c>
      <c r="H89" s="1">
        <f>NEP!$C$6-C89</f>
        <v>1612</v>
      </c>
      <c r="I89" s="1">
        <f>'NWAU per pres ED'!E95-F89</f>
        <v>-222.48</v>
      </c>
      <c r="J89" s="1">
        <f t="shared" si="11"/>
        <v>-16241.039999999999</v>
      </c>
      <c r="L89" s="12">
        <f>C89/NEP!$C$6</f>
        <v>0.6969924812030075</v>
      </c>
    </row>
    <row r="90" spans="1:12" x14ac:dyDescent="0.45">
      <c r="C90" s="1"/>
      <c r="F90" s="1"/>
      <c r="G90" s="1"/>
      <c r="H90" s="1"/>
      <c r="I90" s="1"/>
      <c r="J90" s="1"/>
      <c r="L90" s="12"/>
    </row>
    <row r="91" spans="1:12" x14ac:dyDescent="0.45">
      <c r="C91" s="1"/>
      <c r="F91" s="1"/>
      <c r="G91" s="1"/>
      <c r="H91" s="1"/>
      <c r="I91" s="1"/>
      <c r="J91" s="1"/>
      <c r="L91" s="12"/>
    </row>
    <row r="92" spans="1:12" x14ac:dyDescent="0.45">
      <c r="C92" s="1"/>
      <c r="F92" s="1"/>
      <c r="G92" s="1"/>
      <c r="H92" s="1"/>
      <c r="I92" s="1"/>
      <c r="J92" s="1"/>
      <c r="L92" s="12"/>
    </row>
    <row r="93" spans="1:12" x14ac:dyDescent="0.45">
      <c r="C93" s="1"/>
      <c r="F93" s="1"/>
      <c r="G93" s="1"/>
      <c r="H93" s="1"/>
      <c r="I93" s="1"/>
      <c r="J93" s="1"/>
      <c r="L93" s="12"/>
    </row>
    <row r="94" spans="1:12" x14ac:dyDescent="0.45">
      <c r="C94" s="1"/>
      <c r="F94" s="1"/>
      <c r="G94" s="1"/>
      <c r="H94" s="1"/>
      <c r="I94" s="1"/>
      <c r="J94" s="1"/>
      <c r="L94" s="12"/>
    </row>
    <row r="95" spans="1:12" x14ac:dyDescent="0.45">
      <c r="C95" s="1"/>
      <c r="F95" s="1"/>
      <c r="G95" s="1"/>
      <c r="H95" s="1"/>
      <c r="I95" s="1"/>
      <c r="J95" s="1"/>
      <c r="L95" s="12"/>
    </row>
    <row r="96" spans="1:12" x14ac:dyDescent="0.45">
      <c r="C96" s="1"/>
      <c r="F96" s="1"/>
      <c r="G96" s="1"/>
      <c r="H96" s="1"/>
      <c r="I96" s="1"/>
      <c r="J96" s="1"/>
      <c r="L96" s="12"/>
    </row>
    <row r="97" spans="2:17" x14ac:dyDescent="0.45">
      <c r="C97" s="1"/>
      <c r="F97" s="1"/>
      <c r="G97" s="1"/>
      <c r="H97" s="1"/>
      <c r="I97" s="1"/>
      <c r="J97" s="1"/>
      <c r="L97" s="12"/>
    </row>
    <row r="98" spans="2:17" x14ac:dyDescent="0.45">
      <c r="C98" s="1"/>
      <c r="F98" s="1"/>
      <c r="G98" s="1"/>
      <c r="H98" s="1"/>
      <c r="I98" s="1"/>
      <c r="J98" s="1"/>
      <c r="L98" s="12"/>
    </row>
    <row r="99" spans="2:17" x14ac:dyDescent="0.45">
      <c r="C99" s="1"/>
      <c r="F99" s="1"/>
      <c r="G99" s="1"/>
      <c r="H99" s="1"/>
      <c r="I99" s="1"/>
      <c r="J99" s="1"/>
      <c r="L99" s="12"/>
    </row>
    <row r="100" spans="2:17" x14ac:dyDescent="0.45">
      <c r="C100" s="1"/>
      <c r="F100" s="1"/>
      <c r="G100" s="1"/>
      <c r="H100" s="1"/>
      <c r="I100" s="1"/>
      <c r="J100" s="1"/>
      <c r="L100" s="12"/>
    </row>
    <row r="101" spans="2:17" x14ac:dyDescent="0.45">
      <c r="C101" s="1"/>
      <c r="F101" s="1"/>
      <c r="G101" s="1"/>
      <c r="H101" s="1"/>
      <c r="I101" s="1"/>
      <c r="J101" s="1"/>
      <c r="L101" s="12"/>
    </row>
    <row r="102" spans="2:17" x14ac:dyDescent="0.45">
      <c r="B102" s="2"/>
      <c r="C102" s="1"/>
      <c r="F102" s="1"/>
      <c r="G102" s="1"/>
      <c r="H102" s="1"/>
      <c r="I102" s="1"/>
      <c r="J102" s="1"/>
      <c r="L102" s="12"/>
    </row>
    <row r="103" spans="2:17" x14ac:dyDescent="0.45">
      <c r="B103" s="2"/>
      <c r="C103" s="1"/>
      <c r="F103" s="1"/>
      <c r="G103" s="1"/>
      <c r="H103" s="1"/>
      <c r="I103" s="1"/>
      <c r="J103" s="1"/>
      <c r="L103" s="12"/>
    </row>
    <row r="104" spans="2:17" x14ac:dyDescent="0.45">
      <c r="C104" s="1"/>
      <c r="F104" s="1"/>
      <c r="G104" s="1"/>
      <c r="H104" s="1"/>
      <c r="I104" s="1"/>
      <c r="J104" s="1"/>
      <c r="L104" s="12"/>
    </row>
    <row r="105" spans="2:17" x14ac:dyDescent="0.45">
      <c r="C105" s="1"/>
      <c r="F105" s="1"/>
      <c r="G105" s="1"/>
      <c r="H105" s="1"/>
      <c r="I105" s="1"/>
      <c r="J105" s="1"/>
      <c r="L105" s="12"/>
    </row>
    <row r="106" spans="2:17" x14ac:dyDescent="0.45">
      <c r="C106" s="1"/>
      <c r="F106" s="1"/>
      <c r="G106" s="1"/>
      <c r="H106" s="1"/>
      <c r="I106" s="1"/>
      <c r="J106" s="1"/>
      <c r="L106" s="12"/>
    </row>
    <row r="107" spans="2:17" x14ac:dyDescent="0.45">
      <c r="C107" s="1"/>
      <c r="F107" s="1"/>
      <c r="G107" s="1"/>
      <c r="H107" s="1"/>
      <c r="I107" s="1"/>
      <c r="J107" s="1"/>
      <c r="L107" s="12"/>
    </row>
    <row r="108" spans="2:17" x14ac:dyDescent="0.45">
      <c r="C108" s="1"/>
      <c r="F108" s="1"/>
      <c r="G108" s="1"/>
      <c r="H108" s="1"/>
      <c r="I108" s="1"/>
      <c r="J108" s="1"/>
      <c r="L108" s="12"/>
    </row>
    <row r="109" spans="2:17" x14ac:dyDescent="0.45">
      <c r="C109" s="1"/>
      <c r="F109" s="1"/>
      <c r="G109" s="1"/>
      <c r="H109" s="1"/>
      <c r="I109" s="1"/>
      <c r="J109" s="1"/>
      <c r="L109" s="12"/>
    </row>
    <row r="111" spans="2:17" x14ac:dyDescent="0.45">
      <c r="D111">
        <f>SUMPRODUCT(D2:D89,$B$2:$B$89)/SUM($B$2:$B$89)</f>
        <v>0.13954685727252097</v>
      </c>
      <c r="L111">
        <f>SUMPRODUCT(L2:L89,$B$2:$B$89)/SUM($B$2:$B$89)</f>
        <v>1.0811466847854831</v>
      </c>
      <c r="P111">
        <f>COUNTIF($J$2:$J$109,"&lt;0")</f>
        <v>62</v>
      </c>
      <c r="Q111">
        <f>P111/P113</f>
        <v>0.70454545454545459</v>
      </c>
    </row>
    <row r="112" spans="2:17" x14ac:dyDescent="0.45">
      <c r="I112" s="1"/>
      <c r="P112">
        <f>COUNTIF($J$2:$J$109,"&gt;0")</f>
        <v>26</v>
      </c>
      <c r="Q112">
        <f>P112/P113</f>
        <v>0.29545454545454547</v>
      </c>
    </row>
    <row r="113" spans="10:17" x14ac:dyDescent="0.45">
      <c r="J113" s="7"/>
      <c r="P113">
        <f>SUM(P111:P112)</f>
        <v>88</v>
      </c>
    </row>
    <row r="116" spans="10:17" x14ac:dyDescent="0.45">
      <c r="Q116" s="24">
        <f>SUMPRODUCT($I$21:$I$109,$B$21:$B$109)/SUM($B$21:$B$109)</f>
        <v>-164.64622958282015</v>
      </c>
    </row>
  </sheetData>
  <sortState xmlns:xlrd2="http://schemas.microsoft.com/office/spreadsheetml/2017/richdata2" ref="A2:J109">
    <sortCondition descending="1" ref="I2:I1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79998168889431442"/>
  </sheetPr>
  <dimension ref="A1:F109"/>
  <sheetViews>
    <sheetView workbookViewId="0">
      <selection activeCell="A90" sqref="A90:F104"/>
    </sheetView>
  </sheetViews>
  <sheetFormatPr defaultRowHeight="14.25" x14ac:dyDescent="0.45"/>
  <cols>
    <col min="1" max="1" width="92.06640625" customWidth="1"/>
    <col min="2" max="6" width="15.265625" customWidth="1"/>
  </cols>
  <sheetData>
    <row r="1" spans="1:6" s="15" customFormat="1" ht="28.5" customHeight="1" x14ac:dyDescent="0.45">
      <c r="A1" s="15" t="s">
        <v>97</v>
      </c>
      <c r="B1" s="15" t="s">
        <v>98</v>
      </c>
      <c r="C1" s="15" t="s">
        <v>189</v>
      </c>
      <c r="D1" s="15" t="s">
        <v>190</v>
      </c>
      <c r="E1" s="15" t="s">
        <v>191</v>
      </c>
      <c r="F1" s="15" t="s">
        <v>196</v>
      </c>
    </row>
    <row r="2" spans="1:6" x14ac:dyDescent="0.45">
      <c r="A2" t="s">
        <v>99</v>
      </c>
      <c r="B2">
        <v>34</v>
      </c>
      <c r="C2">
        <v>0.37</v>
      </c>
      <c r="D2">
        <f>C2*B2</f>
        <v>12.58</v>
      </c>
      <c r="E2" s="16">
        <f>F2/B2</f>
        <v>1968.4</v>
      </c>
      <c r="F2" s="16">
        <f>D2*NEP!$C$6</f>
        <v>66925.600000000006</v>
      </c>
    </row>
    <row r="3" spans="1:6" x14ac:dyDescent="0.45">
      <c r="A3" t="s">
        <v>100</v>
      </c>
      <c r="B3">
        <v>35</v>
      </c>
      <c r="C3">
        <v>0.24</v>
      </c>
      <c r="D3">
        <f t="shared" ref="D3:D66" si="0">C3*B3</f>
        <v>8.4</v>
      </c>
      <c r="E3" s="16">
        <f t="shared" ref="E3:E66" si="1">F3/B3</f>
        <v>1276.8</v>
      </c>
      <c r="F3" s="16">
        <f>D3*NEP!$C$6</f>
        <v>44688</v>
      </c>
    </row>
    <row r="4" spans="1:6" x14ac:dyDescent="0.45">
      <c r="A4" t="s">
        <v>101</v>
      </c>
      <c r="B4">
        <v>117</v>
      </c>
      <c r="C4">
        <v>0.31</v>
      </c>
      <c r="D4">
        <f t="shared" si="0"/>
        <v>36.270000000000003</v>
      </c>
      <c r="E4" s="16">
        <f t="shared" si="1"/>
        <v>1649.2000000000003</v>
      </c>
      <c r="F4" s="16">
        <f>D4*NEP!$C$6</f>
        <v>192956.40000000002</v>
      </c>
    </row>
    <row r="5" spans="1:6" x14ac:dyDescent="0.45">
      <c r="A5" t="s">
        <v>102</v>
      </c>
      <c r="B5">
        <v>99</v>
      </c>
      <c r="C5">
        <v>0.26</v>
      </c>
      <c r="D5">
        <f t="shared" si="0"/>
        <v>25.740000000000002</v>
      </c>
      <c r="E5" s="16">
        <f t="shared" si="1"/>
        <v>1383.2000000000003</v>
      </c>
      <c r="F5" s="16">
        <f>D5*NEP!$C$6</f>
        <v>136936.80000000002</v>
      </c>
    </row>
    <row r="6" spans="1:6" x14ac:dyDescent="0.45">
      <c r="A6" t="s">
        <v>103</v>
      </c>
      <c r="B6">
        <v>245</v>
      </c>
      <c r="C6">
        <v>0.26</v>
      </c>
      <c r="D6">
        <f t="shared" si="0"/>
        <v>63.7</v>
      </c>
      <c r="E6" s="16">
        <f t="shared" si="1"/>
        <v>1383.2</v>
      </c>
      <c r="F6" s="16">
        <f>D6*NEP!$C$6</f>
        <v>338884</v>
      </c>
    </row>
    <row r="7" spans="1:6" x14ac:dyDescent="0.45">
      <c r="A7" t="s">
        <v>104</v>
      </c>
      <c r="B7">
        <v>112</v>
      </c>
      <c r="C7">
        <v>0.3</v>
      </c>
      <c r="D7">
        <f t="shared" si="0"/>
        <v>33.6</v>
      </c>
      <c r="E7" s="16">
        <f t="shared" si="1"/>
        <v>1596</v>
      </c>
      <c r="F7" s="16">
        <f>D7*NEP!$C$6</f>
        <v>178752</v>
      </c>
    </row>
    <row r="8" spans="1:6" x14ac:dyDescent="0.45">
      <c r="A8" t="s">
        <v>105</v>
      </c>
      <c r="B8">
        <v>611</v>
      </c>
      <c r="C8">
        <v>0.22</v>
      </c>
      <c r="D8">
        <f t="shared" si="0"/>
        <v>134.41999999999999</v>
      </c>
      <c r="E8" s="16">
        <f t="shared" si="1"/>
        <v>1170.3999999999999</v>
      </c>
      <c r="F8" s="16">
        <f>D8*NEP!$C$6</f>
        <v>715114.39999999991</v>
      </c>
    </row>
    <row r="9" spans="1:6" x14ac:dyDescent="0.45">
      <c r="A9" t="s">
        <v>106</v>
      </c>
      <c r="B9">
        <v>206</v>
      </c>
      <c r="C9">
        <v>0.21</v>
      </c>
      <c r="D9">
        <f t="shared" si="0"/>
        <v>43.26</v>
      </c>
      <c r="E9" s="16">
        <f t="shared" si="1"/>
        <v>1117.1999999999998</v>
      </c>
      <c r="F9" s="16">
        <f>D9*NEP!$C$6</f>
        <v>230143.19999999998</v>
      </c>
    </row>
    <row r="10" spans="1:6" x14ac:dyDescent="0.45">
      <c r="A10" t="s">
        <v>107</v>
      </c>
      <c r="B10">
        <v>307</v>
      </c>
      <c r="C10">
        <v>0.22</v>
      </c>
      <c r="D10">
        <f t="shared" si="0"/>
        <v>67.540000000000006</v>
      </c>
      <c r="E10" s="16">
        <f t="shared" si="1"/>
        <v>1170.4000000000001</v>
      </c>
      <c r="F10" s="16">
        <f>D10*NEP!$C$6</f>
        <v>359312.80000000005</v>
      </c>
    </row>
    <row r="11" spans="1:6" x14ac:dyDescent="0.45">
      <c r="A11" t="s">
        <v>108</v>
      </c>
      <c r="B11">
        <v>623</v>
      </c>
      <c r="C11">
        <v>0.22</v>
      </c>
      <c r="D11">
        <f t="shared" si="0"/>
        <v>137.06</v>
      </c>
      <c r="E11" s="16">
        <f t="shared" si="1"/>
        <v>1170.4000000000001</v>
      </c>
      <c r="F11" s="16">
        <f>D11*NEP!$C$6</f>
        <v>729159.20000000007</v>
      </c>
    </row>
    <row r="12" spans="1:6" x14ac:dyDescent="0.45">
      <c r="A12" t="s">
        <v>109</v>
      </c>
      <c r="B12">
        <v>588</v>
      </c>
      <c r="C12">
        <v>0.22</v>
      </c>
      <c r="D12">
        <f t="shared" si="0"/>
        <v>129.36000000000001</v>
      </c>
      <c r="E12" s="16">
        <f t="shared" si="1"/>
        <v>1170.4000000000001</v>
      </c>
      <c r="F12" s="16">
        <f>D12*NEP!$C$6</f>
        <v>688195.20000000007</v>
      </c>
    </row>
    <row r="13" spans="1:6" x14ac:dyDescent="0.45">
      <c r="A13" t="s">
        <v>110</v>
      </c>
      <c r="B13">
        <v>31</v>
      </c>
      <c r="C13">
        <v>0.12</v>
      </c>
      <c r="D13">
        <f t="shared" si="0"/>
        <v>3.7199999999999998</v>
      </c>
      <c r="E13" s="16">
        <f t="shared" si="1"/>
        <v>638.4</v>
      </c>
      <c r="F13" s="16">
        <f>D13*NEP!$C$6</f>
        <v>19790.399999999998</v>
      </c>
    </row>
    <row r="14" spans="1:6" x14ac:dyDescent="0.45">
      <c r="A14" t="s">
        <v>111</v>
      </c>
      <c r="B14">
        <v>913</v>
      </c>
      <c r="C14">
        <v>0.2</v>
      </c>
      <c r="D14">
        <f t="shared" si="0"/>
        <v>182.60000000000002</v>
      </c>
      <c r="E14" s="16">
        <f t="shared" si="1"/>
        <v>1064.0000000000002</v>
      </c>
      <c r="F14" s="16">
        <f>D14*NEP!$C$6</f>
        <v>971432.00000000012</v>
      </c>
    </row>
    <row r="15" spans="1:6" x14ac:dyDescent="0.45">
      <c r="A15" t="s">
        <v>112</v>
      </c>
      <c r="B15">
        <v>900</v>
      </c>
      <c r="C15">
        <v>0.2</v>
      </c>
      <c r="D15">
        <f t="shared" si="0"/>
        <v>180</v>
      </c>
      <c r="E15" s="16">
        <f t="shared" si="1"/>
        <v>1064</v>
      </c>
      <c r="F15" s="16">
        <f>D15*NEP!$C$6</f>
        <v>957600</v>
      </c>
    </row>
    <row r="16" spans="1:6" x14ac:dyDescent="0.45">
      <c r="A16" t="s">
        <v>113</v>
      </c>
      <c r="B16">
        <v>89</v>
      </c>
      <c r="C16">
        <v>0.18</v>
      </c>
      <c r="D16">
        <f t="shared" si="0"/>
        <v>16.02</v>
      </c>
      <c r="E16" s="16">
        <f t="shared" si="1"/>
        <v>957.59999999999991</v>
      </c>
      <c r="F16" s="16">
        <f>D16*NEP!$C$6</f>
        <v>85226.4</v>
      </c>
    </row>
    <row r="17" spans="1:6" x14ac:dyDescent="0.45">
      <c r="A17" t="s">
        <v>114</v>
      </c>
      <c r="B17">
        <v>432</v>
      </c>
      <c r="C17">
        <v>0.2</v>
      </c>
      <c r="D17">
        <f t="shared" si="0"/>
        <v>86.4</v>
      </c>
      <c r="E17" s="16">
        <f t="shared" si="1"/>
        <v>1064.0000000000002</v>
      </c>
      <c r="F17" s="16">
        <f>D17*NEP!$C$6</f>
        <v>459648.00000000006</v>
      </c>
    </row>
    <row r="18" spans="1:6" x14ac:dyDescent="0.45">
      <c r="A18" t="s">
        <v>115</v>
      </c>
      <c r="B18">
        <v>582</v>
      </c>
      <c r="C18">
        <v>0.21</v>
      </c>
      <c r="D18">
        <f t="shared" si="0"/>
        <v>122.22</v>
      </c>
      <c r="E18" s="16">
        <f t="shared" si="1"/>
        <v>1117.2</v>
      </c>
      <c r="F18" s="16">
        <f>D18*NEP!$C$6</f>
        <v>650210.4</v>
      </c>
    </row>
    <row r="19" spans="1:6" x14ac:dyDescent="0.45">
      <c r="A19" t="s">
        <v>116</v>
      </c>
      <c r="B19">
        <v>707</v>
      </c>
      <c r="C19">
        <v>0.19</v>
      </c>
      <c r="D19">
        <f t="shared" si="0"/>
        <v>134.33000000000001</v>
      </c>
      <c r="E19" s="16">
        <f t="shared" si="1"/>
        <v>1010.8000000000002</v>
      </c>
      <c r="F19" s="16">
        <f>D19*NEP!$C$6</f>
        <v>714635.60000000009</v>
      </c>
    </row>
    <row r="20" spans="1:6" x14ac:dyDescent="0.45">
      <c r="A20" t="s">
        <v>117</v>
      </c>
      <c r="B20">
        <v>93</v>
      </c>
      <c r="C20">
        <v>0.17</v>
      </c>
      <c r="D20">
        <f t="shared" si="0"/>
        <v>15.81</v>
      </c>
      <c r="E20" s="16">
        <f t="shared" si="1"/>
        <v>904.4</v>
      </c>
      <c r="F20" s="16">
        <f>D20*NEP!$C$6</f>
        <v>84109.2</v>
      </c>
    </row>
    <row r="21" spans="1:6" x14ac:dyDescent="0.45">
      <c r="A21" t="s">
        <v>118</v>
      </c>
      <c r="B21">
        <v>318</v>
      </c>
      <c r="C21">
        <v>0.16</v>
      </c>
      <c r="D21">
        <f t="shared" si="0"/>
        <v>50.88</v>
      </c>
      <c r="E21" s="16">
        <f t="shared" si="1"/>
        <v>851.20000000000016</v>
      </c>
      <c r="F21" s="16">
        <f>D21*NEP!$C$6</f>
        <v>270681.60000000003</v>
      </c>
    </row>
    <row r="22" spans="1:6" x14ac:dyDescent="0.45">
      <c r="A22" t="s">
        <v>119</v>
      </c>
      <c r="B22">
        <v>733</v>
      </c>
      <c r="C22">
        <v>0.16</v>
      </c>
      <c r="D22">
        <f t="shared" si="0"/>
        <v>117.28</v>
      </c>
      <c r="E22" s="16">
        <f t="shared" si="1"/>
        <v>851.19999999999993</v>
      </c>
      <c r="F22" s="16">
        <f>D22*NEP!$C$6</f>
        <v>623929.59999999998</v>
      </c>
    </row>
    <row r="23" spans="1:6" x14ac:dyDescent="0.45">
      <c r="A23" t="s">
        <v>120</v>
      </c>
      <c r="B23">
        <v>333</v>
      </c>
      <c r="C23">
        <v>0.16</v>
      </c>
      <c r="D23">
        <f t="shared" si="0"/>
        <v>53.28</v>
      </c>
      <c r="E23" s="16">
        <f t="shared" si="1"/>
        <v>851.20000000000016</v>
      </c>
      <c r="F23" s="16">
        <f>D23*NEP!$C$6</f>
        <v>283449.60000000003</v>
      </c>
    </row>
    <row r="24" spans="1:6" x14ac:dyDescent="0.45">
      <c r="A24" t="s">
        <v>121</v>
      </c>
      <c r="B24">
        <v>123</v>
      </c>
      <c r="C24">
        <v>0.16</v>
      </c>
      <c r="D24">
        <f t="shared" si="0"/>
        <v>19.68</v>
      </c>
      <c r="E24" s="16">
        <f t="shared" si="1"/>
        <v>851.19999999999993</v>
      </c>
      <c r="F24" s="16">
        <f>D24*NEP!$C$6</f>
        <v>104697.59999999999</v>
      </c>
    </row>
    <row r="25" spans="1:6" x14ac:dyDescent="0.45">
      <c r="A25" t="s">
        <v>122</v>
      </c>
      <c r="B25">
        <v>82</v>
      </c>
      <c r="C25">
        <v>0.33</v>
      </c>
      <c r="D25">
        <f t="shared" si="0"/>
        <v>27.060000000000002</v>
      </c>
      <c r="E25" s="16">
        <f t="shared" si="1"/>
        <v>1755.6000000000001</v>
      </c>
      <c r="F25" s="16">
        <f>D25*NEP!$C$6</f>
        <v>143959.20000000001</v>
      </c>
    </row>
    <row r="26" spans="1:6" x14ac:dyDescent="0.45">
      <c r="A26" t="s">
        <v>123</v>
      </c>
      <c r="B26">
        <v>39</v>
      </c>
      <c r="C26">
        <v>0.24</v>
      </c>
      <c r="D26">
        <f t="shared" si="0"/>
        <v>9.36</v>
      </c>
      <c r="E26" s="16">
        <f t="shared" si="1"/>
        <v>1276.8</v>
      </c>
      <c r="F26" s="16">
        <f>D26*NEP!$C$6</f>
        <v>49795.199999999997</v>
      </c>
    </row>
    <row r="27" spans="1:6" x14ac:dyDescent="0.45">
      <c r="A27" t="s">
        <v>124</v>
      </c>
      <c r="B27" s="2">
        <v>1320</v>
      </c>
      <c r="C27">
        <v>0.18</v>
      </c>
      <c r="D27">
        <f t="shared" si="0"/>
        <v>237.6</v>
      </c>
      <c r="E27" s="16">
        <f t="shared" si="1"/>
        <v>957.6</v>
      </c>
      <c r="F27" s="16">
        <f>D27*NEP!$C$6</f>
        <v>1264032</v>
      </c>
    </row>
    <row r="28" spans="1:6" x14ac:dyDescent="0.45">
      <c r="A28" t="s">
        <v>125</v>
      </c>
      <c r="B28">
        <v>497</v>
      </c>
      <c r="C28">
        <v>0.17</v>
      </c>
      <c r="D28">
        <f t="shared" si="0"/>
        <v>84.490000000000009</v>
      </c>
      <c r="E28" s="16">
        <f t="shared" si="1"/>
        <v>904.40000000000009</v>
      </c>
      <c r="F28" s="16">
        <f>D28*NEP!$C$6</f>
        <v>449486.80000000005</v>
      </c>
    </row>
    <row r="29" spans="1:6" x14ac:dyDescent="0.45">
      <c r="A29" t="s">
        <v>126</v>
      </c>
      <c r="B29">
        <v>74</v>
      </c>
      <c r="C29">
        <v>0.22</v>
      </c>
      <c r="D29">
        <f t="shared" si="0"/>
        <v>16.28</v>
      </c>
      <c r="E29" s="16">
        <f t="shared" si="1"/>
        <v>1170.4000000000001</v>
      </c>
      <c r="F29" s="16">
        <f>D29*NEP!$C$6</f>
        <v>86609.600000000006</v>
      </c>
    </row>
    <row r="30" spans="1:6" x14ac:dyDescent="0.45">
      <c r="A30" t="s">
        <v>127</v>
      </c>
      <c r="B30">
        <v>483</v>
      </c>
      <c r="C30">
        <v>0.15</v>
      </c>
      <c r="D30">
        <f t="shared" si="0"/>
        <v>72.45</v>
      </c>
      <c r="E30" s="16">
        <f t="shared" si="1"/>
        <v>798</v>
      </c>
      <c r="F30" s="16">
        <f>D30*NEP!$C$6</f>
        <v>385434</v>
      </c>
    </row>
    <row r="31" spans="1:6" x14ac:dyDescent="0.45">
      <c r="A31" t="s">
        <v>128</v>
      </c>
      <c r="B31" s="2">
        <v>1345</v>
      </c>
      <c r="C31">
        <v>0.14000000000000001</v>
      </c>
      <c r="D31">
        <f t="shared" si="0"/>
        <v>188.3</v>
      </c>
      <c r="E31" s="16">
        <f t="shared" si="1"/>
        <v>744.80000000000007</v>
      </c>
      <c r="F31" s="16">
        <f>D31*NEP!$C$6</f>
        <v>1001756.0000000001</v>
      </c>
    </row>
    <row r="32" spans="1:6" x14ac:dyDescent="0.45">
      <c r="A32" t="s">
        <v>129</v>
      </c>
      <c r="B32" s="2">
        <v>2290</v>
      </c>
      <c r="C32">
        <v>0.12</v>
      </c>
      <c r="D32">
        <f t="shared" si="0"/>
        <v>274.8</v>
      </c>
      <c r="E32" s="16">
        <f t="shared" si="1"/>
        <v>638.4</v>
      </c>
      <c r="F32" s="16">
        <f>D32*NEP!$C$6</f>
        <v>1461936</v>
      </c>
    </row>
    <row r="33" spans="1:6" x14ac:dyDescent="0.45">
      <c r="A33" t="s">
        <v>130</v>
      </c>
      <c r="B33">
        <v>853</v>
      </c>
      <c r="C33">
        <v>0.14000000000000001</v>
      </c>
      <c r="D33">
        <f t="shared" si="0"/>
        <v>119.42000000000002</v>
      </c>
      <c r="E33" s="16">
        <f t="shared" si="1"/>
        <v>744.80000000000018</v>
      </c>
      <c r="F33" s="16">
        <f>D33*NEP!$C$6</f>
        <v>635314.40000000014</v>
      </c>
    </row>
    <row r="34" spans="1:6" x14ac:dyDescent="0.45">
      <c r="A34" t="s">
        <v>131</v>
      </c>
      <c r="B34" s="2">
        <v>2452</v>
      </c>
      <c r="C34">
        <v>0.13</v>
      </c>
      <c r="D34">
        <f t="shared" si="0"/>
        <v>318.76</v>
      </c>
      <c r="E34" s="16">
        <f t="shared" si="1"/>
        <v>691.6</v>
      </c>
      <c r="F34" s="16">
        <f>D34*NEP!$C$6</f>
        <v>1695803.2</v>
      </c>
    </row>
    <row r="35" spans="1:6" x14ac:dyDescent="0.45">
      <c r="A35" t="s">
        <v>132</v>
      </c>
      <c r="B35">
        <v>798</v>
      </c>
      <c r="C35">
        <v>0.15</v>
      </c>
      <c r="D35">
        <f t="shared" si="0"/>
        <v>119.69999999999999</v>
      </c>
      <c r="E35" s="16">
        <f t="shared" si="1"/>
        <v>797.99999999999989</v>
      </c>
      <c r="F35" s="16">
        <f>D35*NEP!$C$6</f>
        <v>636803.99999999988</v>
      </c>
    </row>
    <row r="36" spans="1:6" x14ac:dyDescent="0.45">
      <c r="A36" t="s">
        <v>133</v>
      </c>
      <c r="B36">
        <v>834</v>
      </c>
      <c r="C36">
        <v>0.12</v>
      </c>
      <c r="D36">
        <f t="shared" si="0"/>
        <v>100.08</v>
      </c>
      <c r="E36" s="16">
        <f t="shared" si="1"/>
        <v>638.4</v>
      </c>
      <c r="F36" s="16">
        <f>D36*NEP!$C$6</f>
        <v>532425.6</v>
      </c>
    </row>
    <row r="37" spans="1:6" x14ac:dyDescent="0.45">
      <c r="A37" t="s">
        <v>134</v>
      </c>
      <c r="B37">
        <v>491</v>
      </c>
      <c r="C37">
        <v>0.13</v>
      </c>
      <c r="D37">
        <f t="shared" si="0"/>
        <v>63.830000000000005</v>
      </c>
      <c r="E37" s="16">
        <f t="shared" si="1"/>
        <v>691.6</v>
      </c>
      <c r="F37" s="16">
        <f>D37*NEP!$C$6</f>
        <v>339575.60000000003</v>
      </c>
    </row>
    <row r="38" spans="1:6" x14ac:dyDescent="0.45">
      <c r="A38" t="s">
        <v>135</v>
      </c>
      <c r="B38" s="2">
        <v>1530</v>
      </c>
      <c r="C38">
        <v>0.11</v>
      </c>
      <c r="D38">
        <f t="shared" si="0"/>
        <v>168.3</v>
      </c>
      <c r="E38" s="16">
        <f t="shared" si="1"/>
        <v>585.20000000000005</v>
      </c>
      <c r="F38" s="16">
        <f>D38*NEP!$C$6</f>
        <v>895356.00000000012</v>
      </c>
    </row>
    <row r="39" spans="1:6" x14ac:dyDescent="0.45">
      <c r="A39" t="s">
        <v>136</v>
      </c>
      <c r="B39" s="2">
        <v>5494</v>
      </c>
      <c r="C39">
        <v>0.08</v>
      </c>
      <c r="D39">
        <f t="shared" si="0"/>
        <v>439.52</v>
      </c>
      <c r="E39" s="16">
        <f t="shared" si="1"/>
        <v>425.59999999999997</v>
      </c>
      <c r="F39" s="16">
        <f>D39*NEP!$C$6</f>
        <v>2338246.4</v>
      </c>
    </row>
    <row r="40" spans="1:6" x14ac:dyDescent="0.45">
      <c r="A40" t="s">
        <v>137</v>
      </c>
      <c r="B40">
        <v>270</v>
      </c>
      <c r="C40">
        <v>0.1</v>
      </c>
      <c r="D40">
        <f t="shared" si="0"/>
        <v>27</v>
      </c>
      <c r="E40" s="16">
        <f t="shared" si="1"/>
        <v>532</v>
      </c>
      <c r="F40" s="16">
        <f>D40*NEP!$C$6</f>
        <v>143640</v>
      </c>
    </row>
    <row r="41" spans="1:6" x14ac:dyDescent="0.45">
      <c r="A41" t="s">
        <v>138</v>
      </c>
      <c r="B41">
        <v>302</v>
      </c>
      <c r="C41">
        <v>0.11</v>
      </c>
      <c r="D41">
        <f t="shared" si="0"/>
        <v>33.22</v>
      </c>
      <c r="E41" s="16">
        <f t="shared" si="1"/>
        <v>585.19999999999993</v>
      </c>
      <c r="F41" s="16">
        <f>D41*NEP!$C$6</f>
        <v>176730.4</v>
      </c>
    </row>
    <row r="42" spans="1:6" x14ac:dyDescent="0.45">
      <c r="A42" t="s">
        <v>139</v>
      </c>
      <c r="B42" s="2">
        <v>1025</v>
      </c>
      <c r="C42">
        <v>0.1</v>
      </c>
      <c r="D42">
        <f t="shared" si="0"/>
        <v>102.5</v>
      </c>
      <c r="E42" s="16">
        <f t="shared" si="1"/>
        <v>532</v>
      </c>
      <c r="F42" s="16">
        <f>D42*NEP!$C$6</f>
        <v>545300</v>
      </c>
    </row>
    <row r="43" spans="1:6" x14ac:dyDescent="0.45">
      <c r="A43" t="s">
        <v>140</v>
      </c>
      <c r="B43" s="2">
        <v>1035</v>
      </c>
      <c r="C43">
        <v>0.09</v>
      </c>
      <c r="D43">
        <f t="shared" si="0"/>
        <v>93.149999999999991</v>
      </c>
      <c r="E43" s="16">
        <f t="shared" si="1"/>
        <v>478.79999999999995</v>
      </c>
      <c r="F43" s="16">
        <f>D43*NEP!$C$6</f>
        <v>495557.99999999994</v>
      </c>
    </row>
    <row r="44" spans="1:6" x14ac:dyDescent="0.45">
      <c r="A44" t="s">
        <v>141</v>
      </c>
      <c r="B44">
        <v>401</v>
      </c>
      <c r="C44">
        <v>7.0000000000000007E-2</v>
      </c>
      <c r="D44">
        <f t="shared" si="0"/>
        <v>28.070000000000004</v>
      </c>
      <c r="E44" s="16">
        <f t="shared" si="1"/>
        <v>372.40000000000003</v>
      </c>
      <c r="F44" s="16">
        <f>D44*NEP!$C$6</f>
        <v>149332.40000000002</v>
      </c>
    </row>
    <row r="45" spans="1:6" x14ac:dyDescent="0.45">
      <c r="A45" t="s">
        <v>142</v>
      </c>
      <c r="B45">
        <v>196</v>
      </c>
      <c r="C45">
        <v>7.0000000000000007E-2</v>
      </c>
      <c r="D45">
        <f t="shared" si="0"/>
        <v>13.72</v>
      </c>
      <c r="E45" s="16">
        <f t="shared" si="1"/>
        <v>372.40000000000003</v>
      </c>
      <c r="F45" s="16">
        <f>D45*NEP!$C$6</f>
        <v>72990.400000000009</v>
      </c>
    </row>
    <row r="46" spans="1:6" x14ac:dyDescent="0.45">
      <c r="A46" t="s">
        <v>143</v>
      </c>
      <c r="B46">
        <v>392</v>
      </c>
      <c r="C46">
        <v>0.08</v>
      </c>
      <c r="D46">
        <f t="shared" si="0"/>
        <v>31.36</v>
      </c>
      <c r="E46" s="16">
        <f t="shared" si="1"/>
        <v>425.59999999999997</v>
      </c>
      <c r="F46" s="16">
        <f>D46*NEP!$C$6</f>
        <v>166835.19999999998</v>
      </c>
    </row>
    <row r="47" spans="1:6" x14ac:dyDescent="0.45">
      <c r="A47" t="s">
        <v>144</v>
      </c>
      <c r="B47">
        <v>903</v>
      </c>
      <c r="C47">
        <v>0.09</v>
      </c>
      <c r="D47">
        <f t="shared" si="0"/>
        <v>81.27</v>
      </c>
      <c r="E47" s="16">
        <f t="shared" si="1"/>
        <v>478.79999999999995</v>
      </c>
      <c r="F47" s="16">
        <f>D47*NEP!$C$6</f>
        <v>432356.39999999997</v>
      </c>
    </row>
    <row r="48" spans="1:6" x14ac:dyDescent="0.45">
      <c r="A48" t="s">
        <v>145</v>
      </c>
      <c r="B48" s="2">
        <v>1610</v>
      </c>
      <c r="C48">
        <v>7.0000000000000007E-2</v>
      </c>
      <c r="D48">
        <f t="shared" si="0"/>
        <v>112.70000000000002</v>
      </c>
      <c r="E48" s="16">
        <f t="shared" si="1"/>
        <v>372.40000000000009</v>
      </c>
      <c r="F48" s="16">
        <f>D48*NEP!$C$6</f>
        <v>599564.00000000012</v>
      </c>
    </row>
    <row r="49" spans="1:6" x14ac:dyDescent="0.45">
      <c r="A49" t="s">
        <v>146</v>
      </c>
      <c r="B49">
        <v>255</v>
      </c>
      <c r="C49">
        <v>0.05</v>
      </c>
      <c r="D49">
        <f t="shared" si="0"/>
        <v>12.75</v>
      </c>
      <c r="E49" s="16">
        <f t="shared" si="1"/>
        <v>266</v>
      </c>
      <c r="F49" s="16">
        <f>D49*NEP!$C$6</f>
        <v>67830</v>
      </c>
    </row>
    <row r="50" spans="1:6" x14ac:dyDescent="0.45">
      <c r="A50" t="s">
        <v>147</v>
      </c>
      <c r="B50">
        <v>40</v>
      </c>
      <c r="C50">
        <v>7.0000000000000007E-2</v>
      </c>
      <c r="D50">
        <f t="shared" si="0"/>
        <v>2.8000000000000003</v>
      </c>
      <c r="E50" s="16">
        <f t="shared" si="1"/>
        <v>372.40000000000003</v>
      </c>
      <c r="F50" s="16">
        <f>D50*NEP!$C$6</f>
        <v>14896.000000000002</v>
      </c>
    </row>
    <row r="51" spans="1:6" x14ac:dyDescent="0.45">
      <c r="A51" t="s">
        <v>148</v>
      </c>
      <c r="B51" s="2">
        <v>2589</v>
      </c>
      <c r="C51">
        <v>0.04</v>
      </c>
      <c r="D51">
        <f t="shared" si="0"/>
        <v>103.56</v>
      </c>
      <c r="E51" s="16">
        <f t="shared" si="1"/>
        <v>212.80000000000004</v>
      </c>
      <c r="F51" s="16">
        <f>D51*NEP!$C$6</f>
        <v>550939.20000000007</v>
      </c>
    </row>
    <row r="52" spans="1:6" x14ac:dyDescent="0.45">
      <c r="A52" t="s">
        <v>149</v>
      </c>
      <c r="B52">
        <v>821</v>
      </c>
      <c r="C52">
        <v>0.39</v>
      </c>
      <c r="D52">
        <f t="shared" si="0"/>
        <v>320.19</v>
      </c>
      <c r="E52" s="16">
        <f t="shared" si="1"/>
        <v>2074.8000000000002</v>
      </c>
      <c r="F52" s="16">
        <f>D52*NEP!$C$6</f>
        <v>1703410.8</v>
      </c>
    </row>
    <row r="53" spans="1:6" x14ac:dyDescent="0.45">
      <c r="A53" t="s">
        <v>150</v>
      </c>
      <c r="B53">
        <v>56</v>
      </c>
      <c r="C53">
        <v>0.28000000000000003</v>
      </c>
      <c r="D53">
        <f t="shared" si="0"/>
        <v>15.680000000000001</v>
      </c>
      <c r="E53" s="16">
        <f t="shared" si="1"/>
        <v>1489.6000000000001</v>
      </c>
      <c r="F53" s="16">
        <f>D53*NEP!$C$6</f>
        <v>83417.600000000006</v>
      </c>
    </row>
    <row r="54" spans="1:6" x14ac:dyDescent="0.45">
      <c r="A54" t="s">
        <v>151</v>
      </c>
      <c r="B54">
        <v>76</v>
      </c>
      <c r="C54">
        <v>0.24</v>
      </c>
      <c r="D54">
        <f t="shared" si="0"/>
        <v>18.239999999999998</v>
      </c>
      <c r="E54" s="16">
        <f t="shared" si="1"/>
        <v>1276.8</v>
      </c>
      <c r="F54" s="16">
        <f>D54*NEP!$C$6</f>
        <v>97036.799999999988</v>
      </c>
    </row>
    <row r="55" spans="1:6" x14ac:dyDescent="0.45">
      <c r="A55" t="s">
        <v>152</v>
      </c>
      <c r="B55">
        <v>118</v>
      </c>
      <c r="C55">
        <v>0.16</v>
      </c>
      <c r="D55">
        <f t="shared" si="0"/>
        <v>18.88</v>
      </c>
      <c r="E55" s="16">
        <f t="shared" si="1"/>
        <v>851.19999999999993</v>
      </c>
      <c r="F55" s="16">
        <f>D55*NEP!$C$6</f>
        <v>100441.59999999999</v>
      </c>
    </row>
    <row r="56" spans="1:6" x14ac:dyDescent="0.45">
      <c r="A56" t="s">
        <v>153</v>
      </c>
      <c r="B56">
        <v>106</v>
      </c>
      <c r="C56">
        <v>0.21</v>
      </c>
      <c r="D56">
        <f t="shared" si="0"/>
        <v>22.259999999999998</v>
      </c>
      <c r="E56" s="16">
        <f t="shared" si="1"/>
        <v>1117.1999999999998</v>
      </c>
      <c r="F56" s="16">
        <f>D56*NEP!$C$6</f>
        <v>118423.19999999998</v>
      </c>
    </row>
    <row r="57" spans="1:6" x14ac:dyDescent="0.45">
      <c r="A57" t="s">
        <v>154</v>
      </c>
      <c r="B57">
        <v>115</v>
      </c>
      <c r="C57">
        <v>0.21</v>
      </c>
      <c r="D57">
        <f t="shared" si="0"/>
        <v>24.15</v>
      </c>
      <c r="E57" s="16">
        <f t="shared" si="1"/>
        <v>1117.1999999999998</v>
      </c>
      <c r="F57" s="16">
        <f>D57*NEP!$C$6</f>
        <v>128477.99999999999</v>
      </c>
    </row>
    <row r="58" spans="1:6" x14ac:dyDescent="0.45">
      <c r="A58" t="s">
        <v>155</v>
      </c>
      <c r="B58">
        <v>194</v>
      </c>
      <c r="C58">
        <v>0.17</v>
      </c>
      <c r="D58">
        <f t="shared" si="0"/>
        <v>32.980000000000004</v>
      </c>
      <c r="E58" s="16">
        <f t="shared" si="1"/>
        <v>904.4000000000002</v>
      </c>
      <c r="F58" s="16">
        <f>D58*NEP!$C$6</f>
        <v>175453.60000000003</v>
      </c>
    </row>
    <row r="59" spans="1:6" x14ac:dyDescent="0.45">
      <c r="A59" t="s">
        <v>156</v>
      </c>
      <c r="B59">
        <v>52</v>
      </c>
      <c r="C59">
        <v>0.13</v>
      </c>
      <c r="D59">
        <f t="shared" si="0"/>
        <v>6.76</v>
      </c>
      <c r="E59" s="16">
        <f t="shared" si="1"/>
        <v>691.59999999999991</v>
      </c>
      <c r="F59" s="16">
        <f>D59*NEP!$C$6</f>
        <v>35963.199999999997</v>
      </c>
    </row>
    <row r="60" spans="1:6" x14ac:dyDescent="0.45">
      <c r="A60" t="s">
        <v>157</v>
      </c>
      <c r="B60">
        <v>83</v>
      </c>
      <c r="C60">
        <v>0.17</v>
      </c>
      <c r="D60">
        <f t="shared" si="0"/>
        <v>14.110000000000001</v>
      </c>
      <c r="E60" s="16">
        <f t="shared" si="1"/>
        <v>904.40000000000009</v>
      </c>
      <c r="F60" s="16">
        <f>D60*NEP!$C$6</f>
        <v>75065.200000000012</v>
      </c>
    </row>
    <row r="61" spans="1:6" x14ac:dyDescent="0.45">
      <c r="A61" t="s">
        <v>158</v>
      </c>
      <c r="B61">
        <v>47</v>
      </c>
      <c r="C61">
        <v>0.18</v>
      </c>
      <c r="D61">
        <f t="shared" si="0"/>
        <v>8.4599999999999991</v>
      </c>
      <c r="E61" s="16">
        <f t="shared" si="1"/>
        <v>957.59999999999991</v>
      </c>
      <c r="F61" s="16">
        <f>D61*NEP!$C$6</f>
        <v>45007.199999999997</v>
      </c>
    </row>
    <row r="62" spans="1:6" x14ac:dyDescent="0.45">
      <c r="A62" t="s">
        <v>159</v>
      </c>
      <c r="B62">
        <v>218</v>
      </c>
      <c r="C62">
        <v>0.17</v>
      </c>
      <c r="D62">
        <f t="shared" si="0"/>
        <v>37.06</v>
      </c>
      <c r="E62" s="16">
        <f t="shared" si="1"/>
        <v>904.40000000000009</v>
      </c>
      <c r="F62" s="16">
        <f>D62*NEP!$C$6</f>
        <v>197159.2</v>
      </c>
    </row>
    <row r="63" spans="1:6" x14ac:dyDescent="0.45">
      <c r="A63" t="s">
        <v>160</v>
      </c>
      <c r="B63">
        <v>90</v>
      </c>
      <c r="C63">
        <v>0.19</v>
      </c>
      <c r="D63">
        <f t="shared" si="0"/>
        <v>17.100000000000001</v>
      </c>
      <c r="E63" s="16">
        <f t="shared" si="1"/>
        <v>1010.8000000000002</v>
      </c>
      <c r="F63" s="16">
        <f>D63*NEP!$C$6</f>
        <v>90972.000000000015</v>
      </c>
    </row>
    <row r="64" spans="1:6" x14ac:dyDescent="0.45">
      <c r="A64" t="s">
        <v>161</v>
      </c>
      <c r="B64">
        <v>217</v>
      </c>
      <c r="C64">
        <v>0.18</v>
      </c>
      <c r="D64">
        <f t="shared" si="0"/>
        <v>39.059999999999995</v>
      </c>
      <c r="E64" s="16">
        <f t="shared" si="1"/>
        <v>957.59999999999991</v>
      </c>
      <c r="F64" s="16">
        <f>D64*NEP!$C$6</f>
        <v>207799.19999999998</v>
      </c>
    </row>
    <row r="65" spans="1:6" x14ac:dyDescent="0.45">
      <c r="A65" t="s">
        <v>162</v>
      </c>
      <c r="B65">
        <v>157</v>
      </c>
      <c r="C65">
        <v>0.21</v>
      </c>
      <c r="D65">
        <f t="shared" si="0"/>
        <v>32.97</v>
      </c>
      <c r="E65" s="16">
        <f t="shared" si="1"/>
        <v>1117.2</v>
      </c>
      <c r="F65" s="16">
        <f>D65*NEP!$C$6</f>
        <v>175400.4</v>
      </c>
    </row>
    <row r="66" spans="1:6" x14ac:dyDescent="0.45">
      <c r="A66" t="s">
        <v>163</v>
      </c>
      <c r="B66">
        <v>47</v>
      </c>
      <c r="C66">
        <v>0.16</v>
      </c>
      <c r="D66">
        <f t="shared" si="0"/>
        <v>7.5200000000000005</v>
      </c>
      <c r="E66" s="16">
        <f t="shared" si="1"/>
        <v>851.2</v>
      </c>
      <c r="F66" s="16">
        <f>D66*NEP!$C$6</f>
        <v>40006.400000000001</v>
      </c>
    </row>
    <row r="67" spans="1:6" x14ac:dyDescent="0.45">
      <c r="A67" t="s">
        <v>164</v>
      </c>
      <c r="B67">
        <v>100</v>
      </c>
      <c r="C67">
        <v>0.2</v>
      </c>
      <c r="D67">
        <f t="shared" ref="D67:D109" si="2">C67*B67</f>
        <v>20</v>
      </c>
      <c r="E67" s="16">
        <f t="shared" ref="E67:E109" si="3">F67/B67</f>
        <v>1064</v>
      </c>
      <c r="F67" s="16">
        <f>D67*NEP!$C$6</f>
        <v>106400</v>
      </c>
    </row>
    <row r="68" spans="1:6" x14ac:dyDescent="0.45">
      <c r="A68" t="s">
        <v>165</v>
      </c>
      <c r="B68">
        <v>69</v>
      </c>
      <c r="C68">
        <v>0.14000000000000001</v>
      </c>
      <c r="D68">
        <f t="shared" si="2"/>
        <v>9.66</v>
      </c>
      <c r="E68" s="16">
        <f t="shared" si="3"/>
        <v>744.80000000000007</v>
      </c>
      <c r="F68" s="16">
        <f>D68*NEP!$C$6</f>
        <v>51391.200000000004</v>
      </c>
    </row>
    <row r="69" spans="1:6" x14ac:dyDescent="0.45">
      <c r="A69" t="s">
        <v>166</v>
      </c>
      <c r="B69">
        <v>135</v>
      </c>
      <c r="C69">
        <v>0.17</v>
      </c>
      <c r="D69">
        <f t="shared" si="2"/>
        <v>22.950000000000003</v>
      </c>
      <c r="E69" s="16">
        <f t="shared" si="3"/>
        <v>904.40000000000009</v>
      </c>
      <c r="F69" s="16">
        <f>D69*NEP!$C$6</f>
        <v>122094.00000000001</v>
      </c>
    </row>
    <row r="70" spans="1:6" x14ac:dyDescent="0.45">
      <c r="A70" t="s">
        <v>167</v>
      </c>
      <c r="B70">
        <v>122</v>
      </c>
      <c r="C70">
        <v>0.09</v>
      </c>
      <c r="D70">
        <f t="shared" si="2"/>
        <v>10.98</v>
      </c>
      <c r="E70" s="16">
        <f t="shared" si="3"/>
        <v>478.80000000000007</v>
      </c>
      <c r="F70" s="16">
        <f>D70*NEP!$C$6</f>
        <v>58413.600000000006</v>
      </c>
    </row>
    <row r="71" spans="1:6" x14ac:dyDescent="0.45">
      <c r="A71" t="s">
        <v>168</v>
      </c>
      <c r="B71">
        <v>480</v>
      </c>
      <c r="C71">
        <v>0.11</v>
      </c>
      <c r="D71">
        <f t="shared" si="2"/>
        <v>52.8</v>
      </c>
      <c r="E71" s="16">
        <f t="shared" si="3"/>
        <v>585.20000000000005</v>
      </c>
      <c r="F71" s="16">
        <f>D71*NEP!$C$6</f>
        <v>280896</v>
      </c>
    </row>
    <row r="72" spans="1:6" x14ac:dyDescent="0.45">
      <c r="A72" t="s">
        <v>169</v>
      </c>
      <c r="B72">
        <v>455</v>
      </c>
      <c r="C72">
        <v>0.15</v>
      </c>
      <c r="D72">
        <f t="shared" si="2"/>
        <v>68.25</v>
      </c>
      <c r="E72" s="16">
        <f t="shared" si="3"/>
        <v>798</v>
      </c>
      <c r="F72" s="16">
        <f>D72*NEP!$C$6</f>
        <v>363090</v>
      </c>
    </row>
    <row r="73" spans="1:6" x14ac:dyDescent="0.45">
      <c r="A73" t="s">
        <v>170</v>
      </c>
      <c r="B73">
        <v>43</v>
      </c>
      <c r="C73">
        <v>0.08</v>
      </c>
      <c r="D73">
        <f t="shared" si="2"/>
        <v>3.44</v>
      </c>
      <c r="E73" s="16">
        <f t="shared" si="3"/>
        <v>425.59999999999997</v>
      </c>
      <c r="F73" s="16">
        <f>D73*NEP!$C$6</f>
        <v>18300.8</v>
      </c>
    </row>
    <row r="74" spans="1:6" x14ac:dyDescent="0.45">
      <c r="A74" t="s">
        <v>171</v>
      </c>
      <c r="B74">
        <v>48</v>
      </c>
      <c r="C74">
        <v>0.12</v>
      </c>
      <c r="D74">
        <f t="shared" si="2"/>
        <v>5.76</v>
      </c>
      <c r="E74" s="16">
        <f t="shared" si="3"/>
        <v>638.4</v>
      </c>
      <c r="F74" s="16">
        <f>D74*NEP!$C$6</f>
        <v>30643.199999999997</v>
      </c>
    </row>
    <row r="75" spans="1:6" x14ac:dyDescent="0.45">
      <c r="A75" t="s">
        <v>172</v>
      </c>
      <c r="B75">
        <v>256</v>
      </c>
      <c r="C75">
        <v>0.09</v>
      </c>
      <c r="D75">
        <f t="shared" si="2"/>
        <v>23.04</v>
      </c>
      <c r="E75" s="16">
        <f t="shared" si="3"/>
        <v>478.79999999999995</v>
      </c>
      <c r="F75" s="16">
        <f>D75*NEP!$C$6</f>
        <v>122572.79999999999</v>
      </c>
    </row>
    <row r="76" spans="1:6" x14ac:dyDescent="0.45">
      <c r="A76" t="s">
        <v>173</v>
      </c>
      <c r="B76">
        <v>152</v>
      </c>
      <c r="C76">
        <v>0.08</v>
      </c>
      <c r="D76">
        <f t="shared" si="2"/>
        <v>12.16</v>
      </c>
      <c r="E76" s="16">
        <f t="shared" si="3"/>
        <v>425.6</v>
      </c>
      <c r="F76" s="16">
        <f>D76*NEP!$C$6</f>
        <v>64691.200000000004</v>
      </c>
    </row>
    <row r="77" spans="1:6" x14ac:dyDescent="0.45">
      <c r="A77" t="s">
        <v>174</v>
      </c>
      <c r="B77">
        <v>49</v>
      </c>
      <c r="C77">
        <v>0.09</v>
      </c>
      <c r="D77">
        <f t="shared" si="2"/>
        <v>4.41</v>
      </c>
      <c r="E77" s="16">
        <f t="shared" si="3"/>
        <v>478.8</v>
      </c>
      <c r="F77" s="16">
        <f>D77*NEP!$C$6</f>
        <v>23461.200000000001</v>
      </c>
    </row>
    <row r="78" spans="1:6" x14ac:dyDescent="0.45">
      <c r="A78" t="s">
        <v>175</v>
      </c>
      <c r="B78">
        <v>109</v>
      </c>
      <c r="C78">
        <v>0.1</v>
      </c>
      <c r="D78">
        <f t="shared" si="2"/>
        <v>10.9</v>
      </c>
      <c r="E78" s="16">
        <f t="shared" si="3"/>
        <v>532</v>
      </c>
      <c r="F78" s="16">
        <f>D78*NEP!$C$6</f>
        <v>57988</v>
      </c>
    </row>
    <row r="79" spans="1:6" x14ac:dyDescent="0.45">
      <c r="A79" t="s">
        <v>176</v>
      </c>
      <c r="B79">
        <v>264</v>
      </c>
      <c r="C79">
        <v>0.11</v>
      </c>
      <c r="D79">
        <f t="shared" si="2"/>
        <v>29.04</v>
      </c>
      <c r="E79" s="16">
        <f t="shared" si="3"/>
        <v>585.19999999999993</v>
      </c>
      <c r="F79" s="16">
        <f>D79*NEP!$C$6</f>
        <v>154492.79999999999</v>
      </c>
    </row>
    <row r="80" spans="1:6" x14ac:dyDescent="0.45">
      <c r="A80" t="s">
        <v>177</v>
      </c>
      <c r="B80">
        <v>36</v>
      </c>
      <c r="C80">
        <v>7.0000000000000007E-2</v>
      </c>
      <c r="D80">
        <f t="shared" si="2"/>
        <v>2.5200000000000005</v>
      </c>
      <c r="E80" s="16">
        <f t="shared" si="3"/>
        <v>372.40000000000009</v>
      </c>
      <c r="F80" s="16">
        <f>D80*NEP!$C$6</f>
        <v>13406.400000000003</v>
      </c>
    </row>
    <row r="81" spans="1:6" x14ac:dyDescent="0.45">
      <c r="A81" t="s">
        <v>178</v>
      </c>
      <c r="B81">
        <v>118</v>
      </c>
      <c r="C81">
        <v>0.05</v>
      </c>
      <c r="D81">
        <f t="shared" si="2"/>
        <v>5.9</v>
      </c>
      <c r="E81" s="16">
        <f t="shared" si="3"/>
        <v>266.00000000000006</v>
      </c>
      <c r="F81" s="16">
        <f>D81*NEP!$C$6</f>
        <v>31388.000000000004</v>
      </c>
    </row>
    <row r="82" spans="1:6" x14ac:dyDescent="0.45">
      <c r="A82" t="s">
        <v>179</v>
      </c>
      <c r="B82">
        <v>359</v>
      </c>
      <c r="C82">
        <v>7.0000000000000007E-2</v>
      </c>
      <c r="D82">
        <f t="shared" si="2"/>
        <v>25.130000000000003</v>
      </c>
      <c r="E82" s="16">
        <f t="shared" si="3"/>
        <v>372.40000000000003</v>
      </c>
      <c r="F82" s="16">
        <f>D82*NEP!$C$6</f>
        <v>133691.6</v>
      </c>
    </row>
    <row r="83" spans="1:6" x14ac:dyDescent="0.45">
      <c r="A83" t="s">
        <v>180</v>
      </c>
      <c r="B83">
        <v>30</v>
      </c>
      <c r="C83">
        <v>7.0000000000000007E-2</v>
      </c>
      <c r="D83">
        <f t="shared" si="2"/>
        <v>2.1</v>
      </c>
      <c r="E83" s="16">
        <f t="shared" si="3"/>
        <v>372.4</v>
      </c>
      <c r="F83" s="16">
        <f>D83*NEP!$C$6</f>
        <v>11172</v>
      </c>
    </row>
    <row r="84" spans="1:6" x14ac:dyDescent="0.45">
      <c r="A84" t="s">
        <v>181</v>
      </c>
      <c r="B84" s="2">
        <v>1577</v>
      </c>
      <c r="C84">
        <v>0.3</v>
      </c>
      <c r="D84">
        <f t="shared" si="2"/>
        <v>473.09999999999997</v>
      </c>
      <c r="E84" s="16">
        <f t="shared" si="3"/>
        <v>1596</v>
      </c>
      <c r="F84" s="16">
        <f>D84*NEP!$C$6</f>
        <v>2516892</v>
      </c>
    </row>
    <row r="85" spans="1:6" x14ac:dyDescent="0.45">
      <c r="A85" t="s">
        <v>182</v>
      </c>
      <c r="B85">
        <v>449</v>
      </c>
      <c r="C85">
        <v>0.22</v>
      </c>
      <c r="D85">
        <f t="shared" si="2"/>
        <v>98.78</v>
      </c>
      <c r="E85" s="16">
        <f t="shared" si="3"/>
        <v>1170.3999999999999</v>
      </c>
      <c r="F85" s="16">
        <f>D85*NEP!$C$6</f>
        <v>525509.6</v>
      </c>
    </row>
    <row r="86" spans="1:6" x14ac:dyDescent="0.45">
      <c r="A86" t="s">
        <v>183</v>
      </c>
      <c r="B86">
        <v>66</v>
      </c>
      <c r="C86">
        <v>0.17</v>
      </c>
      <c r="D86">
        <f t="shared" si="2"/>
        <v>11.22</v>
      </c>
      <c r="E86" s="16">
        <f t="shared" si="3"/>
        <v>904.4</v>
      </c>
      <c r="F86" s="16">
        <f>D86*NEP!$C$6</f>
        <v>59690.400000000001</v>
      </c>
    </row>
    <row r="87" spans="1:6" x14ac:dyDescent="0.45">
      <c r="A87" t="s">
        <v>184</v>
      </c>
      <c r="B87">
        <v>451</v>
      </c>
      <c r="C87">
        <v>0.11</v>
      </c>
      <c r="D87">
        <f t="shared" si="2"/>
        <v>49.61</v>
      </c>
      <c r="E87" s="16">
        <f t="shared" si="3"/>
        <v>585.20000000000005</v>
      </c>
      <c r="F87" s="16">
        <f>D87*NEP!$C$6</f>
        <v>263925.2</v>
      </c>
    </row>
    <row r="88" spans="1:6" x14ac:dyDescent="0.45">
      <c r="A88" t="s">
        <v>185</v>
      </c>
      <c r="B88">
        <v>401</v>
      </c>
      <c r="C88">
        <v>0.08</v>
      </c>
      <c r="D88">
        <f t="shared" si="2"/>
        <v>32.08</v>
      </c>
      <c r="E88" s="16">
        <f t="shared" si="3"/>
        <v>425.59999999999997</v>
      </c>
      <c r="F88" s="16">
        <f>D88*NEP!$C$6</f>
        <v>170665.59999999998</v>
      </c>
    </row>
    <row r="89" spans="1:6" x14ac:dyDescent="0.45">
      <c r="A89" t="s">
        <v>186</v>
      </c>
      <c r="B89">
        <v>73</v>
      </c>
      <c r="C89">
        <v>0.06</v>
      </c>
      <c r="D89">
        <f t="shared" si="2"/>
        <v>4.38</v>
      </c>
      <c r="E89" s="16">
        <f t="shared" si="3"/>
        <v>319.2</v>
      </c>
      <c r="F89" s="16">
        <f>D89*NEP!$C$6</f>
        <v>23301.599999999999</v>
      </c>
    </row>
    <row r="90" spans="1:6" x14ac:dyDescent="0.45">
      <c r="E90" s="16"/>
      <c r="F90" s="16"/>
    </row>
    <row r="91" spans="1:6" x14ac:dyDescent="0.45">
      <c r="E91" s="16"/>
      <c r="F91" s="16"/>
    </row>
    <row r="92" spans="1:6" x14ac:dyDescent="0.45">
      <c r="E92" s="16"/>
      <c r="F92" s="16"/>
    </row>
    <row r="93" spans="1:6" x14ac:dyDescent="0.45">
      <c r="E93" s="16"/>
      <c r="F93" s="16"/>
    </row>
    <row r="94" spans="1:6" x14ac:dyDescent="0.45">
      <c r="E94" s="16"/>
      <c r="F94" s="16"/>
    </row>
    <row r="95" spans="1:6" x14ac:dyDescent="0.45">
      <c r="E95" s="16"/>
      <c r="F95" s="16"/>
    </row>
    <row r="96" spans="1:6" x14ac:dyDescent="0.45">
      <c r="E96" s="16"/>
      <c r="F96" s="16"/>
    </row>
    <row r="97" spans="2:6" x14ac:dyDescent="0.45">
      <c r="E97" s="16"/>
      <c r="F97" s="16"/>
    </row>
    <row r="98" spans="2:6" x14ac:dyDescent="0.45">
      <c r="E98" s="16"/>
      <c r="F98" s="16"/>
    </row>
    <row r="99" spans="2:6" x14ac:dyDescent="0.45">
      <c r="E99" s="16"/>
      <c r="F99" s="16"/>
    </row>
    <row r="100" spans="2:6" x14ac:dyDescent="0.45">
      <c r="E100" s="16"/>
      <c r="F100" s="16"/>
    </row>
    <row r="101" spans="2:6" x14ac:dyDescent="0.45">
      <c r="E101" s="16"/>
      <c r="F101" s="16"/>
    </row>
    <row r="102" spans="2:6" x14ac:dyDescent="0.45">
      <c r="B102" s="2"/>
      <c r="E102" s="16"/>
      <c r="F102" s="16"/>
    </row>
    <row r="103" spans="2:6" x14ac:dyDescent="0.45">
      <c r="B103" s="2"/>
      <c r="E103" s="16"/>
      <c r="F103" s="16"/>
    </row>
    <row r="104" spans="2:6" x14ac:dyDescent="0.45">
      <c r="E104" s="16"/>
      <c r="F104" s="16"/>
    </row>
    <row r="105" spans="2:6" x14ac:dyDescent="0.45">
      <c r="E105" s="16"/>
      <c r="F105" s="16"/>
    </row>
    <row r="106" spans="2:6" x14ac:dyDescent="0.45">
      <c r="E106" s="16"/>
      <c r="F106" s="16"/>
    </row>
    <row r="107" spans="2:6" x14ac:dyDescent="0.45">
      <c r="E107" s="16"/>
      <c r="F107" s="16"/>
    </row>
    <row r="108" spans="2:6" x14ac:dyDescent="0.45">
      <c r="E108" s="16"/>
      <c r="F108" s="16"/>
    </row>
    <row r="109" spans="2:6" x14ac:dyDescent="0.45">
      <c r="E109" s="16"/>
      <c r="F109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K388"/>
  <sheetViews>
    <sheetView tabSelected="1" zoomScale="70" workbookViewId="0">
      <selection activeCell="R86" sqref="R86"/>
    </sheetView>
  </sheetViews>
  <sheetFormatPr defaultRowHeight="14.25" x14ac:dyDescent="0.45"/>
  <cols>
    <col min="1" max="1" width="92.06640625" customWidth="1"/>
    <col min="2" max="11" width="15.265625" customWidth="1"/>
  </cols>
  <sheetData>
    <row r="1" spans="1:11" s="15" customFormat="1" ht="28.5" customHeight="1" x14ac:dyDescent="0.45">
      <c r="A1" s="15" t="s">
        <v>0</v>
      </c>
      <c r="B1" s="15" t="s">
        <v>1</v>
      </c>
      <c r="C1" s="15" t="s">
        <v>2</v>
      </c>
      <c r="D1" s="15" t="s">
        <v>188</v>
      </c>
      <c r="E1" s="15" t="s">
        <v>190</v>
      </c>
      <c r="F1" s="15" t="s">
        <v>204</v>
      </c>
      <c r="G1" s="15" t="s">
        <v>195</v>
      </c>
      <c r="I1" s="15" t="s">
        <v>193</v>
      </c>
      <c r="J1" s="15" t="s">
        <v>206</v>
      </c>
      <c r="K1" s="15" t="s">
        <v>201</v>
      </c>
    </row>
    <row r="2" spans="1:11" x14ac:dyDescent="0.45">
      <c r="A2" t="s">
        <v>3</v>
      </c>
      <c r="B2">
        <v>48</v>
      </c>
      <c r="C2" s="1">
        <v>6651</v>
      </c>
      <c r="D2" s="12">
        <f>VLOOKUP(A2,'NWAU per episode Acute Adm'!$A$2:$C$388,3,FALSE)</f>
        <v>0.45</v>
      </c>
      <c r="E2" s="12">
        <f>D2*B2</f>
        <v>21.6</v>
      </c>
      <c r="F2" s="14">
        <f>C2*D2</f>
        <v>2992.9500000000003</v>
      </c>
      <c r="G2" s="14">
        <f>F2*B2</f>
        <v>143661.6</v>
      </c>
      <c r="H2" s="12">
        <f>C2/NEP!$C$6</f>
        <v>1.250187969924812</v>
      </c>
      <c r="I2" s="1">
        <f>NEP!$C$6-C2</f>
        <v>-1331</v>
      </c>
      <c r="J2" s="1">
        <f>'NWAU per episode Acute Adm'!E2-F2</f>
        <v>-598.94999999999982</v>
      </c>
      <c r="K2" s="1">
        <f>J2*B2</f>
        <v>-28749.599999999991</v>
      </c>
    </row>
    <row r="3" spans="1:11" x14ac:dyDescent="0.45">
      <c r="A3" t="s">
        <v>4</v>
      </c>
      <c r="B3">
        <v>54</v>
      </c>
      <c r="C3" s="1">
        <v>4121</v>
      </c>
      <c r="D3" s="12">
        <f>VLOOKUP(A3,'NWAU per episode Acute Adm'!$A$2:$C$388,3,FALSE)</f>
        <v>2.71</v>
      </c>
      <c r="E3" s="12">
        <f t="shared" ref="E3:E66" si="0">D3*B3</f>
        <v>146.34</v>
      </c>
      <c r="F3" s="14">
        <f t="shared" ref="F3:F66" si="1">C3*D3</f>
        <v>11167.91</v>
      </c>
      <c r="G3" s="14">
        <f t="shared" ref="G3:G66" si="2">F3*B3</f>
        <v>603067.14</v>
      </c>
      <c r="H3" s="12">
        <f>C3/NEP!$C$6</f>
        <v>0.77462406015037599</v>
      </c>
      <c r="I3" s="1">
        <f>NEP!$C$6-C3</f>
        <v>1199</v>
      </c>
      <c r="J3" s="1">
        <f>'NWAU per episode Acute Adm'!E3-F3</f>
        <v>3249.2900000000009</v>
      </c>
      <c r="K3" s="1">
        <f t="shared" ref="K3:K66" si="3">J3*B3</f>
        <v>175461.66000000003</v>
      </c>
    </row>
    <row r="4" spans="1:11" x14ac:dyDescent="0.45">
      <c r="A4" t="s">
        <v>5</v>
      </c>
      <c r="B4">
        <v>69</v>
      </c>
      <c r="C4" s="1">
        <v>4855</v>
      </c>
      <c r="D4" s="12">
        <f>VLOOKUP(A4,'NWAU per episode Acute Adm'!$A$2:$C$388,3,FALSE)</f>
        <v>1.1000000000000001</v>
      </c>
      <c r="E4" s="12">
        <f t="shared" si="0"/>
        <v>75.900000000000006</v>
      </c>
      <c r="F4" s="14">
        <f t="shared" si="1"/>
        <v>5340.5</v>
      </c>
      <c r="G4" s="14">
        <f t="shared" si="2"/>
        <v>368494.5</v>
      </c>
      <c r="H4" s="12">
        <f>C4/NEP!$C$6</f>
        <v>0.91259398496240607</v>
      </c>
      <c r="I4" s="1">
        <f>NEP!$C$6-C4</f>
        <v>465</v>
      </c>
      <c r="J4" s="1">
        <f>'NWAU per episode Acute Adm'!E4-F4</f>
        <v>511.50000000000091</v>
      </c>
      <c r="K4" s="1">
        <f t="shared" si="3"/>
        <v>35293.500000000065</v>
      </c>
    </row>
    <row r="5" spans="1:11" x14ac:dyDescent="0.45">
      <c r="A5" t="s">
        <v>6</v>
      </c>
      <c r="B5">
        <v>48</v>
      </c>
      <c r="C5" s="1">
        <v>4591</v>
      </c>
      <c r="D5" s="12">
        <f>VLOOKUP(A5,'NWAU per episode Acute Adm'!$A$2:$C$388,3,FALSE)</f>
        <v>2</v>
      </c>
      <c r="E5" s="12">
        <f t="shared" si="0"/>
        <v>96</v>
      </c>
      <c r="F5" s="14">
        <f t="shared" si="1"/>
        <v>9182</v>
      </c>
      <c r="G5" s="14">
        <f t="shared" si="2"/>
        <v>440736</v>
      </c>
      <c r="H5" s="12">
        <f>C5/NEP!$C$6</f>
        <v>0.86296992481203005</v>
      </c>
      <c r="I5" s="1">
        <f>NEP!$C$6-C5</f>
        <v>729</v>
      </c>
      <c r="J5" s="1">
        <f>'NWAU per episode Acute Adm'!E5-F5</f>
        <v>1458</v>
      </c>
      <c r="K5" s="1">
        <f t="shared" si="3"/>
        <v>69984</v>
      </c>
    </row>
    <row r="6" spans="1:11" x14ac:dyDescent="0.45">
      <c r="A6" t="s">
        <v>7</v>
      </c>
      <c r="B6">
        <v>42</v>
      </c>
      <c r="C6" s="1">
        <v>4960</v>
      </c>
      <c r="D6" s="12">
        <f>VLOOKUP(A6,'NWAU per episode Acute Adm'!$A$2:$C$388,3,FALSE)</f>
        <v>0.66</v>
      </c>
      <c r="E6" s="12">
        <f t="shared" si="0"/>
        <v>27.720000000000002</v>
      </c>
      <c r="F6" s="14">
        <f t="shared" si="1"/>
        <v>3273.6000000000004</v>
      </c>
      <c r="G6" s="14">
        <f t="shared" si="2"/>
        <v>137491.20000000001</v>
      </c>
      <c r="H6" s="12">
        <f>C6/NEP!$C$6</f>
        <v>0.93233082706766912</v>
      </c>
      <c r="I6" s="1">
        <f>NEP!$C$6-C6</f>
        <v>360</v>
      </c>
      <c r="J6" s="1">
        <f>'NWAU per episode Acute Adm'!E6-F6</f>
        <v>237.60000000000036</v>
      </c>
      <c r="K6" s="1">
        <f t="shared" si="3"/>
        <v>9979.2000000000153</v>
      </c>
    </row>
    <row r="7" spans="1:11" x14ac:dyDescent="0.45">
      <c r="A7" t="s">
        <v>8</v>
      </c>
      <c r="B7">
        <v>66</v>
      </c>
      <c r="C7" s="1">
        <v>4142</v>
      </c>
      <c r="D7" s="12">
        <f>VLOOKUP(A7,'NWAU per episode Acute Adm'!$A$2:$C$388,3,FALSE)</f>
        <v>0.38</v>
      </c>
      <c r="E7" s="12">
        <f t="shared" si="0"/>
        <v>25.080000000000002</v>
      </c>
      <c r="F7" s="14">
        <f t="shared" si="1"/>
        <v>1573.96</v>
      </c>
      <c r="G7" s="14">
        <f t="shared" si="2"/>
        <v>103881.36</v>
      </c>
      <c r="H7" s="12">
        <f>C7/NEP!$C$6</f>
        <v>0.77857142857142858</v>
      </c>
      <c r="I7" s="1">
        <f>NEP!$C$6-C7</f>
        <v>1178</v>
      </c>
      <c r="J7" s="1">
        <f>'NWAU per episode Acute Adm'!E7-F7</f>
        <v>447.6400000000001</v>
      </c>
      <c r="K7" s="1">
        <f t="shared" si="3"/>
        <v>29544.240000000005</v>
      </c>
    </row>
    <row r="8" spans="1:11" x14ac:dyDescent="0.45">
      <c r="A8" t="s">
        <v>9</v>
      </c>
      <c r="B8">
        <v>151</v>
      </c>
      <c r="C8" s="1">
        <v>3903</v>
      </c>
      <c r="D8" s="12">
        <f>VLOOKUP(A8,'NWAU per episode Acute Adm'!$A$2:$C$388,3,FALSE)</f>
        <v>0.19</v>
      </c>
      <c r="E8" s="12">
        <f t="shared" si="0"/>
        <v>28.69</v>
      </c>
      <c r="F8" s="14">
        <f t="shared" si="1"/>
        <v>741.57</v>
      </c>
      <c r="G8" s="14">
        <f t="shared" si="2"/>
        <v>111977.07</v>
      </c>
      <c r="H8" s="12">
        <f>C8/NEP!$C$6</f>
        <v>0.73364661654135344</v>
      </c>
      <c r="I8" s="1">
        <f>NEP!$C$6-C8</f>
        <v>1417</v>
      </c>
      <c r="J8" s="1">
        <f>'NWAU per episode Acute Adm'!E8-F8</f>
        <v>269.23</v>
      </c>
      <c r="K8" s="1">
        <f t="shared" si="3"/>
        <v>40653.730000000003</v>
      </c>
    </row>
    <row r="9" spans="1:11" x14ac:dyDescent="0.45">
      <c r="A9" t="s">
        <v>10</v>
      </c>
      <c r="B9">
        <v>117</v>
      </c>
      <c r="C9" s="1">
        <v>5435</v>
      </c>
      <c r="D9" s="12">
        <f>VLOOKUP(A9,'NWAU per episode Acute Adm'!$A$2:$C$388,3,FALSE)</f>
        <v>0.15</v>
      </c>
      <c r="E9" s="12">
        <f t="shared" si="0"/>
        <v>17.55</v>
      </c>
      <c r="F9" s="14">
        <f t="shared" si="1"/>
        <v>815.25</v>
      </c>
      <c r="G9" s="14">
        <f t="shared" si="2"/>
        <v>95384.25</v>
      </c>
      <c r="H9" s="12">
        <f>C9/NEP!$C$6</f>
        <v>1.0216165413533835</v>
      </c>
      <c r="I9" s="1">
        <f>NEP!$C$6-C9</f>
        <v>-115</v>
      </c>
      <c r="J9" s="1">
        <f>'NWAU per episode Acute Adm'!E9-F9</f>
        <v>-17.25</v>
      </c>
      <c r="K9" s="1">
        <f t="shared" si="3"/>
        <v>-2018.25</v>
      </c>
    </row>
    <row r="10" spans="1:11" x14ac:dyDescent="0.45">
      <c r="A10" t="s">
        <v>11</v>
      </c>
      <c r="B10">
        <v>36</v>
      </c>
      <c r="C10" s="1">
        <v>4685</v>
      </c>
      <c r="D10" s="12">
        <f>VLOOKUP(A10,'NWAU per episode Acute Adm'!$A$2:$C$388,3,FALSE)</f>
        <v>1.95</v>
      </c>
      <c r="E10" s="12">
        <f t="shared" si="0"/>
        <v>70.2</v>
      </c>
      <c r="F10" s="14">
        <f t="shared" si="1"/>
        <v>9135.75</v>
      </c>
      <c r="G10" s="14">
        <f t="shared" si="2"/>
        <v>328887</v>
      </c>
      <c r="H10" s="12">
        <f>C10/NEP!$C$6</f>
        <v>0.88063909774436089</v>
      </c>
      <c r="I10" s="1">
        <f>NEP!$C$6-C10</f>
        <v>635</v>
      </c>
      <c r="J10" s="1">
        <f>'NWAU per episode Acute Adm'!E10-F10</f>
        <v>1238.25</v>
      </c>
      <c r="K10" s="1">
        <f t="shared" si="3"/>
        <v>44577</v>
      </c>
    </row>
    <row r="11" spans="1:11" x14ac:dyDescent="0.45">
      <c r="A11" t="s">
        <v>12</v>
      </c>
      <c r="B11">
        <v>55</v>
      </c>
      <c r="C11" s="1">
        <v>6506</v>
      </c>
      <c r="D11" s="12">
        <f>VLOOKUP(A11,'NWAU per episode Acute Adm'!$A$2:$C$388,3,FALSE)</f>
        <v>0.41</v>
      </c>
      <c r="E11" s="12">
        <f t="shared" si="0"/>
        <v>22.549999999999997</v>
      </c>
      <c r="F11" s="14">
        <f t="shared" si="1"/>
        <v>2667.46</v>
      </c>
      <c r="G11" s="14">
        <f t="shared" si="2"/>
        <v>146710.29999999999</v>
      </c>
      <c r="H11" s="12">
        <f>C11/NEP!$C$6</f>
        <v>1.2229323308270676</v>
      </c>
      <c r="I11" s="1">
        <f>NEP!$C$6-C11</f>
        <v>-1186</v>
      </c>
      <c r="J11" s="1">
        <f>'NWAU per episode Acute Adm'!E11-F11</f>
        <v>-486.26000000000022</v>
      </c>
      <c r="K11" s="1">
        <f t="shared" si="3"/>
        <v>-26744.30000000001</v>
      </c>
    </row>
    <row r="12" spans="1:11" x14ac:dyDescent="0.45">
      <c r="A12" t="s">
        <v>13</v>
      </c>
      <c r="B12">
        <v>454</v>
      </c>
      <c r="C12" s="1">
        <v>5524</v>
      </c>
      <c r="D12" s="12">
        <f>VLOOKUP(A12,'NWAU per episode Acute Adm'!$A$2:$C$388,3,FALSE)</f>
        <v>0.53</v>
      </c>
      <c r="E12" s="12">
        <f t="shared" si="0"/>
        <v>240.62</v>
      </c>
      <c r="F12" s="14">
        <f t="shared" si="1"/>
        <v>2927.7200000000003</v>
      </c>
      <c r="G12" s="14">
        <f t="shared" si="2"/>
        <v>1329184.8800000001</v>
      </c>
      <c r="H12" s="12">
        <f>C12/NEP!$C$6</f>
        <v>1.0383458646616541</v>
      </c>
      <c r="I12" s="1">
        <f>NEP!$C$6-C12</f>
        <v>-204</v>
      </c>
      <c r="J12" s="1">
        <f>'NWAU per episode Acute Adm'!E12-F12</f>
        <v>-108.11999999999989</v>
      </c>
      <c r="K12" s="1">
        <f t="shared" si="3"/>
        <v>-49086.479999999952</v>
      </c>
    </row>
    <row r="13" spans="1:11" x14ac:dyDescent="0.45">
      <c r="A13" t="s">
        <v>14</v>
      </c>
      <c r="B13">
        <v>37</v>
      </c>
      <c r="C13" s="1">
        <v>4835</v>
      </c>
      <c r="D13" s="12">
        <f>VLOOKUP(A13,'NWAU per episode Acute Adm'!$A$2:$C$388,3,FALSE)</f>
        <v>0.2</v>
      </c>
      <c r="E13" s="12">
        <f t="shared" si="0"/>
        <v>7.4</v>
      </c>
      <c r="F13" s="14">
        <f t="shared" si="1"/>
        <v>967</v>
      </c>
      <c r="G13" s="14">
        <f t="shared" si="2"/>
        <v>35779</v>
      </c>
      <c r="H13" s="12">
        <f>C13/NEP!$C$6</f>
        <v>0.90883458646616544</v>
      </c>
      <c r="I13" s="1">
        <f>NEP!$C$6-C13</f>
        <v>485</v>
      </c>
      <c r="J13" s="1">
        <f>'NWAU per episode Acute Adm'!E13-F13</f>
        <v>97</v>
      </c>
      <c r="K13" s="1">
        <f t="shared" si="3"/>
        <v>3589</v>
      </c>
    </row>
    <row r="14" spans="1:11" x14ac:dyDescent="0.45">
      <c r="A14" t="s">
        <v>15</v>
      </c>
      <c r="B14">
        <v>83</v>
      </c>
      <c r="C14" s="1">
        <v>6121</v>
      </c>
      <c r="D14" s="12">
        <f>VLOOKUP(A14,'NWAU per episode Acute Adm'!$A$2:$C$388,3,FALSE)</f>
        <v>1.33</v>
      </c>
      <c r="E14" s="12">
        <f t="shared" si="0"/>
        <v>110.39</v>
      </c>
      <c r="F14" s="14">
        <f t="shared" si="1"/>
        <v>8140.93</v>
      </c>
      <c r="G14" s="14">
        <f t="shared" si="2"/>
        <v>675697.19000000006</v>
      </c>
      <c r="H14" s="12">
        <f>C14/NEP!$C$6</f>
        <v>1.150563909774436</v>
      </c>
      <c r="I14" s="1">
        <f>NEP!$C$6-C14</f>
        <v>-801</v>
      </c>
      <c r="J14" s="1">
        <f>'NWAU per episode Acute Adm'!E14-F14</f>
        <v>-1065.33</v>
      </c>
      <c r="K14" s="1">
        <f t="shared" si="3"/>
        <v>-88422.39</v>
      </c>
    </row>
    <row r="15" spans="1:11" x14ac:dyDescent="0.45">
      <c r="A15" t="s">
        <v>16</v>
      </c>
      <c r="B15">
        <v>40</v>
      </c>
      <c r="C15" s="1">
        <v>8309</v>
      </c>
      <c r="D15" s="12">
        <f>VLOOKUP(A15,'NWAU per episode Acute Adm'!$A$2:$C$388,3,FALSE)</f>
        <v>1</v>
      </c>
      <c r="E15" s="12">
        <f t="shared" si="0"/>
        <v>40</v>
      </c>
      <c r="F15" s="14">
        <f t="shared" si="1"/>
        <v>8309</v>
      </c>
      <c r="G15" s="14">
        <f t="shared" si="2"/>
        <v>332360</v>
      </c>
      <c r="H15" s="12">
        <f>C15/NEP!$C$6</f>
        <v>1.5618421052631579</v>
      </c>
      <c r="I15" s="1">
        <f>NEP!$C$6-C15</f>
        <v>-2989</v>
      </c>
      <c r="J15" s="1">
        <f>'NWAU per episode Acute Adm'!E15-F15</f>
        <v>-2989</v>
      </c>
      <c r="K15" s="1">
        <f t="shared" si="3"/>
        <v>-119560</v>
      </c>
    </row>
    <row r="16" spans="1:11" x14ac:dyDescent="0.45">
      <c r="A16" t="s">
        <v>17</v>
      </c>
      <c r="B16">
        <v>42</v>
      </c>
      <c r="C16" s="1">
        <v>7422</v>
      </c>
      <c r="D16" s="12">
        <f>VLOOKUP(A16,'NWAU per episode Acute Adm'!$A$2:$C$388,3,FALSE)</f>
        <v>0.49</v>
      </c>
      <c r="E16" s="12">
        <f t="shared" si="0"/>
        <v>20.58</v>
      </c>
      <c r="F16" s="14">
        <f t="shared" si="1"/>
        <v>3636.7799999999997</v>
      </c>
      <c r="G16" s="14">
        <f t="shared" si="2"/>
        <v>152744.75999999998</v>
      </c>
      <c r="H16" s="12">
        <f>C16/NEP!$C$6</f>
        <v>1.3951127819548872</v>
      </c>
      <c r="I16" s="1">
        <f>NEP!$C$6-C16</f>
        <v>-2102</v>
      </c>
      <c r="J16" s="1">
        <f>'NWAU per episode Acute Adm'!E16-F16</f>
        <v>-1029.98</v>
      </c>
      <c r="K16" s="1">
        <f t="shared" si="3"/>
        <v>-43259.16</v>
      </c>
    </row>
    <row r="17" spans="1:11" x14ac:dyDescent="0.45">
      <c r="A17" t="s">
        <v>18</v>
      </c>
      <c r="B17">
        <v>238</v>
      </c>
      <c r="C17" s="1">
        <v>5092</v>
      </c>
      <c r="D17" s="12">
        <f>VLOOKUP(A17,'NWAU per episode Acute Adm'!$A$2:$C$388,3,FALSE)</f>
        <v>0.23</v>
      </c>
      <c r="E17" s="12">
        <f t="shared" si="0"/>
        <v>54.74</v>
      </c>
      <c r="F17" s="14">
        <f t="shared" si="1"/>
        <v>1171.1600000000001</v>
      </c>
      <c r="G17" s="14">
        <f t="shared" si="2"/>
        <v>278736.08</v>
      </c>
      <c r="H17" s="12">
        <f>C17/NEP!$C$6</f>
        <v>0.95714285714285718</v>
      </c>
      <c r="I17" s="1">
        <f>NEP!$C$6-C17</f>
        <v>228</v>
      </c>
      <c r="J17" s="1">
        <f>'NWAU per episode Acute Adm'!E17-F17</f>
        <v>52.439999999999827</v>
      </c>
      <c r="K17" s="1">
        <f t="shared" si="3"/>
        <v>12480.719999999959</v>
      </c>
    </row>
    <row r="18" spans="1:11" x14ac:dyDescent="0.45">
      <c r="A18" t="s">
        <v>19</v>
      </c>
      <c r="B18">
        <v>92</v>
      </c>
      <c r="C18" s="1">
        <v>4184</v>
      </c>
      <c r="D18" s="12">
        <f>VLOOKUP(A18,'NWAU per episode Acute Adm'!$A$2:$C$388,3,FALSE)</f>
        <v>0.26</v>
      </c>
      <c r="E18" s="12">
        <f t="shared" si="0"/>
        <v>23.92</v>
      </c>
      <c r="F18" s="14">
        <f t="shared" si="1"/>
        <v>1087.8400000000001</v>
      </c>
      <c r="G18" s="14">
        <f t="shared" si="2"/>
        <v>100081.28000000001</v>
      </c>
      <c r="H18" s="12">
        <f>C18/NEP!$C$6</f>
        <v>0.78646616541353387</v>
      </c>
      <c r="I18" s="1">
        <f>NEP!$C$6-C18</f>
        <v>1136</v>
      </c>
      <c r="J18" s="1">
        <f>'NWAU per episode Acute Adm'!E18-F18</f>
        <v>295.3599999999999</v>
      </c>
      <c r="K18" s="1">
        <f t="shared" si="3"/>
        <v>27173.119999999992</v>
      </c>
    </row>
    <row r="19" spans="1:11" x14ac:dyDescent="0.45">
      <c r="A19" t="s">
        <v>20</v>
      </c>
      <c r="B19">
        <v>76</v>
      </c>
      <c r="C19" s="1">
        <v>3897</v>
      </c>
      <c r="D19" s="12">
        <f>VLOOKUP(A19,'NWAU per episode Acute Adm'!$A$2:$C$388,3,FALSE)</f>
        <v>0.25</v>
      </c>
      <c r="E19" s="12">
        <f t="shared" si="0"/>
        <v>19</v>
      </c>
      <c r="F19" s="14">
        <f t="shared" si="1"/>
        <v>974.25</v>
      </c>
      <c r="G19" s="14">
        <f t="shared" si="2"/>
        <v>74043</v>
      </c>
      <c r="H19" s="12">
        <f>C19/NEP!$C$6</f>
        <v>0.73251879699248124</v>
      </c>
      <c r="I19" s="1">
        <f>NEP!$C$6-C19</f>
        <v>1423</v>
      </c>
      <c r="J19" s="1">
        <f>'NWAU per episode Acute Adm'!E19-F19</f>
        <v>355.75</v>
      </c>
      <c r="K19" s="1">
        <f t="shared" si="3"/>
        <v>27037</v>
      </c>
    </row>
    <row r="20" spans="1:11" x14ac:dyDescent="0.45">
      <c r="A20" t="s">
        <v>21</v>
      </c>
      <c r="B20">
        <v>34</v>
      </c>
      <c r="C20" s="1">
        <v>4035</v>
      </c>
      <c r="D20" s="12">
        <f>VLOOKUP(A20,'NWAU per episode Acute Adm'!$A$2:$C$388,3,FALSE)</f>
        <v>0.26</v>
      </c>
      <c r="E20" s="12">
        <f t="shared" si="0"/>
        <v>8.84</v>
      </c>
      <c r="F20" s="14">
        <f t="shared" si="1"/>
        <v>1049.1000000000001</v>
      </c>
      <c r="G20" s="14">
        <f t="shared" si="2"/>
        <v>35669.4</v>
      </c>
      <c r="H20" s="12">
        <f>C20/NEP!$C$6</f>
        <v>0.75845864661654139</v>
      </c>
      <c r="I20" s="1">
        <f>NEP!$C$6-C20</f>
        <v>1285</v>
      </c>
      <c r="J20" s="1">
        <f>'NWAU per episode Acute Adm'!E20-F20</f>
        <v>334.09999999999968</v>
      </c>
      <c r="K20" s="1">
        <f t="shared" si="3"/>
        <v>11359.399999999989</v>
      </c>
    </row>
    <row r="21" spans="1:11" x14ac:dyDescent="0.45">
      <c r="A21" t="s">
        <v>22</v>
      </c>
      <c r="B21">
        <v>35</v>
      </c>
      <c r="C21" s="1">
        <v>3255</v>
      </c>
      <c r="D21" s="12">
        <f>VLOOKUP(A21,'NWAU per episode Acute Adm'!$A$2:$C$388,3,FALSE)</f>
        <v>0.54</v>
      </c>
      <c r="E21" s="12">
        <f t="shared" si="0"/>
        <v>18.900000000000002</v>
      </c>
      <c r="F21" s="14">
        <f t="shared" si="1"/>
        <v>1757.7</v>
      </c>
      <c r="G21" s="14">
        <f t="shared" si="2"/>
        <v>61519.5</v>
      </c>
      <c r="H21" s="12">
        <f>C21/NEP!$C$6</f>
        <v>0.61184210526315785</v>
      </c>
      <c r="I21" s="1">
        <f>NEP!$C$6-C21</f>
        <v>2065</v>
      </c>
      <c r="J21" s="1">
        <f>'NWAU per episode Acute Adm'!E21-F21</f>
        <v>1115.1000000000006</v>
      </c>
      <c r="K21" s="1">
        <f t="shared" si="3"/>
        <v>39028.500000000022</v>
      </c>
    </row>
    <row r="22" spans="1:11" x14ac:dyDescent="0.45">
      <c r="A22" t="s">
        <v>23</v>
      </c>
      <c r="B22">
        <v>170</v>
      </c>
      <c r="C22" s="1">
        <v>4681</v>
      </c>
      <c r="D22" s="12">
        <f>VLOOKUP(A22,'NWAU per episode Acute Adm'!$A$2:$C$388,3,FALSE)</f>
        <v>1.49</v>
      </c>
      <c r="E22" s="12">
        <f t="shared" si="0"/>
        <v>253.3</v>
      </c>
      <c r="F22" s="14">
        <f t="shared" si="1"/>
        <v>6974.69</v>
      </c>
      <c r="G22" s="14">
        <f t="shared" si="2"/>
        <v>1185697.3</v>
      </c>
      <c r="H22" s="12">
        <f>C22/NEP!$C$6</f>
        <v>0.87988721804511283</v>
      </c>
      <c r="I22" s="1">
        <f>NEP!$C$6-C22</f>
        <v>639</v>
      </c>
      <c r="J22" s="1">
        <f>'NWAU per episode Acute Adm'!E22-F22</f>
        <v>952.11000000000058</v>
      </c>
      <c r="K22" s="1">
        <f t="shared" si="3"/>
        <v>161858.7000000001</v>
      </c>
    </row>
    <row r="23" spans="1:11" x14ac:dyDescent="0.45">
      <c r="A23" t="s">
        <v>24</v>
      </c>
      <c r="B23">
        <v>162</v>
      </c>
      <c r="C23" s="1">
        <v>5141</v>
      </c>
      <c r="D23" s="12">
        <f>VLOOKUP(A23,'NWAU per episode Acute Adm'!$A$2:$C$388,3,FALSE)</f>
        <v>0.59</v>
      </c>
      <c r="E23" s="12">
        <f t="shared" si="0"/>
        <v>95.58</v>
      </c>
      <c r="F23" s="14">
        <f t="shared" si="1"/>
        <v>3033.19</v>
      </c>
      <c r="G23" s="14">
        <f t="shared" si="2"/>
        <v>491376.78</v>
      </c>
      <c r="H23" s="12">
        <f>C23/NEP!$C$6</f>
        <v>0.96635338345864663</v>
      </c>
      <c r="I23" s="1">
        <f>NEP!$C$6-C23</f>
        <v>179</v>
      </c>
      <c r="J23" s="1">
        <f>'NWAU per episode Acute Adm'!E23-F23</f>
        <v>105.60999999999967</v>
      </c>
      <c r="K23" s="1">
        <f t="shared" si="3"/>
        <v>17108.819999999949</v>
      </c>
    </row>
    <row r="24" spans="1:11" x14ac:dyDescent="0.45">
      <c r="A24" t="s">
        <v>25</v>
      </c>
      <c r="B24">
        <v>38</v>
      </c>
      <c r="C24" s="1">
        <v>4460</v>
      </c>
      <c r="D24" s="12">
        <f>VLOOKUP(A24,'NWAU per episode Acute Adm'!$A$2:$C$388,3,FALSE)</f>
        <v>1.45</v>
      </c>
      <c r="E24" s="12">
        <f t="shared" si="0"/>
        <v>55.1</v>
      </c>
      <c r="F24" s="14">
        <f t="shared" si="1"/>
        <v>6467</v>
      </c>
      <c r="G24" s="14">
        <f t="shared" si="2"/>
        <v>245746</v>
      </c>
      <c r="H24" s="12">
        <f>C24/NEP!$C$6</f>
        <v>0.83834586466165417</v>
      </c>
      <c r="I24" s="1">
        <f>NEP!$C$6-C24</f>
        <v>860</v>
      </c>
      <c r="J24" s="1">
        <f>'NWAU per episode Acute Adm'!E24-F24</f>
        <v>1247</v>
      </c>
      <c r="K24" s="1">
        <f t="shared" si="3"/>
        <v>47386</v>
      </c>
    </row>
    <row r="25" spans="1:11" x14ac:dyDescent="0.45">
      <c r="A25" t="s">
        <v>26</v>
      </c>
      <c r="B25">
        <v>120</v>
      </c>
      <c r="C25" s="1">
        <v>3875</v>
      </c>
      <c r="D25" s="12">
        <f>VLOOKUP(A25,'NWAU per episode Acute Adm'!$A$2:$C$388,3,FALSE)</f>
        <v>0.66</v>
      </c>
      <c r="E25" s="12">
        <f t="shared" si="0"/>
        <v>79.2</v>
      </c>
      <c r="F25" s="14">
        <f t="shared" si="1"/>
        <v>2557.5</v>
      </c>
      <c r="G25" s="14">
        <f t="shared" si="2"/>
        <v>306900</v>
      </c>
      <c r="H25" s="12">
        <f>C25/NEP!$C$6</f>
        <v>0.72838345864661658</v>
      </c>
      <c r="I25" s="1">
        <f>NEP!$C$6-C25</f>
        <v>1445</v>
      </c>
      <c r="J25" s="1">
        <f>'NWAU per episode Acute Adm'!E25-F25</f>
        <v>953.69999999999982</v>
      </c>
      <c r="K25" s="1">
        <f t="shared" si="3"/>
        <v>114443.99999999997</v>
      </c>
    </row>
    <row r="26" spans="1:11" x14ac:dyDescent="0.45">
      <c r="A26" t="s">
        <v>27</v>
      </c>
      <c r="B26">
        <v>30</v>
      </c>
      <c r="C26" s="1">
        <v>2538</v>
      </c>
      <c r="D26" s="12">
        <f>VLOOKUP(A26,'NWAU per episode Acute Adm'!$A$2:$C$388,3,FALSE)</f>
        <v>0.61</v>
      </c>
      <c r="E26" s="12">
        <f t="shared" si="0"/>
        <v>18.3</v>
      </c>
      <c r="F26" s="14">
        <f t="shared" si="1"/>
        <v>1548.18</v>
      </c>
      <c r="G26" s="14">
        <f t="shared" si="2"/>
        <v>46445.4</v>
      </c>
      <c r="H26" s="12">
        <f>C26/NEP!$C$6</f>
        <v>0.47706766917293231</v>
      </c>
      <c r="I26" s="1">
        <f>NEP!$C$6-C26</f>
        <v>2782</v>
      </c>
      <c r="J26" s="1">
        <f>'NWAU per episode Acute Adm'!E26-F26</f>
        <v>1697.0199999999998</v>
      </c>
      <c r="K26" s="1">
        <f t="shared" si="3"/>
        <v>50910.599999999991</v>
      </c>
    </row>
    <row r="27" spans="1:11" x14ac:dyDescent="0.45">
      <c r="A27" t="s">
        <v>28</v>
      </c>
      <c r="B27">
        <v>63</v>
      </c>
      <c r="C27" s="1">
        <v>3542</v>
      </c>
      <c r="D27" s="12">
        <f>VLOOKUP(A27,'NWAU per episode Acute Adm'!$A$2:$C$388,3,FALSE)</f>
        <v>0.28000000000000003</v>
      </c>
      <c r="E27" s="12">
        <f t="shared" si="0"/>
        <v>17.64</v>
      </c>
      <c r="F27" s="14">
        <f t="shared" si="1"/>
        <v>991.7600000000001</v>
      </c>
      <c r="G27" s="14">
        <f t="shared" si="2"/>
        <v>62480.880000000005</v>
      </c>
      <c r="H27" s="12">
        <f>C27/NEP!$C$6</f>
        <v>0.66578947368421049</v>
      </c>
      <c r="I27" s="1">
        <f>NEP!$C$6-C27</f>
        <v>1778</v>
      </c>
      <c r="J27" s="1">
        <f>'NWAU per episode Acute Adm'!E27-F27</f>
        <v>497.84000000000003</v>
      </c>
      <c r="K27" s="1">
        <f t="shared" si="3"/>
        <v>31363.920000000002</v>
      </c>
    </row>
    <row r="28" spans="1:11" x14ac:dyDescent="0.45">
      <c r="A28" t="s">
        <v>29</v>
      </c>
      <c r="B28">
        <v>62</v>
      </c>
      <c r="C28" s="1">
        <v>4565</v>
      </c>
      <c r="D28" s="12">
        <f>VLOOKUP(A28,'NWAU per episode Acute Adm'!$A$2:$C$388,3,FALSE)</f>
        <v>0.28000000000000003</v>
      </c>
      <c r="E28" s="12">
        <f t="shared" si="0"/>
        <v>17.360000000000003</v>
      </c>
      <c r="F28" s="14">
        <f t="shared" si="1"/>
        <v>1278.2</v>
      </c>
      <c r="G28" s="14">
        <f t="shared" si="2"/>
        <v>79248.400000000009</v>
      </c>
      <c r="H28" s="12">
        <f>C28/NEP!$C$6</f>
        <v>0.85808270676691734</v>
      </c>
      <c r="I28" s="1">
        <f>NEP!$C$6-C28</f>
        <v>755</v>
      </c>
      <c r="J28" s="1">
        <f>'NWAU per episode Acute Adm'!E28-F28</f>
        <v>211.40000000000009</v>
      </c>
      <c r="K28" s="1">
        <f t="shared" si="3"/>
        <v>13106.800000000007</v>
      </c>
    </row>
    <row r="29" spans="1:11" x14ac:dyDescent="0.45">
      <c r="A29" t="s">
        <v>30</v>
      </c>
      <c r="B29">
        <v>57</v>
      </c>
      <c r="C29" s="1">
        <v>3886</v>
      </c>
      <c r="D29" s="12">
        <f>VLOOKUP(A29,'NWAU per episode Acute Adm'!$A$2:$C$388,3,FALSE)</f>
        <v>0.28999999999999998</v>
      </c>
      <c r="E29" s="12">
        <f t="shared" si="0"/>
        <v>16.529999999999998</v>
      </c>
      <c r="F29" s="14">
        <f t="shared" si="1"/>
        <v>1126.9399999999998</v>
      </c>
      <c r="G29" s="14">
        <f t="shared" si="2"/>
        <v>64235.579999999987</v>
      </c>
      <c r="H29" s="12">
        <f>C29/NEP!$C$6</f>
        <v>0.73045112781954891</v>
      </c>
      <c r="I29" s="1">
        <f>NEP!$C$6-C29</f>
        <v>1434</v>
      </c>
      <c r="J29" s="1">
        <f>'NWAU per episode Acute Adm'!E29-F29</f>
        <v>415.86000000000013</v>
      </c>
      <c r="K29" s="1">
        <f t="shared" si="3"/>
        <v>23704.020000000008</v>
      </c>
    </row>
    <row r="30" spans="1:11" x14ac:dyDescent="0.45">
      <c r="A30" t="s">
        <v>31</v>
      </c>
      <c r="B30">
        <v>65</v>
      </c>
      <c r="C30" s="1">
        <v>3978</v>
      </c>
      <c r="D30" s="12">
        <f>VLOOKUP(A30,'NWAU per episode Acute Adm'!$A$2:$C$388,3,FALSE)</f>
        <v>0.86</v>
      </c>
      <c r="E30" s="12">
        <f t="shared" si="0"/>
        <v>55.9</v>
      </c>
      <c r="F30" s="14">
        <f t="shared" si="1"/>
        <v>3421.08</v>
      </c>
      <c r="G30" s="14">
        <f t="shared" si="2"/>
        <v>222370.19999999998</v>
      </c>
      <c r="H30" s="12">
        <f>C30/NEP!$C$6</f>
        <v>0.7477443609022556</v>
      </c>
      <c r="I30" s="1">
        <f>NEP!$C$6-C30</f>
        <v>1342</v>
      </c>
      <c r="J30" s="1">
        <f>'NWAU per episode Acute Adm'!E30-F30</f>
        <v>1154.1199999999999</v>
      </c>
      <c r="K30" s="1">
        <f t="shared" si="3"/>
        <v>75017.799999999988</v>
      </c>
    </row>
    <row r="31" spans="1:11" x14ac:dyDescent="0.45">
      <c r="A31" t="s">
        <v>32</v>
      </c>
      <c r="B31">
        <v>35</v>
      </c>
      <c r="C31" s="1">
        <v>3420</v>
      </c>
      <c r="D31" s="12">
        <f>VLOOKUP(A31,'NWAU per episode Acute Adm'!$A$2:$C$388,3,FALSE)</f>
        <v>0.26</v>
      </c>
      <c r="E31" s="12">
        <f t="shared" si="0"/>
        <v>9.1</v>
      </c>
      <c r="F31" s="14">
        <f t="shared" si="1"/>
        <v>889.2</v>
      </c>
      <c r="G31" s="14">
        <f t="shared" si="2"/>
        <v>31122</v>
      </c>
      <c r="H31" s="12">
        <f>C31/NEP!$C$6</f>
        <v>0.6428571428571429</v>
      </c>
      <c r="I31" s="1">
        <f>NEP!$C$6-C31</f>
        <v>1900</v>
      </c>
      <c r="J31" s="1">
        <f>'NWAU per episode Acute Adm'!E31-F31</f>
        <v>494</v>
      </c>
      <c r="K31" s="1">
        <f t="shared" si="3"/>
        <v>17290</v>
      </c>
    </row>
    <row r="32" spans="1:11" x14ac:dyDescent="0.45">
      <c r="A32" t="s">
        <v>33</v>
      </c>
      <c r="B32">
        <v>47</v>
      </c>
      <c r="C32" s="1">
        <v>3541</v>
      </c>
      <c r="D32" s="12">
        <f>VLOOKUP(A32,'NWAU per episode Acute Adm'!$A$2:$C$388,3,FALSE)</f>
        <v>0.2</v>
      </c>
      <c r="E32" s="12">
        <f t="shared" si="0"/>
        <v>9.4</v>
      </c>
      <c r="F32" s="14">
        <f t="shared" si="1"/>
        <v>708.2</v>
      </c>
      <c r="G32" s="14">
        <f t="shared" si="2"/>
        <v>33285.4</v>
      </c>
      <c r="H32" s="12">
        <f>C32/NEP!$C$6</f>
        <v>0.66560150375939853</v>
      </c>
      <c r="I32" s="1">
        <f>NEP!$C$6-C32</f>
        <v>1779</v>
      </c>
      <c r="J32" s="1">
        <f>'NWAU per episode Acute Adm'!E32-F32</f>
        <v>355.79999999999995</v>
      </c>
      <c r="K32" s="1">
        <f t="shared" si="3"/>
        <v>16722.599999999999</v>
      </c>
    </row>
    <row r="33" spans="1:11" x14ac:dyDescent="0.45">
      <c r="A33" t="s">
        <v>34</v>
      </c>
      <c r="B33">
        <v>64</v>
      </c>
      <c r="C33" s="1">
        <v>6138</v>
      </c>
      <c r="D33" s="12">
        <f>VLOOKUP(A33,'NWAU per episode Acute Adm'!$A$2:$C$388,3,FALSE)</f>
        <v>1.06</v>
      </c>
      <c r="E33" s="12">
        <f t="shared" si="0"/>
        <v>67.84</v>
      </c>
      <c r="F33" s="14">
        <f t="shared" si="1"/>
        <v>6506.2800000000007</v>
      </c>
      <c r="G33" s="14">
        <f t="shared" si="2"/>
        <v>416401.92000000004</v>
      </c>
      <c r="H33" s="12">
        <f>C33/NEP!$C$6</f>
        <v>1.1537593984962407</v>
      </c>
      <c r="I33" s="1">
        <f>NEP!$C$6-C33</f>
        <v>-818</v>
      </c>
      <c r="J33" s="1">
        <f>'NWAU per episode Acute Adm'!E33-F33</f>
        <v>-867.07999999999993</v>
      </c>
      <c r="K33" s="1">
        <f t="shared" si="3"/>
        <v>-55493.119999999995</v>
      </c>
    </row>
    <row r="34" spans="1:11" x14ac:dyDescent="0.45">
      <c r="A34" t="s">
        <v>35</v>
      </c>
      <c r="B34">
        <v>191</v>
      </c>
      <c r="C34" s="1">
        <v>4765</v>
      </c>
      <c r="D34" s="12">
        <f>VLOOKUP(A34,'NWAU per episode Acute Adm'!$A$2:$C$388,3,FALSE)</f>
        <v>0.3</v>
      </c>
      <c r="E34" s="12">
        <f t="shared" si="0"/>
        <v>57.3</v>
      </c>
      <c r="F34" s="14">
        <f t="shared" si="1"/>
        <v>1429.5</v>
      </c>
      <c r="G34" s="14">
        <f t="shared" si="2"/>
        <v>273034.5</v>
      </c>
      <c r="H34" s="12">
        <f>C34/NEP!$C$6</f>
        <v>0.89567669172932329</v>
      </c>
      <c r="I34" s="1">
        <f>NEP!$C$6-C34</f>
        <v>555</v>
      </c>
      <c r="J34" s="1">
        <f>'NWAU per episode Acute Adm'!E34-F34</f>
        <v>166.5</v>
      </c>
      <c r="K34" s="1">
        <f t="shared" si="3"/>
        <v>31801.5</v>
      </c>
    </row>
    <row r="35" spans="1:11" x14ac:dyDescent="0.45">
      <c r="A35" t="s">
        <v>36</v>
      </c>
      <c r="B35">
        <v>475</v>
      </c>
      <c r="C35" s="1">
        <v>4062</v>
      </c>
      <c r="D35" s="12">
        <f>VLOOKUP(A35,'NWAU per episode Acute Adm'!$A$2:$C$388,3,FALSE)</f>
        <v>0.15</v>
      </c>
      <c r="E35" s="12">
        <f t="shared" si="0"/>
        <v>71.25</v>
      </c>
      <c r="F35" s="14">
        <f t="shared" si="1"/>
        <v>609.29999999999995</v>
      </c>
      <c r="G35" s="14">
        <f t="shared" si="2"/>
        <v>289417.5</v>
      </c>
      <c r="H35" s="12">
        <f>C35/NEP!$C$6</f>
        <v>0.76353383458646618</v>
      </c>
      <c r="I35" s="1">
        <f>NEP!$C$6-C35</f>
        <v>1258</v>
      </c>
      <c r="J35" s="1">
        <f>'NWAU per episode Acute Adm'!E35-F35</f>
        <v>188.70000000000005</v>
      </c>
      <c r="K35" s="1">
        <f t="shared" si="3"/>
        <v>89632.500000000015</v>
      </c>
    </row>
    <row r="36" spans="1:11" x14ac:dyDescent="0.45">
      <c r="A36" t="s">
        <v>37</v>
      </c>
      <c r="B36">
        <v>69</v>
      </c>
      <c r="C36" s="1">
        <v>3024</v>
      </c>
      <c r="D36" s="12">
        <f>VLOOKUP(A36,'NWAU per episode Acute Adm'!$A$2:$C$388,3,FALSE)</f>
        <v>0.31</v>
      </c>
      <c r="E36" s="12">
        <f t="shared" si="0"/>
        <v>21.39</v>
      </c>
      <c r="F36" s="14">
        <f t="shared" si="1"/>
        <v>937.43999999999994</v>
      </c>
      <c r="G36" s="14">
        <f t="shared" si="2"/>
        <v>64683.359999999993</v>
      </c>
      <c r="H36" s="12">
        <f>C36/NEP!$C$6</f>
        <v>0.56842105263157894</v>
      </c>
      <c r="I36" s="1">
        <f>NEP!$C$6-C36</f>
        <v>2296</v>
      </c>
      <c r="J36" s="1">
        <f>'NWAU per episode Acute Adm'!E36-F36</f>
        <v>711.7600000000001</v>
      </c>
      <c r="K36" s="1">
        <f t="shared" si="3"/>
        <v>49111.44000000001</v>
      </c>
    </row>
    <row r="37" spans="1:11" x14ac:dyDescent="0.45">
      <c r="A37" t="s">
        <v>38</v>
      </c>
      <c r="B37">
        <v>40</v>
      </c>
      <c r="C37" s="1">
        <v>7750</v>
      </c>
      <c r="D37" s="12">
        <f>VLOOKUP(A37,'NWAU per episode Acute Adm'!$A$2:$C$388,3,FALSE)</f>
        <v>1.0900000000000001</v>
      </c>
      <c r="E37" s="12">
        <f t="shared" si="0"/>
        <v>43.6</v>
      </c>
      <c r="F37" s="14">
        <f t="shared" si="1"/>
        <v>8447.5</v>
      </c>
      <c r="G37" s="14">
        <f t="shared" si="2"/>
        <v>337900</v>
      </c>
      <c r="H37" s="12">
        <f>C37/NEP!$C$6</f>
        <v>1.4567669172932332</v>
      </c>
      <c r="I37" s="1">
        <f>NEP!$C$6-C37</f>
        <v>-2430</v>
      </c>
      <c r="J37" s="1">
        <f>'NWAU per episode Acute Adm'!E37-F37</f>
        <v>-2648.7</v>
      </c>
      <c r="K37" s="1">
        <f t="shared" si="3"/>
        <v>-105948</v>
      </c>
    </row>
    <row r="38" spans="1:11" x14ac:dyDescent="0.45">
      <c r="A38" t="s">
        <v>39</v>
      </c>
      <c r="B38">
        <v>37</v>
      </c>
      <c r="C38" s="1">
        <v>1397</v>
      </c>
      <c r="D38" s="12">
        <f>VLOOKUP(A38,'NWAU per episode Acute Adm'!$A$2:$C$388,3,FALSE)</f>
        <v>0.62</v>
      </c>
      <c r="E38" s="12">
        <f t="shared" si="0"/>
        <v>22.94</v>
      </c>
      <c r="F38" s="14">
        <f t="shared" si="1"/>
        <v>866.14</v>
      </c>
      <c r="G38" s="14">
        <f t="shared" si="2"/>
        <v>32047.18</v>
      </c>
      <c r="H38" s="12">
        <f>C38/NEP!$C$6</f>
        <v>0.26259398496240599</v>
      </c>
      <c r="I38" s="1">
        <f>NEP!$C$6-C38</f>
        <v>3923</v>
      </c>
      <c r="J38" s="1">
        <f>'NWAU per episode Acute Adm'!E38-F38</f>
        <v>2432.2600000000002</v>
      </c>
      <c r="K38" s="1">
        <f t="shared" si="3"/>
        <v>89993.62000000001</v>
      </c>
    </row>
    <row r="39" spans="1:11" x14ac:dyDescent="0.45">
      <c r="A39" t="s">
        <v>40</v>
      </c>
      <c r="B39">
        <v>35</v>
      </c>
      <c r="C39" s="1">
        <v>5297</v>
      </c>
      <c r="D39" s="12">
        <f>VLOOKUP(A39,'NWAU per episode Acute Adm'!$A$2:$C$388,3,FALSE)</f>
        <v>0.27</v>
      </c>
      <c r="E39" s="12">
        <f t="shared" si="0"/>
        <v>9.4500000000000011</v>
      </c>
      <c r="F39" s="14">
        <f t="shared" si="1"/>
        <v>1430.19</v>
      </c>
      <c r="G39" s="14">
        <f t="shared" si="2"/>
        <v>50056.65</v>
      </c>
      <c r="H39" s="12">
        <f>C39/NEP!$C$6</f>
        <v>0.99567669172932327</v>
      </c>
      <c r="I39" s="1">
        <f>NEP!$C$6-C39</f>
        <v>23</v>
      </c>
      <c r="J39" s="1">
        <f>'NWAU per episode Acute Adm'!E39-F39</f>
        <v>6.2100000000002638</v>
      </c>
      <c r="K39" s="1">
        <f t="shared" si="3"/>
        <v>217.35000000000923</v>
      </c>
    </row>
    <row r="40" spans="1:11" x14ac:dyDescent="0.45">
      <c r="A40" t="s">
        <v>41</v>
      </c>
      <c r="B40">
        <v>324</v>
      </c>
      <c r="C40" s="1">
        <v>4086</v>
      </c>
      <c r="D40" s="12">
        <f>VLOOKUP(A40,'NWAU per episode Acute Adm'!$A$2:$C$388,3,FALSE)</f>
        <v>0.2</v>
      </c>
      <c r="E40" s="12">
        <f t="shared" si="0"/>
        <v>64.8</v>
      </c>
      <c r="F40" s="14">
        <f t="shared" si="1"/>
        <v>817.2</v>
      </c>
      <c r="G40" s="14">
        <f t="shared" si="2"/>
        <v>264772.8</v>
      </c>
      <c r="H40" s="12">
        <f>C40/NEP!$C$6</f>
        <v>0.76804511278195486</v>
      </c>
      <c r="I40" s="1">
        <f>NEP!$C$6-C40</f>
        <v>1234</v>
      </c>
      <c r="J40" s="1">
        <f>'NWAU per episode Acute Adm'!E40-F40</f>
        <v>246.79999999999995</v>
      </c>
      <c r="K40" s="1">
        <f t="shared" si="3"/>
        <v>79963.199999999983</v>
      </c>
    </row>
    <row r="41" spans="1:11" x14ac:dyDescent="0.45">
      <c r="A41" t="s">
        <v>42</v>
      </c>
      <c r="B41">
        <v>72</v>
      </c>
      <c r="C41" s="1">
        <v>6259</v>
      </c>
      <c r="D41" s="12">
        <f>VLOOKUP(A41,'NWAU per episode Acute Adm'!$A$2:$C$388,3,FALSE)</f>
        <v>0.8</v>
      </c>
      <c r="E41" s="12">
        <f t="shared" si="0"/>
        <v>57.6</v>
      </c>
      <c r="F41" s="14">
        <f t="shared" si="1"/>
        <v>5007.2000000000007</v>
      </c>
      <c r="G41" s="14">
        <f t="shared" si="2"/>
        <v>360518.40000000002</v>
      </c>
      <c r="H41" s="12">
        <f>C41/NEP!$C$6</f>
        <v>1.1765037593984962</v>
      </c>
      <c r="I41" s="1">
        <f>NEP!$C$6-C41</f>
        <v>-939</v>
      </c>
      <c r="J41" s="1">
        <f>'NWAU per episode Acute Adm'!E41-F41</f>
        <v>-751.20000000000073</v>
      </c>
      <c r="K41" s="1">
        <f t="shared" si="3"/>
        <v>-54086.400000000052</v>
      </c>
    </row>
    <row r="42" spans="1:11" x14ac:dyDescent="0.45">
      <c r="A42" t="s">
        <v>43</v>
      </c>
      <c r="B42">
        <v>213</v>
      </c>
      <c r="C42" s="1">
        <v>4517</v>
      </c>
      <c r="D42" s="12">
        <f>VLOOKUP(A42,'NWAU per episode Acute Adm'!$A$2:$C$388,3,FALSE)</f>
        <v>0.23</v>
      </c>
      <c r="E42" s="12">
        <f t="shared" si="0"/>
        <v>48.99</v>
      </c>
      <c r="F42" s="14">
        <f t="shared" si="1"/>
        <v>1038.9100000000001</v>
      </c>
      <c r="G42" s="14">
        <f t="shared" si="2"/>
        <v>221287.83000000002</v>
      </c>
      <c r="H42" s="12">
        <f>C42/NEP!$C$6</f>
        <v>0.84906015037593985</v>
      </c>
      <c r="I42" s="1">
        <f>NEP!$C$6-C42</f>
        <v>803</v>
      </c>
      <c r="J42" s="1">
        <f>'NWAU per episode Acute Adm'!E42-F42</f>
        <v>184.69000000000005</v>
      </c>
      <c r="K42" s="1">
        <f t="shared" si="3"/>
        <v>39338.970000000008</v>
      </c>
    </row>
    <row r="43" spans="1:11" x14ac:dyDescent="0.45">
      <c r="A43" t="s">
        <v>44</v>
      </c>
      <c r="B43">
        <v>103</v>
      </c>
      <c r="C43" s="1">
        <v>4388</v>
      </c>
      <c r="D43" s="12">
        <f>VLOOKUP(A43,'NWAU per episode Acute Adm'!$A$2:$C$388,3,FALSE)</f>
        <v>0.34</v>
      </c>
      <c r="E43" s="12">
        <f t="shared" si="0"/>
        <v>35.020000000000003</v>
      </c>
      <c r="F43" s="14">
        <f t="shared" si="1"/>
        <v>1491.92</v>
      </c>
      <c r="G43" s="14">
        <f t="shared" si="2"/>
        <v>153667.76</v>
      </c>
      <c r="H43" s="12">
        <f>C43/NEP!$C$6</f>
        <v>0.824812030075188</v>
      </c>
      <c r="I43" s="1">
        <f>NEP!$C$6-C43</f>
        <v>932</v>
      </c>
      <c r="J43" s="1">
        <f>'NWAU per episode Acute Adm'!E43-F43</f>
        <v>316.88000000000011</v>
      </c>
      <c r="K43" s="1">
        <f t="shared" si="3"/>
        <v>32638.64000000001</v>
      </c>
    </row>
    <row r="44" spans="1:11" x14ac:dyDescent="0.45">
      <c r="A44" t="s">
        <v>45</v>
      </c>
      <c r="B44">
        <v>326</v>
      </c>
      <c r="C44" s="1">
        <v>4032</v>
      </c>
      <c r="D44" s="12">
        <f>VLOOKUP(A44,'NWAU per episode Acute Adm'!$A$2:$C$388,3,FALSE)</f>
        <v>0.25</v>
      </c>
      <c r="E44" s="12">
        <f t="shared" si="0"/>
        <v>81.5</v>
      </c>
      <c r="F44" s="14">
        <f t="shared" si="1"/>
        <v>1008</v>
      </c>
      <c r="G44" s="14">
        <f t="shared" si="2"/>
        <v>328608</v>
      </c>
      <c r="H44" s="12">
        <f>C44/NEP!$C$6</f>
        <v>0.75789473684210529</v>
      </c>
      <c r="I44" s="1">
        <f>NEP!$C$6-C44</f>
        <v>1288</v>
      </c>
      <c r="J44" s="1">
        <f>'NWAU per episode Acute Adm'!E44-F44</f>
        <v>322</v>
      </c>
      <c r="K44" s="1">
        <f t="shared" si="3"/>
        <v>104972</v>
      </c>
    </row>
    <row r="45" spans="1:11" x14ac:dyDescent="0.45">
      <c r="A45" t="s">
        <v>46</v>
      </c>
      <c r="B45">
        <v>80</v>
      </c>
      <c r="C45" s="1">
        <v>2432</v>
      </c>
      <c r="D45" s="12">
        <f>VLOOKUP(A45,'NWAU per episode Acute Adm'!$A$2:$C$388,3,FALSE)</f>
        <v>0.37</v>
      </c>
      <c r="E45" s="12">
        <f t="shared" si="0"/>
        <v>29.6</v>
      </c>
      <c r="F45" s="14">
        <f t="shared" si="1"/>
        <v>899.84</v>
      </c>
      <c r="G45" s="14">
        <f t="shared" si="2"/>
        <v>71987.199999999997</v>
      </c>
      <c r="H45" s="12">
        <f>C45/NEP!$C$6</f>
        <v>0.45714285714285713</v>
      </c>
      <c r="I45" s="1">
        <f>NEP!$C$6-C45</f>
        <v>2888</v>
      </c>
      <c r="J45" s="1">
        <f>'NWAU per episode Acute Adm'!E45-F45</f>
        <v>1068.56</v>
      </c>
      <c r="K45" s="1">
        <f t="shared" si="3"/>
        <v>85484.799999999988</v>
      </c>
    </row>
    <row r="46" spans="1:11" x14ac:dyDescent="0.45">
      <c r="A46" t="s">
        <v>47</v>
      </c>
      <c r="B46">
        <v>57</v>
      </c>
      <c r="C46" s="1">
        <v>4588</v>
      </c>
      <c r="D46" s="12">
        <f>VLOOKUP(A46,'NWAU per episode Acute Adm'!$A$2:$C$388,3,FALSE)</f>
        <v>1.34</v>
      </c>
      <c r="E46" s="12">
        <f t="shared" si="0"/>
        <v>76.38000000000001</v>
      </c>
      <c r="F46" s="14">
        <f t="shared" si="1"/>
        <v>6147.92</v>
      </c>
      <c r="G46" s="14">
        <f t="shared" si="2"/>
        <v>350431.44</v>
      </c>
      <c r="H46" s="12">
        <f>C46/NEP!$C$6</f>
        <v>0.86240601503759395</v>
      </c>
      <c r="I46" s="1">
        <f>NEP!$C$6-C46</f>
        <v>732</v>
      </c>
      <c r="J46" s="1">
        <f>'NWAU per episode Acute Adm'!E46-F46</f>
        <v>980.88000000000011</v>
      </c>
      <c r="K46" s="1">
        <f t="shared" si="3"/>
        <v>55910.16</v>
      </c>
    </row>
    <row r="47" spans="1:11" x14ac:dyDescent="0.45">
      <c r="A47" t="s">
        <v>48</v>
      </c>
      <c r="B47">
        <v>218</v>
      </c>
      <c r="C47" s="1">
        <v>4320</v>
      </c>
      <c r="D47" s="12">
        <f>VLOOKUP(A47,'NWAU per episode Acute Adm'!$A$2:$C$388,3,FALSE)</f>
        <v>0.33</v>
      </c>
      <c r="E47" s="12">
        <f t="shared" si="0"/>
        <v>71.94</v>
      </c>
      <c r="F47" s="14">
        <f t="shared" si="1"/>
        <v>1425.6000000000001</v>
      </c>
      <c r="G47" s="14">
        <f t="shared" si="2"/>
        <v>310780.80000000005</v>
      </c>
      <c r="H47" s="12">
        <f>C47/NEP!$C$6</f>
        <v>0.81203007518796988</v>
      </c>
      <c r="I47" s="1">
        <f>NEP!$C$6-C47</f>
        <v>1000</v>
      </c>
      <c r="J47" s="1">
        <f>'NWAU per episode Acute Adm'!E47-F47</f>
        <v>329.99999999999977</v>
      </c>
      <c r="K47" s="1">
        <f t="shared" si="3"/>
        <v>71939.999999999956</v>
      </c>
    </row>
    <row r="48" spans="1:11" x14ac:dyDescent="0.45">
      <c r="A48" t="s">
        <v>49</v>
      </c>
      <c r="B48">
        <v>32</v>
      </c>
      <c r="C48" s="1">
        <v>5924</v>
      </c>
      <c r="D48" s="12">
        <f>VLOOKUP(A48,'NWAU per episode Acute Adm'!$A$2:$C$388,3,FALSE)</f>
        <v>1.23</v>
      </c>
      <c r="E48" s="12">
        <f t="shared" si="0"/>
        <v>39.36</v>
      </c>
      <c r="F48" s="14">
        <f t="shared" si="1"/>
        <v>7286.5199999999995</v>
      </c>
      <c r="G48" s="14">
        <f t="shared" si="2"/>
        <v>233168.63999999998</v>
      </c>
      <c r="H48" s="12">
        <f>C48/NEP!$C$6</f>
        <v>1.1135338345864663</v>
      </c>
      <c r="I48" s="1">
        <f>NEP!$C$6-C48</f>
        <v>-604</v>
      </c>
      <c r="J48" s="1">
        <f>'NWAU per episode Acute Adm'!E48-F48</f>
        <v>-742.92000000000007</v>
      </c>
      <c r="K48" s="1">
        <f t="shared" si="3"/>
        <v>-23773.440000000002</v>
      </c>
    </row>
    <row r="49" spans="1:11" x14ac:dyDescent="0.45">
      <c r="A49" t="s">
        <v>50</v>
      </c>
      <c r="B49">
        <v>54</v>
      </c>
      <c r="C49" s="1">
        <v>7309</v>
      </c>
      <c r="D49" s="12">
        <f>VLOOKUP(A49,'NWAU per episode Acute Adm'!$A$2:$C$388,3,FALSE)</f>
        <v>0.32</v>
      </c>
      <c r="E49" s="12">
        <f t="shared" si="0"/>
        <v>17.28</v>
      </c>
      <c r="F49" s="14">
        <f t="shared" si="1"/>
        <v>2338.88</v>
      </c>
      <c r="G49" s="14">
        <f t="shared" si="2"/>
        <v>126299.52</v>
      </c>
      <c r="H49" s="12">
        <f>C49/NEP!$C$6</f>
        <v>1.3738721804511278</v>
      </c>
      <c r="I49" s="1">
        <f>NEP!$C$6-C49</f>
        <v>-1989</v>
      </c>
      <c r="J49" s="1">
        <f>'NWAU per episode Acute Adm'!E49-F49</f>
        <v>-636.48</v>
      </c>
      <c r="K49" s="1">
        <f t="shared" si="3"/>
        <v>-34369.919999999998</v>
      </c>
    </row>
    <row r="50" spans="1:11" x14ac:dyDescent="0.45">
      <c r="A50" t="s">
        <v>51</v>
      </c>
      <c r="B50">
        <v>92</v>
      </c>
      <c r="C50" s="1">
        <v>4384</v>
      </c>
      <c r="D50" s="12">
        <f>VLOOKUP(A50,'NWAU per episode Acute Adm'!$A$2:$C$388,3,FALSE)</f>
        <v>0.26</v>
      </c>
      <c r="E50" s="12">
        <f t="shared" si="0"/>
        <v>23.92</v>
      </c>
      <c r="F50" s="14">
        <f t="shared" si="1"/>
        <v>1139.8400000000001</v>
      </c>
      <c r="G50" s="14">
        <f t="shared" si="2"/>
        <v>104865.28000000001</v>
      </c>
      <c r="H50" s="12">
        <f>C50/NEP!$C$6</f>
        <v>0.82406015037593983</v>
      </c>
      <c r="I50" s="1">
        <f>NEP!$C$6-C50</f>
        <v>936</v>
      </c>
      <c r="J50" s="1">
        <f>'NWAU per episode Acute Adm'!E50-F50</f>
        <v>243.3599999999999</v>
      </c>
      <c r="K50" s="1">
        <f t="shared" si="3"/>
        <v>22389.119999999992</v>
      </c>
    </row>
    <row r="51" spans="1:11" x14ac:dyDescent="0.45">
      <c r="A51" t="s">
        <v>52</v>
      </c>
      <c r="B51">
        <v>32</v>
      </c>
      <c r="C51" s="1">
        <v>5690</v>
      </c>
      <c r="D51" s="12">
        <f>VLOOKUP(A51,'NWAU per episode Acute Adm'!$A$2:$C$388,3,FALSE)</f>
        <v>1.35</v>
      </c>
      <c r="E51" s="12">
        <f t="shared" si="0"/>
        <v>43.2</v>
      </c>
      <c r="F51" s="14">
        <f t="shared" si="1"/>
        <v>7681.5000000000009</v>
      </c>
      <c r="G51" s="14">
        <f t="shared" si="2"/>
        <v>245808.00000000003</v>
      </c>
      <c r="H51" s="12">
        <f>C51/NEP!$C$6</f>
        <v>1.0695488721804511</v>
      </c>
      <c r="I51" s="1">
        <f>NEP!$C$6-C51</f>
        <v>-370</v>
      </c>
      <c r="J51" s="1">
        <f>'NWAU per episode Acute Adm'!E51-F51</f>
        <v>-499.5</v>
      </c>
      <c r="K51" s="1">
        <f t="shared" si="3"/>
        <v>-15984</v>
      </c>
    </row>
    <row r="52" spans="1:11" x14ac:dyDescent="0.45">
      <c r="A52" t="s">
        <v>53</v>
      </c>
      <c r="B52">
        <v>69</v>
      </c>
      <c r="C52" s="1">
        <v>2961</v>
      </c>
      <c r="D52" s="12">
        <f>VLOOKUP(A52,'NWAU per episode Acute Adm'!$A$2:$C$388,3,FALSE)</f>
        <v>0.28999999999999998</v>
      </c>
      <c r="E52" s="12">
        <f t="shared" si="0"/>
        <v>20.009999999999998</v>
      </c>
      <c r="F52" s="14">
        <f t="shared" si="1"/>
        <v>858.68999999999994</v>
      </c>
      <c r="G52" s="14">
        <f t="shared" si="2"/>
        <v>59249.609999999993</v>
      </c>
      <c r="H52" s="12">
        <f>C52/NEP!$C$6</f>
        <v>0.55657894736842106</v>
      </c>
      <c r="I52" s="1">
        <f>NEP!$C$6-C52</f>
        <v>2359</v>
      </c>
      <c r="J52" s="1">
        <f>'NWAU per episode Acute Adm'!E52-F52</f>
        <v>684.10999999999979</v>
      </c>
      <c r="K52" s="1">
        <f t="shared" si="3"/>
        <v>47203.589999999982</v>
      </c>
    </row>
    <row r="53" spans="1:11" x14ac:dyDescent="0.45">
      <c r="A53" t="s">
        <v>54</v>
      </c>
      <c r="B53">
        <v>36</v>
      </c>
      <c r="C53" s="1">
        <v>3379</v>
      </c>
      <c r="D53" s="12">
        <f>VLOOKUP(A53,'NWAU per episode Acute Adm'!$A$2:$C$388,3,FALSE)</f>
        <v>0.49</v>
      </c>
      <c r="E53" s="12">
        <f t="shared" si="0"/>
        <v>17.64</v>
      </c>
      <c r="F53" s="14">
        <f t="shared" si="1"/>
        <v>1655.71</v>
      </c>
      <c r="G53" s="14">
        <f t="shared" si="2"/>
        <v>59605.56</v>
      </c>
      <c r="H53" s="12">
        <f>C53/NEP!$C$6</f>
        <v>0.63515037593984958</v>
      </c>
      <c r="I53" s="1">
        <f>NEP!$C$6-C53</f>
        <v>1941</v>
      </c>
      <c r="J53" s="1">
        <f>'NWAU per episode Acute Adm'!E53-F53</f>
        <v>951.09000000000015</v>
      </c>
      <c r="K53" s="1">
        <f t="shared" si="3"/>
        <v>34239.240000000005</v>
      </c>
    </row>
    <row r="54" spans="1:11" x14ac:dyDescent="0.45">
      <c r="A54" t="s">
        <v>55</v>
      </c>
      <c r="B54">
        <v>68</v>
      </c>
      <c r="C54" s="1">
        <v>4015</v>
      </c>
      <c r="D54" s="12">
        <f>VLOOKUP(A54,'NWAU per episode Acute Adm'!$A$2:$C$388,3,FALSE)</f>
        <v>0.25</v>
      </c>
      <c r="E54" s="12">
        <f t="shared" si="0"/>
        <v>17</v>
      </c>
      <c r="F54" s="14">
        <f t="shared" si="1"/>
        <v>1003.75</v>
      </c>
      <c r="G54" s="14">
        <f t="shared" si="2"/>
        <v>68255</v>
      </c>
      <c r="H54" s="12">
        <f>C54/NEP!$C$6</f>
        <v>0.75469924812030076</v>
      </c>
      <c r="I54" s="1">
        <f>NEP!$C$6-C54</f>
        <v>1305</v>
      </c>
      <c r="J54" s="1">
        <f>'NWAU per episode Acute Adm'!E54-F54</f>
        <v>326.25</v>
      </c>
      <c r="K54" s="1">
        <f t="shared" si="3"/>
        <v>22185</v>
      </c>
    </row>
    <row r="55" spans="1:11" x14ac:dyDescent="0.45">
      <c r="A55" t="s">
        <v>56</v>
      </c>
      <c r="B55">
        <v>38</v>
      </c>
      <c r="C55" s="1">
        <v>8189</v>
      </c>
      <c r="D55" s="12">
        <f>VLOOKUP(A55,'NWAU per episode Acute Adm'!$A$2:$C$388,3,FALSE)</f>
        <v>0.46</v>
      </c>
      <c r="E55" s="12">
        <f t="shared" si="0"/>
        <v>17.48</v>
      </c>
      <c r="F55" s="14">
        <f t="shared" si="1"/>
        <v>3766.94</v>
      </c>
      <c r="G55" s="14">
        <f t="shared" si="2"/>
        <v>143143.72</v>
      </c>
      <c r="H55" s="12">
        <f>C55/NEP!$C$6</f>
        <v>1.5392857142857144</v>
      </c>
      <c r="I55" s="1">
        <f>NEP!$C$6-C55</f>
        <v>-2869</v>
      </c>
      <c r="J55" s="1">
        <f>'NWAU per episode Acute Adm'!E55-F55</f>
        <v>-1319.7399999999998</v>
      </c>
      <c r="K55" s="1">
        <f t="shared" si="3"/>
        <v>-50150.119999999995</v>
      </c>
    </row>
    <row r="56" spans="1:11" x14ac:dyDescent="0.45">
      <c r="A56" t="s">
        <v>57</v>
      </c>
      <c r="B56">
        <v>64</v>
      </c>
      <c r="C56" s="1">
        <v>5696</v>
      </c>
      <c r="D56" s="12">
        <f>VLOOKUP(A56,'NWAU per episode Acute Adm'!$A$2:$C$388,3,FALSE)</f>
        <v>1.26</v>
      </c>
      <c r="E56" s="12">
        <f t="shared" si="0"/>
        <v>80.64</v>
      </c>
      <c r="F56" s="14">
        <f t="shared" si="1"/>
        <v>7176.96</v>
      </c>
      <c r="G56" s="14">
        <f t="shared" si="2"/>
        <v>459325.44</v>
      </c>
      <c r="H56" s="12">
        <f>C56/NEP!$C$6</f>
        <v>1.0706766917293233</v>
      </c>
      <c r="I56" s="1">
        <f>NEP!$C$6-C56</f>
        <v>-376</v>
      </c>
      <c r="J56" s="1">
        <f>'NWAU per episode Acute Adm'!E56-F56</f>
        <v>-473.76000000000022</v>
      </c>
      <c r="K56" s="1">
        <f t="shared" si="3"/>
        <v>-30320.640000000014</v>
      </c>
    </row>
    <row r="57" spans="1:11" x14ac:dyDescent="0.45">
      <c r="A57" t="s">
        <v>58</v>
      </c>
      <c r="B57">
        <v>133</v>
      </c>
      <c r="C57" s="1">
        <v>4641</v>
      </c>
      <c r="D57" s="12">
        <f>VLOOKUP(A57,'NWAU per episode Acute Adm'!$A$2:$C$388,3,FALSE)</f>
        <v>0.38</v>
      </c>
      <c r="E57" s="12">
        <f t="shared" si="0"/>
        <v>50.54</v>
      </c>
      <c r="F57" s="14">
        <f t="shared" si="1"/>
        <v>1763.58</v>
      </c>
      <c r="G57" s="14">
        <f t="shared" si="2"/>
        <v>234556.13999999998</v>
      </c>
      <c r="H57" s="12">
        <f>C57/NEP!$C$6</f>
        <v>0.87236842105263157</v>
      </c>
      <c r="I57" s="1">
        <f>NEP!$C$6-C57</f>
        <v>679</v>
      </c>
      <c r="J57" s="1">
        <f>'NWAU per episode Acute Adm'!E57-F57</f>
        <v>258.02</v>
      </c>
      <c r="K57" s="1">
        <f t="shared" si="3"/>
        <v>34316.659999999996</v>
      </c>
    </row>
    <row r="58" spans="1:11" x14ac:dyDescent="0.45">
      <c r="A58" t="s">
        <v>59</v>
      </c>
      <c r="B58">
        <v>34</v>
      </c>
      <c r="C58" s="1">
        <v>4939</v>
      </c>
      <c r="D58" s="12">
        <f>VLOOKUP(A58,'NWAU per episode Acute Adm'!$A$2:$C$388,3,FALSE)</f>
        <v>0.94</v>
      </c>
      <c r="E58" s="12">
        <f t="shared" si="0"/>
        <v>31.959999999999997</v>
      </c>
      <c r="F58" s="14">
        <f t="shared" si="1"/>
        <v>4642.66</v>
      </c>
      <c r="G58" s="14">
        <f t="shared" si="2"/>
        <v>157850.44</v>
      </c>
      <c r="H58" s="12">
        <f>C58/NEP!$C$6</f>
        <v>0.92838345864661653</v>
      </c>
      <c r="I58" s="1">
        <f>NEP!$C$6-C58</f>
        <v>381</v>
      </c>
      <c r="J58" s="1">
        <f>'NWAU per episode Acute Adm'!E58-F58</f>
        <v>358.13999999999942</v>
      </c>
      <c r="K58" s="1">
        <f t="shared" si="3"/>
        <v>12176.75999999998</v>
      </c>
    </row>
    <row r="59" spans="1:11" x14ac:dyDescent="0.45">
      <c r="A59" t="s">
        <v>60</v>
      </c>
      <c r="B59">
        <v>173</v>
      </c>
      <c r="C59" s="1">
        <v>4896</v>
      </c>
      <c r="D59" s="12">
        <f>VLOOKUP(A59,'NWAU per episode Acute Adm'!$A$2:$C$388,3,FALSE)</f>
        <v>0.24</v>
      </c>
      <c r="E59" s="12">
        <f t="shared" si="0"/>
        <v>41.519999999999996</v>
      </c>
      <c r="F59" s="14">
        <f t="shared" si="1"/>
        <v>1175.04</v>
      </c>
      <c r="G59" s="14">
        <f t="shared" si="2"/>
        <v>203281.91999999998</v>
      </c>
      <c r="H59" s="12">
        <f>C59/NEP!$C$6</f>
        <v>0.92030075187969929</v>
      </c>
      <c r="I59" s="1">
        <f>NEP!$C$6-C59</f>
        <v>424</v>
      </c>
      <c r="J59" s="1">
        <f>'NWAU per episode Acute Adm'!E59-F59</f>
        <v>101.75999999999976</v>
      </c>
      <c r="K59" s="1">
        <f t="shared" si="3"/>
        <v>17604.47999999996</v>
      </c>
    </row>
    <row r="60" spans="1:11" x14ac:dyDescent="0.45">
      <c r="A60" t="s">
        <v>61</v>
      </c>
      <c r="B60">
        <v>55</v>
      </c>
      <c r="C60" s="1">
        <v>5253</v>
      </c>
      <c r="D60" s="12">
        <f>VLOOKUP(A60,'NWAU per episode Acute Adm'!$A$2:$C$388,3,FALSE)</f>
        <v>0.45</v>
      </c>
      <c r="E60" s="12">
        <f t="shared" si="0"/>
        <v>24.75</v>
      </c>
      <c r="F60" s="14">
        <f t="shared" si="1"/>
        <v>2363.85</v>
      </c>
      <c r="G60" s="14">
        <f t="shared" si="2"/>
        <v>130011.75</v>
      </c>
      <c r="H60" s="12">
        <f>C60/NEP!$C$6</f>
        <v>0.98740601503759395</v>
      </c>
      <c r="I60" s="1">
        <f>NEP!$C$6-C60</f>
        <v>67</v>
      </c>
      <c r="J60" s="1">
        <f>'NWAU per episode Acute Adm'!E60-F60</f>
        <v>30.150000000000091</v>
      </c>
      <c r="K60" s="1">
        <f t="shared" si="3"/>
        <v>1658.250000000005</v>
      </c>
    </row>
    <row r="61" spans="1:11" x14ac:dyDescent="0.45">
      <c r="A61" t="s">
        <v>62</v>
      </c>
      <c r="B61">
        <v>55</v>
      </c>
      <c r="C61" s="1">
        <v>8567</v>
      </c>
      <c r="D61" s="12">
        <f>VLOOKUP(A61,'NWAU per episode Acute Adm'!$A$2:$C$388,3,FALSE)</f>
        <v>0.2</v>
      </c>
      <c r="E61" s="12">
        <f t="shared" si="0"/>
        <v>11</v>
      </c>
      <c r="F61" s="14">
        <f t="shared" si="1"/>
        <v>1713.4</v>
      </c>
      <c r="G61" s="14">
        <f t="shared" si="2"/>
        <v>94237</v>
      </c>
      <c r="H61" s="12">
        <f>C61/NEP!$C$6</f>
        <v>1.6103383458646616</v>
      </c>
      <c r="I61" s="1">
        <f>NEP!$C$6-C61</f>
        <v>-3247</v>
      </c>
      <c r="J61" s="1">
        <f>'NWAU per episode Acute Adm'!E61-F61</f>
        <v>-649.40000000000009</v>
      </c>
      <c r="K61" s="1">
        <f t="shared" si="3"/>
        <v>-35717.000000000007</v>
      </c>
    </row>
    <row r="62" spans="1:11" x14ac:dyDescent="0.45">
      <c r="A62" t="s">
        <v>63</v>
      </c>
      <c r="B62">
        <v>30</v>
      </c>
      <c r="C62" s="1">
        <v>8651</v>
      </c>
      <c r="D62" s="12">
        <f>VLOOKUP(A62,'NWAU per episode Acute Adm'!$A$2:$C$388,3,FALSE)</f>
        <v>0.23</v>
      </c>
      <c r="E62" s="12">
        <f t="shared" si="0"/>
        <v>6.9</v>
      </c>
      <c r="F62" s="14">
        <f t="shared" si="1"/>
        <v>1989.73</v>
      </c>
      <c r="G62" s="14">
        <f t="shared" si="2"/>
        <v>59691.9</v>
      </c>
      <c r="H62" s="12">
        <f>C62/NEP!$C$6</f>
        <v>1.6261278195488722</v>
      </c>
      <c r="I62" s="1">
        <f>NEP!$C$6-C62</f>
        <v>-3331</v>
      </c>
      <c r="J62" s="1">
        <f>'NWAU per episode Acute Adm'!E62-F62</f>
        <v>-766.13000000000011</v>
      </c>
      <c r="K62" s="1">
        <f t="shared" si="3"/>
        <v>-22983.9</v>
      </c>
    </row>
    <row r="63" spans="1:11" x14ac:dyDescent="0.45">
      <c r="A63" t="s">
        <v>64</v>
      </c>
      <c r="B63">
        <v>99</v>
      </c>
      <c r="C63" s="1">
        <v>5637</v>
      </c>
      <c r="D63" s="12">
        <f>VLOOKUP(A63,'NWAU per episode Acute Adm'!$A$2:$C$388,3,FALSE)</f>
        <v>1.1200000000000001</v>
      </c>
      <c r="E63" s="12">
        <f t="shared" si="0"/>
        <v>110.88000000000001</v>
      </c>
      <c r="F63" s="14">
        <f t="shared" si="1"/>
        <v>6313.4400000000005</v>
      </c>
      <c r="G63" s="14">
        <f t="shared" si="2"/>
        <v>625030.56000000006</v>
      </c>
      <c r="H63" s="12">
        <f>C63/NEP!$C$6</f>
        <v>1.0595864661654135</v>
      </c>
      <c r="I63" s="1">
        <f>NEP!$C$6-C63</f>
        <v>-317</v>
      </c>
      <c r="J63" s="1">
        <f>'NWAU per episode Acute Adm'!E63-F63</f>
        <v>-355.03999999999996</v>
      </c>
      <c r="K63" s="1">
        <f t="shared" si="3"/>
        <v>-35148.959999999999</v>
      </c>
    </row>
    <row r="64" spans="1:11" x14ac:dyDescent="0.45">
      <c r="A64" t="s">
        <v>65</v>
      </c>
      <c r="B64">
        <v>162</v>
      </c>
      <c r="C64" s="1">
        <v>5687</v>
      </c>
      <c r="D64" s="12">
        <f>VLOOKUP(A64,'NWAU per episode Acute Adm'!$A$2:$C$388,3,FALSE)</f>
        <v>0.35</v>
      </c>
      <c r="E64" s="12">
        <f t="shared" si="0"/>
        <v>56.699999999999996</v>
      </c>
      <c r="F64" s="14">
        <f t="shared" si="1"/>
        <v>1990.4499999999998</v>
      </c>
      <c r="G64" s="14">
        <f t="shared" si="2"/>
        <v>322452.89999999997</v>
      </c>
      <c r="H64" s="12">
        <f>C64/NEP!$C$6</f>
        <v>1.068984962406015</v>
      </c>
      <c r="I64" s="1">
        <f>NEP!$C$6-C64</f>
        <v>-367</v>
      </c>
      <c r="J64" s="1">
        <f>'NWAU per episode Acute Adm'!E64-F64</f>
        <v>-128.44999999999982</v>
      </c>
      <c r="K64" s="1">
        <f t="shared" si="3"/>
        <v>-20808.899999999972</v>
      </c>
    </row>
    <row r="65" spans="1:11" x14ac:dyDescent="0.45">
      <c r="A65" t="s">
        <v>66</v>
      </c>
      <c r="B65">
        <v>128</v>
      </c>
      <c r="C65" s="1">
        <v>4691</v>
      </c>
      <c r="D65" s="12">
        <f>VLOOKUP(A65,'NWAU per episode Acute Adm'!$A$2:$C$388,3,FALSE)</f>
        <v>0.15</v>
      </c>
      <c r="E65" s="12">
        <f t="shared" si="0"/>
        <v>19.2</v>
      </c>
      <c r="F65" s="14">
        <f t="shared" si="1"/>
        <v>703.65</v>
      </c>
      <c r="G65" s="14">
        <f t="shared" si="2"/>
        <v>90067.199999999997</v>
      </c>
      <c r="H65" s="12">
        <f>C65/NEP!$C$6</f>
        <v>0.88176691729323309</v>
      </c>
      <c r="I65" s="1">
        <f>NEP!$C$6-C65</f>
        <v>629</v>
      </c>
      <c r="J65" s="1">
        <f>'NWAU per episode Acute Adm'!E65-F65</f>
        <v>94.350000000000023</v>
      </c>
      <c r="K65" s="1">
        <f t="shared" si="3"/>
        <v>12076.800000000003</v>
      </c>
    </row>
    <row r="66" spans="1:11" x14ac:dyDescent="0.45">
      <c r="A66" t="s">
        <v>67</v>
      </c>
      <c r="B66">
        <v>74</v>
      </c>
      <c r="C66" s="1">
        <v>5211</v>
      </c>
      <c r="D66" s="12">
        <f>VLOOKUP(A66,'NWAU per episode Acute Adm'!$A$2:$C$388,3,FALSE)</f>
        <v>0.23</v>
      </c>
      <c r="E66" s="12">
        <f t="shared" si="0"/>
        <v>17.02</v>
      </c>
      <c r="F66" s="14">
        <f t="shared" si="1"/>
        <v>1198.53</v>
      </c>
      <c r="G66" s="14">
        <f t="shared" si="2"/>
        <v>88691.22</v>
      </c>
      <c r="H66" s="12">
        <f>C66/NEP!$C$6</f>
        <v>0.97951127819548878</v>
      </c>
      <c r="I66" s="1">
        <f>NEP!$C$6-C66</f>
        <v>109</v>
      </c>
      <c r="J66" s="1">
        <f>'NWAU per episode Acute Adm'!E66-F66</f>
        <v>25.069999999999936</v>
      </c>
      <c r="K66" s="1">
        <f t="shared" si="3"/>
        <v>1855.1799999999953</v>
      </c>
    </row>
    <row r="67" spans="1:11" x14ac:dyDescent="0.45">
      <c r="A67" t="s">
        <v>68</v>
      </c>
      <c r="B67">
        <v>30</v>
      </c>
      <c r="C67" s="1">
        <v>5235</v>
      </c>
      <c r="D67" s="12">
        <f>VLOOKUP(A67,'NWAU per episode Acute Adm'!$A$2:$C$388,3,FALSE)</f>
        <v>0.19</v>
      </c>
      <c r="E67" s="12">
        <f t="shared" ref="E67:E130" si="4">D67*B67</f>
        <v>5.7</v>
      </c>
      <c r="F67" s="14">
        <f t="shared" ref="F67:F130" si="5">C67*D67</f>
        <v>994.65</v>
      </c>
      <c r="G67" s="14">
        <f t="shared" ref="G67:G130" si="6">F67*B67</f>
        <v>29839.5</v>
      </c>
      <c r="H67" s="12">
        <f>C67/NEP!$C$6</f>
        <v>0.98402255639097747</v>
      </c>
      <c r="I67" s="1">
        <f>NEP!$C$6-C67</f>
        <v>85</v>
      </c>
      <c r="J67" s="1">
        <f>'NWAU per episode Acute Adm'!E67-F67</f>
        <v>16.149999999999977</v>
      </c>
      <c r="K67" s="1">
        <f t="shared" ref="K67:K130" si="7">J67*B67</f>
        <v>484.49999999999932</v>
      </c>
    </row>
    <row r="68" spans="1:11" x14ac:dyDescent="0.45">
      <c r="A68" t="s">
        <v>69</v>
      </c>
      <c r="B68">
        <v>72</v>
      </c>
      <c r="C68" s="1">
        <v>4692</v>
      </c>
      <c r="D68" s="12">
        <f>VLOOKUP(A68,'NWAU per episode Acute Adm'!$A$2:$C$388,3,FALSE)</f>
        <v>0.62</v>
      </c>
      <c r="E68" s="12">
        <f t="shared" si="4"/>
        <v>44.64</v>
      </c>
      <c r="F68" s="14">
        <f t="shared" si="5"/>
        <v>2909.04</v>
      </c>
      <c r="G68" s="14">
        <f t="shared" si="6"/>
        <v>209450.88</v>
      </c>
      <c r="H68" s="12">
        <f>C68/NEP!$C$6</f>
        <v>0.88195488721804516</v>
      </c>
      <c r="I68" s="1">
        <f>NEP!$C$6-C68</f>
        <v>628</v>
      </c>
      <c r="J68" s="1">
        <f>'NWAU per episode Acute Adm'!E68-F68</f>
        <v>389.36000000000013</v>
      </c>
      <c r="K68" s="1">
        <f t="shared" si="7"/>
        <v>28033.920000000009</v>
      </c>
    </row>
    <row r="69" spans="1:11" x14ac:dyDescent="0.45">
      <c r="A69" t="s">
        <v>70</v>
      </c>
      <c r="B69">
        <v>77</v>
      </c>
      <c r="C69" s="1">
        <v>3879</v>
      </c>
      <c r="D69" s="12">
        <f>VLOOKUP(A69,'NWAU per episode Acute Adm'!$A$2:$C$388,3,FALSE)</f>
        <v>0.5</v>
      </c>
      <c r="E69" s="12">
        <f t="shared" si="4"/>
        <v>38.5</v>
      </c>
      <c r="F69" s="14">
        <f t="shared" si="5"/>
        <v>1939.5</v>
      </c>
      <c r="G69" s="14">
        <f t="shared" si="6"/>
        <v>149341.5</v>
      </c>
      <c r="H69" s="12">
        <f>C69/NEP!$C$6</f>
        <v>0.72913533834586464</v>
      </c>
      <c r="I69" s="1">
        <f>NEP!$C$6-C69</f>
        <v>1441</v>
      </c>
      <c r="J69" s="1">
        <f>'NWAU per episode Acute Adm'!E69-F69</f>
        <v>720.5</v>
      </c>
      <c r="K69" s="1">
        <f t="shared" si="7"/>
        <v>55478.5</v>
      </c>
    </row>
    <row r="70" spans="1:11" x14ac:dyDescent="0.45">
      <c r="A70" t="s">
        <v>71</v>
      </c>
      <c r="B70">
        <v>129</v>
      </c>
      <c r="C70" s="1">
        <v>4017</v>
      </c>
      <c r="D70" s="12">
        <f>VLOOKUP(A70,'NWAU per episode Acute Adm'!$A$2:$C$388,3,FALSE)</f>
        <v>0.49</v>
      </c>
      <c r="E70" s="12">
        <f t="shared" si="4"/>
        <v>63.21</v>
      </c>
      <c r="F70" s="14">
        <f t="shared" si="5"/>
        <v>1968.33</v>
      </c>
      <c r="G70" s="14">
        <f t="shared" si="6"/>
        <v>253914.56999999998</v>
      </c>
      <c r="H70" s="12">
        <f>C70/NEP!$C$6</f>
        <v>0.75507518796992479</v>
      </c>
      <c r="I70" s="1">
        <f>NEP!$C$6-C70</f>
        <v>1303</v>
      </c>
      <c r="J70" s="1">
        <f>'NWAU per episode Acute Adm'!E70-F70</f>
        <v>638.47000000000025</v>
      </c>
      <c r="K70" s="1">
        <f t="shared" si="7"/>
        <v>82362.630000000034</v>
      </c>
    </row>
    <row r="71" spans="1:11" x14ac:dyDescent="0.45">
      <c r="A71" t="s">
        <v>72</v>
      </c>
      <c r="B71">
        <v>69</v>
      </c>
      <c r="C71" s="1">
        <v>4107</v>
      </c>
      <c r="D71" s="12">
        <f>VLOOKUP(A71,'NWAU per episode Acute Adm'!$A$2:$C$388,3,FALSE)</f>
        <v>0.23</v>
      </c>
      <c r="E71" s="12">
        <f t="shared" si="4"/>
        <v>15.870000000000001</v>
      </c>
      <c r="F71" s="14">
        <f t="shared" si="5"/>
        <v>944.61</v>
      </c>
      <c r="G71" s="14">
        <f t="shared" si="6"/>
        <v>65178.090000000004</v>
      </c>
      <c r="H71" s="12">
        <f>C71/NEP!$C$6</f>
        <v>0.77199248120300756</v>
      </c>
      <c r="I71" s="1">
        <f>NEP!$C$6-C71</f>
        <v>1213</v>
      </c>
      <c r="J71" s="1">
        <f>'NWAU per episode Acute Adm'!E71-F71</f>
        <v>278.99000000000012</v>
      </c>
      <c r="K71" s="1">
        <f t="shared" si="7"/>
        <v>19250.310000000009</v>
      </c>
    </row>
    <row r="72" spans="1:11" x14ac:dyDescent="0.45">
      <c r="A72" t="s">
        <v>73</v>
      </c>
      <c r="B72">
        <v>34</v>
      </c>
      <c r="C72" s="1">
        <v>3406</v>
      </c>
      <c r="D72" s="12">
        <f>VLOOKUP(A72,'NWAU per episode Acute Adm'!$A$2:$C$388,3,FALSE)</f>
        <v>0.17</v>
      </c>
      <c r="E72" s="12">
        <f t="shared" si="4"/>
        <v>5.78</v>
      </c>
      <c r="F72" s="14">
        <f t="shared" si="5"/>
        <v>579.0200000000001</v>
      </c>
      <c r="G72" s="14">
        <f t="shared" si="6"/>
        <v>19686.680000000004</v>
      </c>
      <c r="H72" s="12">
        <f>C72/NEP!$C$6</f>
        <v>0.64022556390977448</v>
      </c>
      <c r="I72" s="1">
        <f>NEP!$C$6-C72</f>
        <v>1914</v>
      </c>
      <c r="J72" s="1">
        <f>'NWAU per episode Acute Adm'!E72-F72</f>
        <v>325.38</v>
      </c>
      <c r="K72" s="1">
        <f t="shared" si="7"/>
        <v>11062.92</v>
      </c>
    </row>
    <row r="73" spans="1:11" x14ac:dyDescent="0.45">
      <c r="A73" t="s">
        <v>74</v>
      </c>
      <c r="B73">
        <v>46</v>
      </c>
      <c r="C73" s="1">
        <v>14175</v>
      </c>
      <c r="D73" s="12">
        <f>VLOOKUP(A73,'NWAU per episode Acute Adm'!$A$2:$C$388,3,FALSE)</f>
        <v>0.14000000000000001</v>
      </c>
      <c r="E73" s="12">
        <f t="shared" si="4"/>
        <v>6.44</v>
      </c>
      <c r="F73" s="14">
        <f t="shared" si="5"/>
        <v>1984.5000000000002</v>
      </c>
      <c r="G73" s="14">
        <f t="shared" si="6"/>
        <v>91287.000000000015</v>
      </c>
      <c r="H73" s="12">
        <f>C73/NEP!$C$6</f>
        <v>2.6644736842105261</v>
      </c>
      <c r="I73" s="1">
        <f>NEP!$C$6-C73</f>
        <v>-8855</v>
      </c>
      <c r="J73" s="1">
        <f>'NWAU per episode Acute Adm'!E73-F73</f>
        <v>-1239.7000000000003</v>
      </c>
      <c r="K73" s="1">
        <f t="shared" si="7"/>
        <v>-57026.200000000012</v>
      </c>
    </row>
    <row r="74" spans="1:11" x14ac:dyDescent="0.45">
      <c r="A74" t="s">
        <v>75</v>
      </c>
      <c r="B74">
        <v>39</v>
      </c>
      <c r="C74" s="1">
        <v>4941</v>
      </c>
      <c r="D74" s="12">
        <f>VLOOKUP(A74,'NWAU per episode Acute Adm'!$A$2:$C$388,3,FALSE)</f>
        <v>0.99</v>
      </c>
      <c r="E74" s="12">
        <f t="shared" si="4"/>
        <v>38.61</v>
      </c>
      <c r="F74" s="14">
        <f t="shared" si="5"/>
        <v>4891.59</v>
      </c>
      <c r="G74" s="14">
        <f t="shared" si="6"/>
        <v>190772.01</v>
      </c>
      <c r="H74" s="12">
        <f>C74/NEP!$C$6</f>
        <v>0.92875939849624056</v>
      </c>
      <c r="I74" s="1">
        <f>NEP!$C$6-C74</f>
        <v>379</v>
      </c>
      <c r="J74" s="1">
        <f>'NWAU per episode Acute Adm'!E74-F74</f>
        <v>375.20999999999913</v>
      </c>
      <c r="K74" s="1">
        <f t="shared" si="7"/>
        <v>14633.189999999966</v>
      </c>
    </row>
    <row r="75" spans="1:11" x14ac:dyDescent="0.45">
      <c r="A75" t="s">
        <v>76</v>
      </c>
      <c r="B75">
        <v>32</v>
      </c>
      <c r="C75" s="1">
        <v>4520</v>
      </c>
      <c r="D75" s="12">
        <f>VLOOKUP(A75,'NWAU per episode Acute Adm'!$A$2:$C$388,3,FALSE)</f>
        <v>0.55000000000000004</v>
      </c>
      <c r="E75" s="12">
        <f t="shared" si="4"/>
        <v>17.600000000000001</v>
      </c>
      <c r="F75" s="14">
        <f t="shared" si="5"/>
        <v>2486</v>
      </c>
      <c r="G75" s="14">
        <f t="shared" si="6"/>
        <v>79552</v>
      </c>
      <c r="H75" s="12">
        <f>C75/NEP!$C$6</f>
        <v>0.84962406015037595</v>
      </c>
      <c r="I75" s="1">
        <f>NEP!$C$6-C75</f>
        <v>800</v>
      </c>
      <c r="J75" s="1">
        <f>'NWAU per episode Acute Adm'!E75-F75</f>
        <v>440.00000000000045</v>
      </c>
      <c r="K75" s="1">
        <f t="shared" si="7"/>
        <v>14080.000000000015</v>
      </c>
    </row>
    <row r="76" spans="1:11" x14ac:dyDescent="0.45">
      <c r="A76" t="s">
        <v>77</v>
      </c>
      <c r="B76">
        <v>34</v>
      </c>
      <c r="C76" s="1">
        <v>5844</v>
      </c>
      <c r="D76" s="12">
        <f>VLOOKUP(A76,'NWAU per episode Acute Adm'!$A$2:$C$388,3,FALSE)</f>
        <v>0.13</v>
      </c>
      <c r="E76" s="12">
        <f t="shared" si="4"/>
        <v>4.42</v>
      </c>
      <c r="F76" s="14">
        <f t="shared" si="5"/>
        <v>759.72</v>
      </c>
      <c r="G76" s="14">
        <f t="shared" si="6"/>
        <v>25830.48</v>
      </c>
      <c r="H76" s="12">
        <f>C76/NEP!$C$6</f>
        <v>1.0984962406015037</v>
      </c>
      <c r="I76" s="1">
        <f>NEP!$C$6-C76</f>
        <v>-524</v>
      </c>
      <c r="J76" s="1">
        <f>'NWAU per episode Acute Adm'!E76-F76</f>
        <v>-68.120000000000118</v>
      </c>
      <c r="K76" s="1">
        <f t="shared" si="7"/>
        <v>-2316.080000000004</v>
      </c>
    </row>
    <row r="77" spans="1:11" x14ac:dyDescent="0.45">
      <c r="A77" t="s">
        <v>78</v>
      </c>
      <c r="B77">
        <v>34</v>
      </c>
      <c r="C77" s="1">
        <v>5912</v>
      </c>
      <c r="D77" s="12">
        <f>VLOOKUP(A77,'NWAU per episode Acute Adm'!$A$2:$C$388,3,FALSE)</f>
        <v>0.7</v>
      </c>
      <c r="E77" s="12">
        <f t="shared" si="4"/>
        <v>23.799999999999997</v>
      </c>
      <c r="F77" s="14">
        <f t="shared" si="5"/>
        <v>4138.3999999999996</v>
      </c>
      <c r="G77" s="14">
        <f t="shared" si="6"/>
        <v>140705.59999999998</v>
      </c>
      <c r="H77" s="12">
        <f>C77/NEP!$C$6</f>
        <v>1.1112781954887219</v>
      </c>
      <c r="I77" s="1">
        <f>NEP!$C$6-C77</f>
        <v>-592</v>
      </c>
      <c r="J77" s="1">
        <f>'NWAU per episode Acute Adm'!E77-F77</f>
        <v>-414.40000000000009</v>
      </c>
      <c r="K77" s="1">
        <f t="shared" si="7"/>
        <v>-14089.600000000002</v>
      </c>
    </row>
    <row r="78" spans="1:11" x14ac:dyDescent="0.45">
      <c r="A78" t="s">
        <v>79</v>
      </c>
      <c r="B78">
        <v>52</v>
      </c>
      <c r="C78" s="1">
        <v>5903</v>
      </c>
      <c r="D78" s="12">
        <f>VLOOKUP(A78,'NWAU per episode Acute Adm'!$A$2:$C$388,3,FALSE)</f>
        <v>0.24</v>
      </c>
      <c r="E78" s="12">
        <f t="shared" si="4"/>
        <v>12.48</v>
      </c>
      <c r="F78" s="14">
        <f t="shared" si="5"/>
        <v>1416.72</v>
      </c>
      <c r="G78" s="14">
        <f t="shared" si="6"/>
        <v>73669.440000000002</v>
      </c>
      <c r="H78" s="12">
        <f>C78/NEP!$C$6</f>
        <v>1.1095864661654136</v>
      </c>
      <c r="I78" s="1">
        <f>NEP!$C$6-C78</f>
        <v>-583</v>
      </c>
      <c r="J78" s="1">
        <f>'NWAU per episode Acute Adm'!E78-F78</f>
        <v>-139.91999999999985</v>
      </c>
      <c r="K78" s="1">
        <f t="shared" si="7"/>
        <v>-7275.839999999992</v>
      </c>
    </row>
    <row r="79" spans="1:11" x14ac:dyDescent="0.45">
      <c r="A79" t="s">
        <v>80</v>
      </c>
      <c r="B79">
        <v>60</v>
      </c>
      <c r="C79" s="1">
        <v>7140</v>
      </c>
      <c r="D79" s="12">
        <f>VLOOKUP(A79,'NWAU per episode Acute Adm'!$A$2:$C$388,3,FALSE)</f>
        <v>0.75</v>
      </c>
      <c r="E79" s="12">
        <f t="shared" si="4"/>
        <v>45</v>
      </c>
      <c r="F79" s="14">
        <f t="shared" si="5"/>
        <v>5355</v>
      </c>
      <c r="G79" s="14">
        <f t="shared" si="6"/>
        <v>321300</v>
      </c>
      <c r="H79" s="12">
        <f>C79/NEP!$C$6</f>
        <v>1.3421052631578947</v>
      </c>
      <c r="I79" s="1">
        <f>NEP!$C$6-C79</f>
        <v>-1820</v>
      </c>
      <c r="J79" s="1">
        <f>'NWAU per episode Acute Adm'!E79-F79</f>
        <v>-1365</v>
      </c>
      <c r="K79" s="1">
        <f t="shared" si="7"/>
        <v>-81900</v>
      </c>
    </row>
    <row r="80" spans="1:11" x14ac:dyDescent="0.45">
      <c r="A80" t="s">
        <v>81</v>
      </c>
      <c r="B80">
        <v>334</v>
      </c>
      <c r="C80" s="1">
        <v>4850</v>
      </c>
      <c r="D80" s="12">
        <f>VLOOKUP(A80,'NWAU per episode Acute Adm'!$A$2:$C$388,3,FALSE)</f>
        <v>0.22</v>
      </c>
      <c r="E80" s="12">
        <f t="shared" si="4"/>
        <v>73.48</v>
      </c>
      <c r="F80" s="14">
        <f t="shared" si="5"/>
        <v>1067</v>
      </c>
      <c r="G80" s="14">
        <f t="shared" si="6"/>
        <v>356378</v>
      </c>
      <c r="H80" s="12">
        <f>C80/NEP!$C$6</f>
        <v>0.91165413533834583</v>
      </c>
      <c r="I80" s="1">
        <f>NEP!$C$6-C80</f>
        <v>470</v>
      </c>
      <c r="J80" s="1">
        <f>'NWAU per episode Acute Adm'!E80-F80</f>
        <v>103.40000000000009</v>
      </c>
      <c r="K80" s="1">
        <f t="shared" si="7"/>
        <v>34535.600000000028</v>
      </c>
    </row>
    <row r="81" spans="1:11" x14ac:dyDescent="0.45">
      <c r="A81" t="s">
        <v>82</v>
      </c>
      <c r="B81">
        <v>49</v>
      </c>
      <c r="C81" s="1">
        <v>6042</v>
      </c>
      <c r="D81" s="12">
        <f>VLOOKUP(A81,'NWAU per episode Acute Adm'!$A$2:$C$388,3,FALSE)</f>
        <v>0.13</v>
      </c>
      <c r="E81" s="12">
        <f t="shared" si="4"/>
        <v>6.37</v>
      </c>
      <c r="F81" s="14">
        <f t="shared" si="5"/>
        <v>785.46</v>
      </c>
      <c r="G81" s="14">
        <f t="shared" si="6"/>
        <v>38487.54</v>
      </c>
      <c r="H81" s="12">
        <f>C81/NEP!$C$6</f>
        <v>1.1357142857142857</v>
      </c>
      <c r="I81" s="1">
        <f>NEP!$C$6-C81</f>
        <v>-722</v>
      </c>
      <c r="J81" s="1">
        <f>'NWAU per episode Acute Adm'!E81-F81</f>
        <v>-93.860000000000014</v>
      </c>
      <c r="K81" s="1">
        <f t="shared" si="7"/>
        <v>-4599.1400000000003</v>
      </c>
    </row>
    <row r="82" spans="1:11" x14ac:dyDescent="0.45">
      <c r="A82" t="s">
        <v>83</v>
      </c>
      <c r="B82">
        <v>89</v>
      </c>
      <c r="C82" s="1">
        <v>4632</v>
      </c>
      <c r="D82" s="12">
        <f>VLOOKUP(A82,'NWAU per episode Acute Adm'!$A$2:$C$388,3,FALSE)</f>
        <v>0.28000000000000003</v>
      </c>
      <c r="E82" s="12">
        <f t="shared" si="4"/>
        <v>24.92</v>
      </c>
      <c r="F82" s="14">
        <f t="shared" si="5"/>
        <v>1296.96</v>
      </c>
      <c r="G82" s="14">
        <f t="shared" si="6"/>
        <v>115429.44</v>
      </c>
      <c r="H82" s="12">
        <f>C82/NEP!$C$6</f>
        <v>0.87067669172932327</v>
      </c>
      <c r="I82" s="1">
        <f>NEP!$C$6-C82</f>
        <v>688</v>
      </c>
      <c r="J82" s="1">
        <f>'NWAU per episode Acute Adm'!E82-F82</f>
        <v>192.64000000000033</v>
      </c>
      <c r="K82" s="1">
        <f t="shared" si="7"/>
        <v>17144.960000000028</v>
      </c>
    </row>
    <row r="83" spans="1:11" x14ac:dyDescent="0.45">
      <c r="A83" t="s">
        <v>84</v>
      </c>
      <c r="B83">
        <v>71</v>
      </c>
      <c r="C83" s="1">
        <v>5948</v>
      </c>
      <c r="D83" s="12">
        <f>VLOOKUP(A83,'NWAU per episode Acute Adm'!$A$2:$C$388,3,FALSE)</f>
        <v>0.33</v>
      </c>
      <c r="E83" s="12">
        <f t="shared" si="4"/>
        <v>23.43</v>
      </c>
      <c r="F83" s="14">
        <f t="shared" si="5"/>
        <v>1962.8400000000001</v>
      </c>
      <c r="G83" s="14">
        <f t="shared" si="6"/>
        <v>139361.64000000001</v>
      </c>
      <c r="H83" s="12">
        <f>C83/NEP!$C$6</f>
        <v>1.1180451127819548</v>
      </c>
      <c r="I83" s="1">
        <f>NEP!$C$6-C83</f>
        <v>-628</v>
      </c>
      <c r="J83" s="1">
        <f>'NWAU per episode Acute Adm'!E83-F83</f>
        <v>-207.24000000000024</v>
      </c>
      <c r="K83" s="1">
        <f t="shared" si="7"/>
        <v>-14714.040000000017</v>
      </c>
    </row>
    <row r="84" spans="1:11" x14ac:dyDescent="0.45">
      <c r="A84" t="s">
        <v>85</v>
      </c>
      <c r="B84">
        <v>210</v>
      </c>
      <c r="C84" s="1">
        <v>5156</v>
      </c>
      <c r="D84" s="12">
        <f>VLOOKUP(A84,'NWAU per episode Acute Adm'!$A$2:$C$388,3,FALSE)</f>
        <v>0.17</v>
      </c>
      <c r="E84" s="12">
        <f t="shared" si="4"/>
        <v>35.700000000000003</v>
      </c>
      <c r="F84" s="14">
        <f t="shared" si="5"/>
        <v>876.5200000000001</v>
      </c>
      <c r="G84" s="14">
        <f t="shared" si="6"/>
        <v>184069.2</v>
      </c>
      <c r="H84" s="12">
        <f>C84/NEP!$C$6</f>
        <v>0.96917293233082702</v>
      </c>
      <c r="I84" s="1">
        <f>NEP!$C$6-C84</f>
        <v>164</v>
      </c>
      <c r="J84" s="1">
        <f>'NWAU per episode Acute Adm'!E84-F84</f>
        <v>27.879999999999995</v>
      </c>
      <c r="K84" s="1">
        <f t="shared" si="7"/>
        <v>5854.7999999999993</v>
      </c>
    </row>
    <row r="85" spans="1:11" x14ac:dyDescent="0.45">
      <c r="A85" t="s">
        <v>86</v>
      </c>
      <c r="B85">
        <v>34</v>
      </c>
      <c r="C85" s="1">
        <v>2742</v>
      </c>
      <c r="D85" s="12">
        <f>VLOOKUP(A85,'NWAU per episode Acute Adm'!$A$2:$C$388,3,FALSE)</f>
        <v>0.3</v>
      </c>
      <c r="E85" s="12">
        <f t="shared" si="4"/>
        <v>10.199999999999999</v>
      </c>
      <c r="F85" s="14">
        <f t="shared" si="5"/>
        <v>822.6</v>
      </c>
      <c r="G85" s="14">
        <f t="shared" si="6"/>
        <v>27968.400000000001</v>
      </c>
      <c r="H85" s="12">
        <f>C85/NEP!$C$6</f>
        <v>0.51541353383458643</v>
      </c>
      <c r="I85" s="1">
        <f>NEP!$C$6-C85</f>
        <v>2578</v>
      </c>
      <c r="J85" s="1">
        <f>'NWAU per episode Acute Adm'!E85-F85</f>
        <v>773.39999999999975</v>
      </c>
      <c r="K85" s="1">
        <f t="shared" si="7"/>
        <v>26295.599999999991</v>
      </c>
    </row>
    <row r="86" spans="1:11" x14ac:dyDescent="0.45">
      <c r="C86" s="1"/>
      <c r="D86" s="12"/>
      <c r="E86" s="12"/>
      <c r="F86" s="14"/>
      <c r="G86" s="14"/>
      <c r="H86" s="12"/>
      <c r="I86" s="1"/>
      <c r="J86" s="1"/>
      <c r="K86" s="1"/>
    </row>
    <row r="87" spans="1:11" x14ac:dyDescent="0.45">
      <c r="C87" s="1"/>
      <c r="D87" s="25">
        <f>SUMPRODUCT(D2:D85,$B$2:$B$85)/SUM($B$2:$B$385)</f>
        <v>0.45688331432915236</v>
      </c>
      <c r="H87" s="25">
        <f>SUMPRODUCT(H2:H85,$B$2:$B$85)/SUM($B$2:$B$85)</f>
        <v>0.90824024142454152</v>
      </c>
      <c r="I87" s="1"/>
      <c r="J87" s="1"/>
      <c r="K87" s="1"/>
    </row>
    <row r="88" spans="1:11" x14ac:dyDescent="0.45">
      <c r="C88" s="1"/>
      <c r="D88" s="12"/>
      <c r="E88" s="12"/>
      <c r="F88" s="14"/>
      <c r="G88" s="14"/>
      <c r="H88" s="12"/>
      <c r="I88" s="1"/>
      <c r="J88" s="1"/>
      <c r="K88" s="1"/>
    </row>
    <row r="89" spans="1:11" x14ac:dyDescent="0.45">
      <c r="C89" s="1"/>
      <c r="D89" s="12"/>
      <c r="E89" s="12"/>
      <c r="F89" s="14"/>
      <c r="G89" s="14"/>
      <c r="H89" s="12"/>
      <c r="I89" s="1"/>
      <c r="J89" s="1"/>
      <c r="K89" s="1"/>
    </row>
    <row r="90" spans="1:11" x14ac:dyDescent="0.45">
      <c r="C90" s="1"/>
      <c r="D90" s="12"/>
      <c r="E90" s="12"/>
      <c r="F90" s="14"/>
      <c r="G90" s="14"/>
      <c r="H90" s="12"/>
      <c r="I90" s="1"/>
      <c r="J90" s="1"/>
      <c r="K90" s="1"/>
    </row>
    <row r="91" spans="1:11" x14ac:dyDescent="0.45">
      <c r="C91" s="1"/>
      <c r="D91" s="12"/>
      <c r="E91" s="12"/>
      <c r="F91" s="14"/>
      <c r="G91" s="14"/>
      <c r="H91" s="12"/>
      <c r="I91" s="1"/>
      <c r="J91" s="1"/>
      <c r="K91" s="1"/>
    </row>
    <row r="92" spans="1:11" x14ac:dyDescent="0.45">
      <c r="C92" s="1"/>
      <c r="D92" s="12"/>
      <c r="E92" s="12"/>
      <c r="F92" s="14"/>
      <c r="G92" s="14"/>
      <c r="H92" s="12"/>
      <c r="I92" s="1"/>
      <c r="J92" s="1"/>
      <c r="K92" s="1"/>
    </row>
    <row r="93" spans="1:11" x14ac:dyDescent="0.45">
      <c r="C93" s="1"/>
      <c r="D93" s="12"/>
      <c r="E93" s="12"/>
      <c r="F93" s="14"/>
      <c r="G93" s="14"/>
      <c r="H93" s="12"/>
      <c r="I93" s="1"/>
      <c r="J93" s="1"/>
      <c r="K93" s="1"/>
    </row>
    <row r="94" spans="1:11" x14ac:dyDescent="0.45">
      <c r="C94" s="1"/>
      <c r="D94" s="12"/>
      <c r="E94" s="12"/>
      <c r="F94" s="14"/>
      <c r="G94" s="14"/>
      <c r="H94" s="12"/>
      <c r="I94" s="1"/>
      <c r="J94" s="1"/>
      <c r="K94" s="1"/>
    </row>
    <row r="95" spans="1:11" x14ac:dyDescent="0.45">
      <c r="C95" s="1"/>
      <c r="D95" s="12"/>
      <c r="E95" s="12"/>
      <c r="F95" s="14"/>
      <c r="G95" s="14"/>
      <c r="H95" s="12"/>
      <c r="I95" s="1"/>
      <c r="J95" s="1"/>
      <c r="K95" s="1"/>
    </row>
    <row r="96" spans="1:11" x14ac:dyDescent="0.45">
      <c r="C96" s="1"/>
      <c r="D96" s="12"/>
      <c r="E96" s="12"/>
      <c r="F96" s="14"/>
      <c r="G96" s="14"/>
      <c r="H96" s="12"/>
      <c r="I96" s="1"/>
      <c r="J96" s="1"/>
      <c r="K96" s="1"/>
    </row>
    <row r="97" spans="2:11" x14ac:dyDescent="0.45">
      <c r="C97" s="1"/>
      <c r="D97" s="12"/>
      <c r="E97" s="12"/>
      <c r="F97" s="14"/>
      <c r="G97" s="14"/>
      <c r="H97" s="12"/>
      <c r="I97" s="1"/>
      <c r="J97" s="1"/>
      <c r="K97" s="1"/>
    </row>
    <row r="98" spans="2:11" x14ac:dyDescent="0.45">
      <c r="B98" s="2"/>
      <c r="C98" s="1"/>
      <c r="D98" s="12"/>
      <c r="E98" s="12"/>
      <c r="F98" s="14"/>
      <c r="G98" s="14"/>
      <c r="H98" s="12"/>
      <c r="I98" s="1"/>
      <c r="J98" s="1"/>
      <c r="K98" s="1"/>
    </row>
    <row r="99" spans="2:11" x14ac:dyDescent="0.45">
      <c r="C99" s="1"/>
      <c r="D99" s="12"/>
      <c r="E99" s="12"/>
      <c r="F99" s="14"/>
      <c r="G99" s="14"/>
      <c r="H99" s="12"/>
      <c r="I99" s="1"/>
      <c r="J99" s="1"/>
      <c r="K99" s="1"/>
    </row>
    <row r="100" spans="2:11" x14ac:dyDescent="0.45">
      <c r="C100" s="1"/>
      <c r="D100" s="12"/>
      <c r="E100" s="12"/>
      <c r="F100" s="14"/>
      <c r="G100" s="14"/>
      <c r="H100" s="12"/>
      <c r="I100" s="1"/>
      <c r="J100" s="1"/>
      <c r="K100" s="1"/>
    </row>
    <row r="101" spans="2:11" x14ac:dyDescent="0.45">
      <c r="C101" s="1"/>
      <c r="D101" s="12"/>
      <c r="E101" s="12"/>
      <c r="F101" s="14"/>
      <c r="G101" s="14"/>
      <c r="H101" s="12"/>
      <c r="I101" s="1"/>
      <c r="J101" s="1"/>
      <c r="K101" s="1"/>
    </row>
    <row r="102" spans="2:11" x14ac:dyDescent="0.45">
      <c r="C102" s="1"/>
      <c r="D102" s="12"/>
      <c r="E102" s="12"/>
      <c r="F102" s="14"/>
      <c r="G102" s="14"/>
      <c r="H102" s="12"/>
      <c r="I102" s="1"/>
      <c r="J102" s="1"/>
      <c r="K102" s="1"/>
    </row>
    <row r="103" spans="2:11" x14ac:dyDescent="0.45">
      <c r="C103" s="1"/>
      <c r="D103" s="12"/>
      <c r="E103" s="12"/>
      <c r="F103" s="14"/>
      <c r="G103" s="14"/>
      <c r="H103" s="12"/>
      <c r="I103" s="1"/>
      <c r="J103" s="1"/>
      <c r="K103" s="1"/>
    </row>
    <row r="104" spans="2:11" x14ac:dyDescent="0.45">
      <c r="C104" s="1"/>
      <c r="D104" s="12"/>
      <c r="E104" s="12"/>
      <c r="F104" s="14"/>
      <c r="G104" s="14"/>
      <c r="H104" s="12"/>
      <c r="I104" s="1"/>
      <c r="J104" s="1"/>
      <c r="K104" s="1"/>
    </row>
    <row r="105" spans="2:11" x14ac:dyDescent="0.45">
      <c r="C105" s="1"/>
      <c r="D105" s="12"/>
      <c r="E105" s="12"/>
      <c r="F105" s="14"/>
      <c r="G105" s="14"/>
      <c r="H105" s="12"/>
      <c r="I105" s="1"/>
      <c r="J105" s="1"/>
      <c r="K105" s="1"/>
    </row>
    <row r="106" spans="2:11" x14ac:dyDescent="0.45">
      <c r="C106" s="1"/>
      <c r="D106" s="12"/>
      <c r="E106" s="12"/>
      <c r="F106" s="14"/>
      <c r="G106" s="14"/>
      <c r="H106" s="12"/>
      <c r="I106" s="1"/>
      <c r="J106" s="1"/>
      <c r="K106" s="1"/>
    </row>
    <row r="107" spans="2:11" x14ac:dyDescent="0.45">
      <c r="C107" s="1"/>
      <c r="D107" s="12"/>
      <c r="E107" s="12"/>
      <c r="F107" s="14"/>
      <c r="G107" s="14"/>
      <c r="H107" s="12"/>
      <c r="I107" s="1"/>
      <c r="J107" s="1"/>
      <c r="K107" s="1"/>
    </row>
    <row r="108" spans="2:11" x14ac:dyDescent="0.45">
      <c r="C108" s="1"/>
      <c r="D108" s="12"/>
      <c r="E108" s="12"/>
      <c r="F108" s="14"/>
      <c r="G108" s="14"/>
      <c r="H108" s="12"/>
      <c r="I108" s="1"/>
      <c r="J108" s="1"/>
      <c r="K108" s="1"/>
    </row>
    <row r="109" spans="2:11" x14ac:dyDescent="0.45">
      <c r="C109" s="1"/>
      <c r="D109" s="12"/>
      <c r="E109" s="12"/>
      <c r="F109" s="14"/>
      <c r="G109" s="14"/>
      <c r="H109" s="12"/>
      <c r="I109" s="1"/>
      <c r="J109" s="1"/>
      <c r="K109" s="1"/>
    </row>
    <row r="110" spans="2:11" x14ac:dyDescent="0.45">
      <c r="C110" s="1"/>
      <c r="D110" s="12"/>
      <c r="E110" s="12"/>
      <c r="F110" s="14"/>
      <c r="G110" s="14"/>
      <c r="H110" s="12"/>
      <c r="I110" s="1"/>
      <c r="J110" s="1"/>
      <c r="K110" s="1"/>
    </row>
    <row r="111" spans="2:11" x14ac:dyDescent="0.45">
      <c r="C111" s="1"/>
      <c r="D111" s="12"/>
      <c r="E111" s="12"/>
      <c r="F111" s="14"/>
      <c r="G111" s="14"/>
      <c r="H111" s="12"/>
      <c r="I111" s="1"/>
      <c r="J111" s="1"/>
      <c r="K111" s="1"/>
    </row>
    <row r="112" spans="2:11" x14ac:dyDescent="0.45">
      <c r="C112" s="1"/>
      <c r="D112" s="12"/>
      <c r="E112" s="12"/>
      <c r="F112" s="14"/>
      <c r="G112" s="14"/>
      <c r="H112" s="12"/>
      <c r="I112" s="1"/>
      <c r="J112" s="1"/>
      <c r="K112" s="1"/>
    </row>
    <row r="113" spans="3:11" x14ac:dyDescent="0.45">
      <c r="C113" s="1"/>
      <c r="D113" s="12"/>
      <c r="E113" s="12"/>
      <c r="F113" s="14"/>
      <c r="G113" s="14"/>
      <c r="H113" s="12"/>
      <c r="I113" s="1"/>
      <c r="J113" s="1"/>
      <c r="K113" s="1"/>
    </row>
    <row r="114" spans="3:11" x14ac:dyDescent="0.45">
      <c r="C114" s="1"/>
      <c r="D114" s="12"/>
      <c r="E114" s="12"/>
      <c r="F114" s="14"/>
      <c r="G114" s="14"/>
      <c r="H114" s="12"/>
      <c r="I114" s="1"/>
      <c r="J114" s="1"/>
      <c r="K114" s="1"/>
    </row>
    <row r="115" spans="3:11" x14ac:dyDescent="0.45">
      <c r="C115" s="1"/>
      <c r="D115" s="12"/>
      <c r="E115" s="12"/>
      <c r="F115" s="14"/>
      <c r="G115" s="14"/>
      <c r="H115" s="12"/>
      <c r="I115" s="1"/>
      <c r="J115" s="1"/>
      <c r="K115" s="1"/>
    </row>
    <row r="116" spans="3:11" x14ac:dyDescent="0.45">
      <c r="C116" s="1"/>
      <c r="D116" s="12"/>
      <c r="E116" s="12"/>
      <c r="F116" s="14"/>
      <c r="G116" s="14"/>
      <c r="H116" s="12"/>
      <c r="I116" s="1"/>
      <c r="J116" s="1"/>
      <c r="K116" s="1"/>
    </row>
    <row r="117" spans="3:11" x14ac:dyDescent="0.45">
      <c r="C117" s="1"/>
      <c r="D117" s="12"/>
      <c r="E117" s="12"/>
      <c r="F117" s="14"/>
      <c r="G117" s="14"/>
      <c r="H117" s="12"/>
      <c r="I117" s="1"/>
      <c r="J117" s="1"/>
      <c r="K117" s="1"/>
    </row>
    <row r="118" spans="3:11" x14ac:dyDescent="0.45">
      <c r="C118" s="1"/>
      <c r="D118" s="12"/>
      <c r="E118" s="12"/>
      <c r="F118" s="14"/>
      <c r="G118" s="14"/>
      <c r="H118" s="12"/>
      <c r="I118" s="1"/>
      <c r="J118" s="1"/>
      <c r="K118" s="1"/>
    </row>
    <row r="119" spans="3:11" x14ac:dyDescent="0.45">
      <c r="C119" s="1"/>
      <c r="D119" s="12"/>
      <c r="E119" s="12"/>
      <c r="F119" s="14"/>
      <c r="G119" s="14"/>
      <c r="H119" s="12"/>
      <c r="I119" s="1"/>
      <c r="J119" s="1"/>
      <c r="K119" s="1"/>
    </row>
    <row r="120" spans="3:11" x14ac:dyDescent="0.45">
      <c r="C120" s="1"/>
      <c r="D120" s="12"/>
      <c r="E120" s="12"/>
      <c r="F120" s="14"/>
      <c r="G120" s="14"/>
      <c r="H120" s="12"/>
      <c r="I120" s="1"/>
      <c r="J120" s="1"/>
      <c r="K120" s="1"/>
    </row>
    <row r="121" spans="3:11" x14ac:dyDescent="0.45">
      <c r="C121" s="1"/>
      <c r="D121" s="12"/>
      <c r="E121" s="12"/>
      <c r="F121" s="14"/>
      <c r="G121" s="14"/>
      <c r="H121" s="12"/>
      <c r="I121" s="1"/>
      <c r="J121" s="1"/>
      <c r="K121" s="1"/>
    </row>
    <row r="122" spans="3:11" x14ac:dyDescent="0.45">
      <c r="C122" s="1"/>
      <c r="D122" s="12"/>
      <c r="E122" s="12"/>
      <c r="F122" s="14"/>
      <c r="G122" s="14"/>
      <c r="H122" s="12"/>
      <c r="I122" s="1"/>
      <c r="J122" s="1"/>
      <c r="K122" s="1"/>
    </row>
    <row r="123" spans="3:11" x14ac:dyDescent="0.45">
      <c r="C123" s="1"/>
      <c r="D123" s="12"/>
      <c r="E123" s="12"/>
      <c r="F123" s="14"/>
      <c r="G123" s="14"/>
      <c r="H123" s="12"/>
      <c r="I123" s="1"/>
      <c r="J123" s="1"/>
      <c r="K123" s="1"/>
    </row>
    <row r="124" spans="3:11" x14ac:dyDescent="0.45">
      <c r="C124" s="1"/>
      <c r="D124" s="12"/>
      <c r="E124" s="12"/>
      <c r="F124" s="14"/>
      <c r="G124" s="14"/>
      <c r="H124" s="12"/>
      <c r="I124" s="1"/>
      <c r="J124" s="1"/>
      <c r="K124" s="1"/>
    </row>
    <row r="125" spans="3:11" x14ac:dyDescent="0.45">
      <c r="C125" s="1"/>
      <c r="D125" s="12"/>
      <c r="E125" s="12"/>
      <c r="F125" s="14"/>
      <c r="G125" s="14"/>
      <c r="H125" s="12"/>
      <c r="I125" s="1"/>
      <c r="J125" s="1"/>
      <c r="K125" s="1"/>
    </row>
    <row r="126" spans="3:11" x14ac:dyDescent="0.45">
      <c r="C126" s="1"/>
      <c r="D126" s="12"/>
      <c r="E126" s="12"/>
      <c r="F126" s="14"/>
      <c r="G126" s="14"/>
      <c r="H126" s="12"/>
      <c r="I126" s="1"/>
      <c r="J126" s="1"/>
      <c r="K126" s="1"/>
    </row>
    <row r="127" spans="3:11" x14ac:dyDescent="0.45">
      <c r="C127" s="1"/>
      <c r="D127" s="12"/>
      <c r="E127" s="12"/>
      <c r="F127" s="14"/>
      <c r="G127" s="14"/>
      <c r="H127" s="12"/>
      <c r="I127" s="1"/>
      <c r="J127" s="1"/>
      <c r="K127" s="1"/>
    </row>
    <row r="128" spans="3:11" x14ac:dyDescent="0.45">
      <c r="C128" s="1"/>
      <c r="D128" s="12"/>
      <c r="E128" s="12"/>
      <c r="F128" s="14"/>
      <c r="G128" s="14"/>
      <c r="H128" s="12"/>
      <c r="I128" s="1"/>
      <c r="J128" s="1"/>
      <c r="K128" s="1"/>
    </row>
    <row r="129" spans="3:11" x14ac:dyDescent="0.45">
      <c r="C129" s="1"/>
      <c r="D129" s="12"/>
      <c r="E129" s="12"/>
      <c r="F129" s="14"/>
      <c r="G129" s="14"/>
      <c r="H129" s="12"/>
      <c r="I129" s="1"/>
      <c r="J129" s="1"/>
      <c r="K129" s="1"/>
    </row>
    <row r="130" spans="3:11" x14ac:dyDescent="0.45">
      <c r="C130" s="1"/>
      <c r="D130" s="12"/>
      <c r="E130" s="12"/>
      <c r="F130" s="14"/>
      <c r="G130" s="14"/>
      <c r="H130" s="12"/>
      <c r="I130" s="1"/>
      <c r="J130" s="1"/>
      <c r="K130" s="1"/>
    </row>
    <row r="131" spans="3:11" x14ac:dyDescent="0.45">
      <c r="C131" s="1"/>
      <c r="D131" s="12"/>
      <c r="E131" s="12"/>
      <c r="F131" s="14"/>
      <c r="G131" s="14"/>
      <c r="H131" s="12"/>
      <c r="I131" s="1"/>
      <c r="J131" s="1"/>
      <c r="K131" s="1"/>
    </row>
    <row r="132" spans="3:11" x14ac:dyDescent="0.45">
      <c r="C132" s="1"/>
      <c r="D132" s="12"/>
      <c r="E132" s="12"/>
      <c r="F132" s="14"/>
      <c r="G132" s="14"/>
      <c r="H132" s="12"/>
      <c r="I132" s="1"/>
      <c r="J132" s="1"/>
      <c r="K132" s="1"/>
    </row>
    <row r="133" spans="3:11" x14ac:dyDescent="0.45">
      <c r="C133" s="1"/>
      <c r="D133" s="12"/>
      <c r="E133" s="12"/>
      <c r="F133" s="14"/>
      <c r="G133" s="14"/>
      <c r="H133" s="12"/>
      <c r="I133" s="1"/>
      <c r="J133" s="1"/>
      <c r="K133" s="1"/>
    </row>
    <row r="134" spans="3:11" x14ac:dyDescent="0.45">
      <c r="C134" s="1"/>
      <c r="D134" s="12"/>
      <c r="E134" s="12"/>
      <c r="F134" s="14"/>
      <c r="G134" s="14"/>
      <c r="H134" s="12"/>
      <c r="I134" s="1"/>
      <c r="J134" s="1"/>
      <c r="K134" s="1"/>
    </row>
    <row r="135" spans="3:11" x14ac:dyDescent="0.45">
      <c r="C135" s="1"/>
      <c r="D135" s="12"/>
      <c r="E135" s="12"/>
      <c r="F135" s="14"/>
      <c r="G135" s="14"/>
      <c r="H135" s="12"/>
      <c r="I135" s="1"/>
      <c r="J135" s="1"/>
      <c r="K135" s="1"/>
    </row>
    <row r="136" spans="3:11" x14ac:dyDescent="0.45">
      <c r="C136" s="1"/>
      <c r="D136" s="12"/>
      <c r="E136" s="12"/>
      <c r="F136" s="14"/>
      <c r="G136" s="14"/>
      <c r="H136" s="12"/>
      <c r="I136" s="1"/>
      <c r="J136" s="1"/>
      <c r="K136" s="1"/>
    </row>
    <row r="137" spans="3:11" x14ac:dyDescent="0.45">
      <c r="C137" s="1"/>
      <c r="D137" s="12"/>
      <c r="E137" s="12"/>
      <c r="F137" s="14"/>
      <c r="G137" s="14"/>
      <c r="H137" s="12"/>
      <c r="I137" s="1"/>
      <c r="J137" s="1"/>
      <c r="K137" s="1"/>
    </row>
    <row r="138" spans="3:11" x14ac:dyDescent="0.45">
      <c r="C138" s="1"/>
      <c r="D138" s="12"/>
      <c r="E138" s="12"/>
      <c r="F138" s="14"/>
      <c r="G138" s="14"/>
      <c r="H138" s="12"/>
      <c r="I138" s="1"/>
      <c r="J138" s="1"/>
      <c r="K138" s="1"/>
    </row>
    <row r="139" spans="3:11" x14ac:dyDescent="0.45">
      <c r="C139" s="1"/>
      <c r="D139" s="12"/>
      <c r="E139" s="12"/>
      <c r="F139" s="14"/>
      <c r="G139" s="14"/>
      <c r="H139" s="12"/>
      <c r="I139" s="1"/>
      <c r="J139" s="1"/>
      <c r="K139" s="1"/>
    </row>
    <row r="140" spans="3:11" x14ac:dyDescent="0.45">
      <c r="C140" s="1"/>
      <c r="D140" s="12"/>
      <c r="E140" s="12"/>
      <c r="F140" s="14"/>
      <c r="G140" s="14"/>
      <c r="H140" s="12"/>
      <c r="I140" s="1"/>
      <c r="J140" s="1"/>
      <c r="K140" s="1"/>
    </row>
    <row r="141" spans="3:11" x14ac:dyDescent="0.45">
      <c r="C141" s="1"/>
      <c r="D141" s="12"/>
      <c r="E141" s="12"/>
      <c r="F141" s="14"/>
      <c r="G141" s="14"/>
      <c r="H141" s="12"/>
      <c r="I141" s="1"/>
      <c r="J141" s="1"/>
      <c r="K141" s="1"/>
    </row>
    <row r="142" spans="3:11" x14ac:dyDescent="0.45">
      <c r="C142" s="1"/>
      <c r="D142" s="12"/>
      <c r="E142" s="12"/>
      <c r="F142" s="14"/>
      <c r="G142" s="14"/>
      <c r="H142" s="12"/>
      <c r="I142" s="1"/>
      <c r="J142" s="1"/>
      <c r="K142" s="1"/>
    </row>
    <row r="143" spans="3:11" x14ac:dyDescent="0.45">
      <c r="C143" s="1"/>
      <c r="D143" s="12"/>
      <c r="E143" s="12"/>
      <c r="F143" s="14"/>
      <c r="G143" s="14"/>
      <c r="H143" s="12"/>
      <c r="I143" s="1"/>
      <c r="J143" s="1"/>
      <c r="K143" s="1"/>
    </row>
    <row r="144" spans="3:11" x14ac:dyDescent="0.45">
      <c r="C144" s="1"/>
      <c r="D144" s="12"/>
      <c r="E144" s="12"/>
      <c r="F144" s="14"/>
      <c r="G144" s="14"/>
      <c r="H144" s="12"/>
      <c r="I144" s="1"/>
      <c r="J144" s="1"/>
      <c r="K144" s="1"/>
    </row>
    <row r="145" spans="3:11" x14ac:dyDescent="0.45">
      <c r="C145" s="1"/>
      <c r="D145" s="12"/>
      <c r="E145" s="12"/>
      <c r="F145" s="14"/>
      <c r="G145" s="14"/>
      <c r="H145" s="12"/>
      <c r="I145" s="1"/>
      <c r="J145" s="1"/>
      <c r="K145" s="1"/>
    </row>
    <row r="146" spans="3:11" x14ac:dyDescent="0.45">
      <c r="C146" s="1"/>
      <c r="D146" s="12"/>
      <c r="E146" s="12"/>
      <c r="F146" s="14"/>
      <c r="G146" s="14"/>
      <c r="H146" s="12"/>
      <c r="I146" s="1"/>
      <c r="J146" s="1"/>
      <c r="K146" s="1"/>
    </row>
    <row r="147" spans="3:11" x14ac:dyDescent="0.45">
      <c r="C147" s="1"/>
      <c r="D147" s="12"/>
      <c r="E147" s="12"/>
      <c r="F147" s="14"/>
      <c r="G147" s="14"/>
      <c r="H147" s="12"/>
      <c r="I147" s="1"/>
      <c r="J147" s="1"/>
      <c r="K147" s="1"/>
    </row>
    <row r="148" spans="3:11" x14ac:dyDescent="0.45">
      <c r="C148" s="1"/>
      <c r="D148" s="12"/>
      <c r="E148" s="12"/>
      <c r="F148" s="14"/>
      <c r="G148" s="14"/>
      <c r="H148" s="12"/>
      <c r="I148" s="1"/>
      <c r="J148" s="1"/>
      <c r="K148" s="1"/>
    </row>
    <row r="149" spans="3:11" x14ac:dyDescent="0.45">
      <c r="C149" s="1"/>
      <c r="D149" s="12"/>
      <c r="E149" s="12"/>
      <c r="F149" s="14"/>
      <c r="G149" s="14"/>
      <c r="H149" s="12"/>
      <c r="I149" s="1"/>
      <c r="J149" s="1"/>
      <c r="K149" s="1"/>
    </row>
    <row r="150" spans="3:11" x14ac:dyDescent="0.45">
      <c r="C150" s="1"/>
      <c r="D150" s="12"/>
      <c r="E150" s="12"/>
      <c r="F150" s="14"/>
      <c r="G150" s="14"/>
      <c r="H150" s="12"/>
      <c r="I150" s="1"/>
      <c r="J150" s="1"/>
      <c r="K150" s="1"/>
    </row>
    <row r="151" spans="3:11" x14ac:dyDescent="0.45">
      <c r="C151" s="1"/>
      <c r="D151" s="12"/>
      <c r="E151" s="12"/>
      <c r="F151" s="14"/>
      <c r="G151" s="14"/>
      <c r="H151" s="12"/>
      <c r="I151" s="1"/>
      <c r="J151" s="1"/>
      <c r="K151" s="1"/>
    </row>
    <row r="152" spans="3:11" x14ac:dyDescent="0.45">
      <c r="C152" s="1"/>
      <c r="D152" s="12"/>
      <c r="E152" s="12"/>
      <c r="F152" s="14"/>
      <c r="G152" s="14"/>
      <c r="H152" s="12"/>
      <c r="I152" s="1"/>
      <c r="J152" s="1"/>
      <c r="K152" s="1"/>
    </row>
    <row r="153" spans="3:11" x14ac:dyDescent="0.45">
      <c r="C153" s="1"/>
      <c r="D153" s="12"/>
      <c r="E153" s="12"/>
      <c r="F153" s="14"/>
      <c r="G153" s="14"/>
      <c r="H153" s="12"/>
      <c r="I153" s="1"/>
      <c r="J153" s="1"/>
      <c r="K153" s="1"/>
    </row>
    <row r="154" spans="3:11" x14ac:dyDescent="0.45">
      <c r="C154" s="1"/>
      <c r="D154" s="12"/>
      <c r="E154" s="12"/>
      <c r="F154" s="14"/>
      <c r="G154" s="14"/>
      <c r="H154" s="12"/>
      <c r="I154" s="1"/>
      <c r="J154" s="1"/>
      <c r="K154" s="1"/>
    </row>
    <row r="155" spans="3:11" x14ac:dyDescent="0.45">
      <c r="C155" s="1"/>
      <c r="D155" s="12"/>
      <c r="E155" s="12"/>
      <c r="F155" s="14"/>
      <c r="G155" s="14"/>
      <c r="H155" s="12"/>
      <c r="I155" s="1"/>
      <c r="J155" s="1"/>
      <c r="K155" s="1"/>
    </row>
    <row r="156" spans="3:11" x14ac:dyDescent="0.45">
      <c r="C156" s="1"/>
      <c r="D156" s="12"/>
      <c r="E156" s="12"/>
      <c r="F156" s="14"/>
      <c r="G156" s="14"/>
      <c r="H156" s="12"/>
      <c r="I156" s="1"/>
      <c r="J156" s="1"/>
      <c r="K156" s="1"/>
    </row>
    <row r="157" spans="3:11" x14ac:dyDescent="0.45">
      <c r="C157" s="1"/>
      <c r="D157" s="12"/>
      <c r="E157" s="12"/>
      <c r="F157" s="14"/>
      <c r="G157" s="14"/>
      <c r="H157" s="12"/>
      <c r="I157" s="1"/>
      <c r="J157" s="1"/>
      <c r="K157" s="1"/>
    </row>
    <row r="158" spans="3:11" x14ac:dyDescent="0.45">
      <c r="C158" s="1"/>
      <c r="D158" s="12"/>
      <c r="E158" s="12"/>
      <c r="F158" s="14"/>
      <c r="G158" s="14"/>
      <c r="H158" s="12"/>
      <c r="I158" s="1"/>
      <c r="J158" s="1"/>
      <c r="K158" s="1"/>
    </row>
    <row r="159" spans="3:11" x14ac:dyDescent="0.45">
      <c r="C159" s="1"/>
      <c r="D159" s="12"/>
      <c r="E159" s="12"/>
      <c r="F159" s="14"/>
      <c r="G159" s="14"/>
      <c r="H159" s="12"/>
      <c r="I159" s="1"/>
      <c r="J159" s="1"/>
      <c r="K159" s="1"/>
    </row>
    <row r="160" spans="3:11" x14ac:dyDescent="0.45">
      <c r="C160" s="1"/>
      <c r="D160" s="12"/>
      <c r="E160" s="12"/>
      <c r="F160" s="14"/>
      <c r="G160" s="14"/>
      <c r="H160" s="12"/>
      <c r="I160" s="1"/>
      <c r="J160" s="1"/>
      <c r="K160" s="1"/>
    </row>
    <row r="161" spans="3:11" x14ac:dyDescent="0.45">
      <c r="C161" s="1"/>
      <c r="D161" s="12"/>
      <c r="E161" s="12"/>
      <c r="F161" s="14"/>
      <c r="G161" s="14"/>
      <c r="H161" s="12"/>
      <c r="I161" s="1"/>
      <c r="J161" s="1"/>
      <c r="K161" s="1"/>
    </row>
    <row r="162" spans="3:11" x14ac:dyDescent="0.45">
      <c r="C162" s="1"/>
      <c r="D162" s="12"/>
      <c r="E162" s="12"/>
      <c r="F162" s="14"/>
      <c r="G162" s="14"/>
      <c r="H162" s="12"/>
      <c r="I162" s="1"/>
      <c r="J162" s="1"/>
      <c r="K162" s="1"/>
    </row>
    <row r="163" spans="3:11" x14ac:dyDescent="0.45">
      <c r="C163" s="1"/>
      <c r="D163" s="12"/>
      <c r="E163" s="12"/>
      <c r="F163" s="14"/>
      <c r="G163" s="14"/>
      <c r="H163" s="12"/>
      <c r="I163" s="1"/>
      <c r="J163" s="1"/>
      <c r="K163" s="1"/>
    </row>
    <row r="164" spans="3:11" x14ac:dyDescent="0.45">
      <c r="C164" s="1"/>
      <c r="D164" s="12"/>
      <c r="E164" s="12"/>
      <c r="F164" s="14"/>
      <c r="G164" s="14"/>
      <c r="H164" s="12"/>
      <c r="I164" s="1"/>
      <c r="J164" s="1"/>
      <c r="K164" s="1"/>
    </row>
    <row r="165" spans="3:11" x14ac:dyDescent="0.45">
      <c r="C165" s="1"/>
      <c r="D165" s="12"/>
      <c r="E165" s="12"/>
      <c r="F165" s="14"/>
      <c r="G165" s="14"/>
      <c r="H165" s="12"/>
      <c r="I165" s="1"/>
      <c r="J165" s="1"/>
      <c r="K165" s="1"/>
    </row>
    <row r="166" spans="3:11" x14ac:dyDescent="0.45">
      <c r="C166" s="1"/>
      <c r="D166" s="12"/>
      <c r="E166" s="12"/>
      <c r="F166" s="14"/>
      <c r="G166" s="14"/>
      <c r="H166" s="12"/>
      <c r="I166" s="1"/>
      <c r="J166" s="1"/>
      <c r="K166" s="1"/>
    </row>
    <row r="167" spans="3:11" x14ac:dyDescent="0.45">
      <c r="C167" s="1"/>
      <c r="D167" s="12"/>
      <c r="E167" s="12"/>
      <c r="F167" s="14"/>
      <c r="G167" s="14"/>
      <c r="H167" s="12"/>
      <c r="I167" s="1"/>
      <c r="J167" s="1"/>
      <c r="K167" s="1"/>
    </row>
    <row r="168" spans="3:11" x14ac:dyDescent="0.45">
      <c r="C168" s="1"/>
      <c r="D168" s="12"/>
      <c r="E168" s="12"/>
      <c r="F168" s="14"/>
      <c r="G168" s="14"/>
      <c r="H168" s="12"/>
      <c r="I168" s="1"/>
      <c r="J168" s="1"/>
      <c r="K168" s="1"/>
    </row>
    <row r="169" spans="3:11" x14ac:dyDescent="0.45">
      <c r="C169" s="1"/>
      <c r="D169" s="12"/>
      <c r="E169" s="12"/>
      <c r="F169" s="14"/>
      <c r="G169" s="14"/>
      <c r="H169" s="12"/>
      <c r="I169" s="1"/>
      <c r="J169" s="1"/>
      <c r="K169" s="1"/>
    </row>
    <row r="170" spans="3:11" x14ac:dyDescent="0.45">
      <c r="C170" s="1"/>
      <c r="D170" s="12"/>
      <c r="E170" s="12"/>
      <c r="F170" s="14"/>
      <c r="G170" s="14"/>
      <c r="H170" s="12"/>
      <c r="I170" s="1"/>
      <c r="J170" s="1"/>
      <c r="K170" s="1"/>
    </row>
    <row r="171" spans="3:11" x14ac:dyDescent="0.45">
      <c r="C171" s="1"/>
      <c r="D171" s="12"/>
      <c r="E171" s="12"/>
      <c r="F171" s="14"/>
      <c r="G171" s="14"/>
      <c r="H171" s="12"/>
      <c r="I171" s="1"/>
      <c r="J171" s="1"/>
      <c r="K171" s="1"/>
    </row>
    <row r="172" spans="3:11" x14ac:dyDescent="0.45">
      <c r="C172" s="1"/>
      <c r="D172" s="12"/>
      <c r="E172" s="12"/>
      <c r="F172" s="14"/>
      <c r="G172" s="14"/>
      <c r="H172" s="12"/>
      <c r="I172" s="1"/>
      <c r="J172" s="1"/>
      <c r="K172" s="1"/>
    </row>
    <row r="173" spans="3:11" x14ac:dyDescent="0.45">
      <c r="C173" s="1"/>
      <c r="D173" s="12"/>
      <c r="E173" s="12"/>
      <c r="F173" s="14"/>
      <c r="G173" s="14"/>
      <c r="H173" s="12"/>
      <c r="I173" s="1"/>
      <c r="J173" s="1"/>
      <c r="K173" s="1"/>
    </row>
    <row r="174" spans="3:11" x14ac:dyDescent="0.45">
      <c r="C174" s="1"/>
      <c r="D174" s="12"/>
      <c r="E174" s="12"/>
      <c r="F174" s="14"/>
      <c r="G174" s="14"/>
      <c r="H174" s="12"/>
      <c r="I174" s="1"/>
      <c r="J174" s="1"/>
      <c r="K174" s="1"/>
    </row>
    <row r="175" spans="3:11" x14ac:dyDescent="0.45">
      <c r="C175" s="1"/>
      <c r="D175" s="12"/>
      <c r="E175" s="12"/>
      <c r="F175" s="14"/>
      <c r="G175" s="14"/>
      <c r="H175" s="12"/>
      <c r="I175" s="1"/>
      <c r="J175" s="1"/>
      <c r="K175" s="1"/>
    </row>
    <row r="176" spans="3:11" x14ac:dyDescent="0.45">
      <c r="C176" s="1"/>
      <c r="D176" s="12"/>
      <c r="E176" s="12"/>
      <c r="F176" s="14"/>
      <c r="G176" s="14"/>
      <c r="H176" s="12"/>
      <c r="I176" s="1"/>
      <c r="J176" s="1"/>
      <c r="K176" s="1"/>
    </row>
    <row r="177" spans="3:11" x14ac:dyDescent="0.45">
      <c r="C177" s="1"/>
      <c r="D177" s="12"/>
      <c r="E177" s="12"/>
      <c r="F177" s="14"/>
      <c r="G177" s="14"/>
      <c r="H177" s="12"/>
      <c r="I177" s="1"/>
      <c r="J177" s="1"/>
      <c r="K177" s="1"/>
    </row>
    <row r="178" spans="3:11" x14ac:dyDescent="0.45">
      <c r="C178" s="1"/>
      <c r="D178" s="12"/>
      <c r="E178" s="12"/>
      <c r="F178" s="14"/>
      <c r="G178" s="14"/>
      <c r="H178" s="12"/>
      <c r="I178" s="1"/>
      <c r="J178" s="1"/>
      <c r="K178" s="1"/>
    </row>
    <row r="179" spans="3:11" x14ac:dyDescent="0.45">
      <c r="C179" s="1"/>
      <c r="D179" s="12"/>
      <c r="E179" s="12"/>
      <c r="F179" s="14"/>
      <c r="G179" s="14"/>
      <c r="H179" s="12"/>
      <c r="I179" s="1"/>
      <c r="J179" s="1"/>
      <c r="K179" s="1"/>
    </row>
    <row r="180" spans="3:11" x14ac:dyDescent="0.45">
      <c r="C180" s="1"/>
      <c r="D180" s="12"/>
      <c r="E180" s="12"/>
      <c r="F180" s="14"/>
      <c r="G180" s="14"/>
      <c r="H180" s="12"/>
      <c r="I180" s="1"/>
      <c r="J180" s="1"/>
      <c r="K180" s="1"/>
    </row>
    <row r="181" spans="3:11" x14ac:dyDescent="0.45">
      <c r="C181" s="1"/>
      <c r="D181" s="12"/>
      <c r="E181" s="12"/>
      <c r="F181" s="14"/>
      <c r="G181" s="14"/>
      <c r="H181" s="12"/>
      <c r="I181" s="1"/>
      <c r="J181" s="1"/>
      <c r="K181" s="1"/>
    </row>
    <row r="182" spans="3:11" x14ac:dyDescent="0.45">
      <c r="C182" s="1"/>
      <c r="D182" s="12"/>
      <c r="E182" s="12"/>
      <c r="F182" s="14"/>
      <c r="G182" s="14"/>
      <c r="H182" s="12"/>
      <c r="I182" s="1"/>
      <c r="J182" s="1"/>
      <c r="K182" s="1"/>
    </row>
    <row r="183" spans="3:11" x14ac:dyDescent="0.45">
      <c r="C183" s="1"/>
      <c r="D183" s="12"/>
      <c r="E183" s="12"/>
      <c r="F183" s="14"/>
      <c r="G183" s="14"/>
      <c r="H183" s="12"/>
      <c r="I183" s="1"/>
      <c r="J183" s="1"/>
      <c r="K183" s="1"/>
    </row>
    <row r="184" spans="3:11" x14ac:dyDescent="0.45">
      <c r="C184" s="1"/>
      <c r="D184" s="12"/>
      <c r="E184" s="12"/>
      <c r="F184" s="14"/>
      <c r="G184" s="14"/>
      <c r="H184" s="12"/>
      <c r="I184" s="1"/>
      <c r="J184" s="1"/>
      <c r="K184" s="1"/>
    </row>
    <row r="185" spans="3:11" x14ac:dyDescent="0.45">
      <c r="C185" s="1"/>
      <c r="D185" s="12"/>
      <c r="E185" s="12"/>
      <c r="F185" s="14"/>
      <c r="G185" s="14"/>
      <c r="H185" s="12"/>
      <c r="I185" s="1"/>
      <c r="J185" s="1"/>
      <c r="K185" s="1"/>
    </row>
    <row r="186" spans="3:11" x14ac:dyDescent="0.45">
      <c r="C186" s="1"/>
      <c r="D186" s="12"/>
      <c r="E186" s="12"/>
      <c r="F186" s="14"/>
      <c r="G186" s="14"/>
      <c r="H186" s="12"/>
      <c r="I186" s="1"/>
      <c r="J186" s="1"/>
      <c r="K186" s="1"/>
    </row>
    <row r="187" spans="3:11" x14ac:dyDescent="0.45">
      <c r="C187" s="1"/>
      <c r="D187" s="12"/>
      <c r="E187" s="12"/>
      <c r="F187" s="14"/>
      <c r="G187" s="14"/>
      <c r="H187" s="12"/>
      <c r="I187" s="1"/>
      <c r="J187" s="1"/>
      <c r="K187" s="1"/>
    </row>
    <row r="188" spans="3:11" x14ac:dyDescent="0.45">
      <c r="C188" s="1"/>
      <c r="D188" s="12"/>
      <c r="E188" s="12"/>
      <c r="F188" s="14"/>
      <c r="G188" s="14"/>
      <c r="H188" s="12"/>
      <c r="I188" s="1"/>
      <c r="J188" s="1"/>
      <c r="K188" s="1"/>
    </row>
    <row r="189" spans="3:11" x14ac:dyDescent="0.45">
      <c r="C189" s="1"/>
      <c r="D189" s="12"/>
      <c r="E189" s="12"/>
      <c r="F189" s="14"/>
      <c r="G189" s="14"/>
      <c r="H189" s="12"/>
      <c r="I189" s="1"/>
      <c r="J189" s="1"/>
      <c r="K189" s="1"/>
    </row>
    <row r="190" spans="3:11" x14ac:dyDescent="0.45">
      <c r="C190" s="1"/>
      <c r="D190" s="12"/>
      <c r="E190" s="12"/>
      <c r="F190" s="14"/>
      <c r="G190" s="14"/>
      <c r="H190" s="12"/>
      <c r="I190" s="1"/>
      <c r="J190" s="1"/>
      <c r="K190" s="1"/>
    </row>
    <row r="191" spans="3:11" x14ac:dyDescent="0.45">
      <c r="C191" s="1"/>
      <c r="D191" s="12"/>
      <c r="E191" s="12"/>
      <c r="F191" s="14"/>
      <c r="G191" s="14"/>
      <c r="H191" s="12"/>
      <c r="I191" s="1"/>
      <c r="J191" s="1"/>
      <c r="K191" s="1"/>
    </row>
    <row r="192" spans="3:11" x14ac:dyDescent="0.45">
      <c r="C192" s="1"/>
      <c r="D192" s="12"/>
      <c r="E192" s="12"/>
      <c r="F192" s="14"/>
      <c r="G192" s="14"/>
      <c r="H192" s="12"/>
      <c r="I192" s="1"/>
      <c r="J192" s="1"/>
      <c r="K192" s="1"/>
    </row>
    <row r="193" spans="3:11" x14ac:dyDescent="0.45">
      <c r="C193" s="1"/>
      <c r="D193" s="12"/>
      <c r="E193" s="12"/>
      <c r="F193" s="14"/>
      <c r="G193" s="14"/>
      <c r="H193" s="12"/>
      <c r="I193" s="1"/>
      <c r="J193" s="1"/>
      <c r="K193" s="1"/>
    </row>
    <row r="194" spans="3:11" x14ac:dyDescent="0.45">
      <c r="C194" s="1"/>
      <c r="D194" s="12"/>
      <c r="E194" s="12"/>
      <c r="F194" s="14"/>
      <c r="G194" s="14"/>
      <c r="H194" s="12"/>
      <c r="I194" s="1"/>
      <c r="J194" s="1"/>
      <c r="K194" s="1"/>
    </row>
    <row r="195" spans="3:11" x14ac:dyDescent="0.45">
      <c r="C195" s="1"/>
      <c r="D195" s="12"/>
      <c r="E195" s="12"/>
      <c r="F195" s="14"/>
      <c r="G195" s="14"/>
      <c r="H195" s="12"/>
      <c r="I195" s="1"/>
      <c r="J195" s="1"/>
      <c r="K195" s="1"/>
    </row>
    <row r="196" spans="3:11" x14ac:dyDescent="0.45">
      <c r="C196" s="1"/>
      <c r="D196" s="12"/>
      <c r="E196" s="12"/>
      <c r="F196" s="14"/>
      <c r="G196" s="14"/>
      <c r="H196" s="12"/>
      <c r="I196" s="1"/>
      <c r="J196" s="1"/>
      <c r="K196" s="1"/>
    </row>
    <row r="197" spans="3:11" x14ac:dyDescent="0.45">
      <c r="C197" s="1"/>
      <c r="D197" s="12"/>
      <c r="E197" s="12"/>
      <c r="F197" s="14"/>
      <c r="G197" s="14"/>
      <c r="H197" s="12"/>
      <c r="I197" s="1"/>
      <c r="J197" s="1"/>
      <c r="K197" s="1"/>
    </row>
    <row r="198" spans="3:11" x14ac:dyDescent="0.45">
      <c r="C198" s="1"/>
      <c r="D198" s="12"/>
      <c r="E198" s="12"/>
      <c r="F198" s="14"/>
      <c r="G198" s="14"/>
      <c r="H198" s="12"/>
      <c r="I198" s="1"/>
      <c r="J198" s="1"/>
      <c r="K198" s="1"/>
    </row>
    <row r="199" spans="3:11" x14ac:dyDescent="0.45">
      <c r="C199" s="1"/>
      <c r="D199" s="12"/>
      <c r="E199" s="12"/>
      <c r="F199" s="14"/>
      <c r="G199" s="14"/>
      <c r="H199" s="12"/>
      <c r="I199" s="1"/>
      <c r="J199" s="1"/>
      <c r="K199" s="1"/>
    </row>
    <row r="200" spans="3:11" x14ac:dyDescent="0.45">
      <c r="C200" s="1"/>
      <c r="D200" s="12"/>
      <c r="E200" s="12"/>
      <c r="F200" s="14"/>
      <c r="G200" s="14"/>
      <c r="H200" s="12"/>
      <c r="I200" s="1"/>
      <c r="J200" s="1"/>
      <c r="K200" s="1"/>
    </row>
    <row r="201" spans="3:11" x14ac:dyDescent="0.45">
      <c r="C201" s="1"/>
      <c r="D201" s="12"/>
      <c r="E201" s="12"/>
      <c r="F201" s="14"/>
      <c r="G201" s="14"/>
      <c r="H201" s="12"/>
      <c r="I201" s="1"/>
      <c r="J201" s="1"/>
      <c r="K201" s="1"/>
    </row>
    <row r="202" spans="3:11" x14ac:dyDescent="0.45">
      <c r="C202" s="1"/>
      <c r="D202" s="12"/>
      <c r="E202" s="12"/>
      <c r="F202" s="14"/>
      <c r="G202" s="14"/>
      <c r="H202" s="12"/>
      <c r="I202" s="1"/>
      <c r="J202" s="1"/>
      <c r="K202" s="1"/>
    </row>
    <row r="203" spans="3:11" x14ac:dyDescent="0.45">
      <c r="C203" s="1"/>
      <c r="D203" s="12"/>
      <c r="E203" s="12"/>
      <c r="F203" s="14"/>
      <c r="G203" s="14"/>
      <c r="H203" s="12"/>
      <c r="I203" s="1"/>
      <c r="J203" s="1"/>
      <c r="K203" s="1"/>
    </row>
    <row r="204" spans="3:11" x14ac:dyDescent="0.45">
      <c r="C204" s="1"/>
      <c r="D204" s="12"/>
      <c r="E204" s="12"/>
      <c r="F204" s="14"/>
      <c r="G204" s="14"/>
      <c r="H204" s="12"/>
      <c r="I204" s="1"/>
      <c r="J204" s="1"/>
      <c r="K204" s="1"/>
    </row>
    <row r="205" spans="3:11" x14ac:dyDescent="0.45">
      <c r="C205" s="1"/>
      <c r="D205" s="12"/>
      <c r="E205" s="12"/>
      <c r="F205" s="14"/>
      <c r="G205" s="14"/>
      <c r="H205" s="12"/>
      <c r="I205" s="1"/>
      <c r="J205" s="1"/>
      <c r="K205" s="1"/>
    </row>
    <row r="206" spans="3:11" x14ac:dyDescent="0.45">
      <c r="C206" s="1"/>
      <c r="D206" s="12"/>
      <c r="E206" s="12"/>
      <c r="F206" s="14"/>
      <c r="G206" s="14"/>
      <c r="H206" s="12"/>
      <c r="I206" s="1"/>
      <c r="J206" s="1"/>
      <c r="K206" s="1"/>
    </row>
    <row r="207" spans="3:11" x14ac:dyDescent="0.45">
      <c r="C207" s="1"/>
      <c r="D207" s="12"/>
      <c r="E207" s="12"/>
      <c r="F207" s="14"/>
      <c r="G207" s="14"/>
      <c r="H207" s="12"/>
      <c r="I207" s="1"/>
      <c r="J207" s="1"/>
      <c r="K207" s="1"/>
    </row>
    <row r="208" spans="3:11" x14ac:dyDescent="0.45">
      <c r="C208" s="1"/>
      <c r="D208" s="12"/>
      <c r="E208" s="12"/>
      <c r="F208" s="14"/>
      <c r="G208" s="14"/>
      <c r="H208" s="12"/>
      <c r="I208" s="1"/>
      <c r="J208" s="1"/>
      <c r="K208" s="1"/>
    </row>
    <row r="209" spans="2:11" x14ac:dyDescent="0.45">
      <c r="C209" s="1"/>
      <c r="D209" s="12"/>
      <c r="E209" s="12"/>
      <c r="F209" s="14"/>
      <c r="G209" s="14"/>
      <c r="H209" s="12"/>
      <c r="I209" s="1"/>
      <c r="J209" s="1"/>
      <c r="K209" s="1"/>
    </row>
    <row r="210" spans="2:11" x14ac:dyDescent="0.45">
      <c r="C210" s="1"/>
      <c r="D210" s="12"/>
      <c r="E210" s="12"/>
      <c r="F210" s="14"/>
      <c r="G210" s="14"/>
      <c r="H210" s="12"/>
      <c r="I210" s="1"/>
      <c r="J210" s="1"/>
      <c r="K210" s="1"/>
    </row>
    <row r="211" spans="2:11" x14ac:dyDescent="0.45">
      <c r="C211" s="1"/>
      <c r="D211" s="12"/>
      <c r="E211" s="12"/>
      <c r="F211" s="14"/>
      <c r="G211" s="14"/>
      <c r="H211" s="12"/>
      <c r="I211" s="1"/>
      <c r="J211" s="1"/>
      <c r="K211" s="1"/>
    </row>
    <row r="212" spans="2:11" x14ac:dyDescent="0.45">
      <c r="C212" s="1"/>
      <c r="D212" s="12"/>
      <c r="E212" s="12"/>
      <c r="F212" s="14"/>
      <c r="G212" s="14"/>
      <c r="H212" s="12"/>
      <c r="I212" s="1"/>
      <c r="J212" s="1"/>
      <c r="K212" s="1"/>
    </row>
    <row r="213" spans="2:11" x14ac:dyDescent="0.45">
      <c r="C213" s="1"/>
      <c r="D213" s="12"/>
      <c r="E213" s="12"/>
      <c r="F213" s="14"/>
      <c r="G213" s="14"/>
      <c r="H213" s="12"/>
      <c r="I213" s="1"/>
      <c r="J213" s="1"/>
      <c r="K213" s="1"/>
    </row>
    <row r="214" spans="2:11" x14ac:dyDescent="0.45">
      <c r="C214" s="1"/>
      <c r="D214" s="12"/>
      <c r="E214" s="12"/>
      <c r="F214" s="14"/>
      <c r="G214" s="14"/>
      <c r="H214" s="12"/>
      <c r="I214" s="1"/>
      <c r="J214" s="1"/>
      <c r="K214" s="1"/>
    </row>
    <row r="215" spans="2:11" x14ac:dyDescent="0.45">
      <c r="C215" s="1"/>
      <c r="D215" s="12"/>
      <c r="E215" s="12"/>
      <c r="F215" s="14"/>
      <c r="G215" s="14"/>
      <c r="H215" s="12"/>
      <c r="I215" s="1"/>
      <c r="J215" s="1"/>
      <c r="K215" s="1"/>
    </row>
    <row r="216" spans="2:11" x14ac:dyDescent="0.45">
      <c r="C216" s="1"/>
      <c r="D216" s="12"/>
      <c r="E216" s="12"/>
      <c r="F216" s="14"/>
      <c r="G216" s="14"/>
      <c r="H216" s="12"/>
      <c r="I216" s="1"/>
      <c r="J216" s="1"/>
      <c r="K216" s="1"/>
    </row>
    <row r="217" spans="2:11" x14ac:dyDescent="0.45">
      <c r="B217" s="2"/>
      <c r="C217" s="1"/>
      <c r="D217" s="12"/>
      <c r="E217" s="12"/>
      <c r="F217" s="14"/>
      <c r="G217" s="14"/>
      <c r="H217" s="12"/>
      <c r="I217" s="1"/>
      <c r="J217" s="1"/>
      <c r="K217" s="1"/>
    </row>
    <row r="218" spans="2:11" x14ac:dyDescent="0.45">
      <c r="C218" s="1"/>
      <c r="D218" s="12"/>
      <c r="E218" s="12"/>
      <c r="F218" s="14"/>
      <c r="G218" s="14"/>
      <c r="H218" s="12"/>
      <c r="I218" s="1"/>
      <c r="J218" s="1"/>
      <c r="K218" s="1"/>
    </row>
    <row r="219" spans="2:11" x14ac:dyDescent="0.45">
      <c r="C219" s="1"/>
      <c r="D219" s="12"/>
      <c r="E219" s="12"/>
      <c r="F219" s="14"/>
      <c r="G219" s="14"/>
      <c r="H219" s="12"/>
      <c r="I219" s="1"/>
      <c r="J219" s="1"/>
      <c r="K219" s="1"/>
    </row>
    <row r="220" spans="2:11" x14ac:dyDescent="0.45">
      <c r="C220" s="1"/>
      <c r="D220" s="12"/>
      <c r="E220" s="12"/>
      <c r="F220" s="14"/>
      <c r="G220" s="14"/>
      <c r="H220" s="12"/>
      <c r="I220" s="1"/>
      <c r="J220" s="1"/>
      <c r="K220" s="1"/>
    </row>
    <row r="221" spans="2:11" x14ac:dyDescent="0.45">
      <c r="C221" s="1"/>
      <c r="D221" s="12"/>
      <c r="E221" s="12"/>
      <c r="F221" s="14"/>
      <c r="G221" s="14"/>
      <c r="H221" s="12"/>
      <c r="I221" s="1"/>
      <c r="J221" s="1"/>
      <c r="K221" s="1"/>
    </row>
    <row r="222" spans="2:11" x14ac:dyDescent="0.45">
      <c r="C222" s="1"/>
      <c r="D222" s="12"/>
      <c r="E222" s="12"/>
      <c r="F222" s="14"/>
      <c r="G222" s="14"/>
      <c r="H222" s="12"/>
      <c r="I222" s="1"/>
      <c r="J222" s="1"/>
      <c r="K222" s="1"/>
    </row>
    <row r="223" spans="2:11" x14ac:dyDescent="0.45">
      <c r="C223" s="1"/>
      <c r="D223" s="12"/>
      <c r="E223" s="12"/>
      <c r="F223" s="14"/>
      <c r="G223" s="14"/>
      <c r="H223" s="12"/>
      <c r="I223" s="1"/>
      <c r="J223" s="1"/>
      <c r="K223" s="1"/>
    </row>
    <row r="224" spans="2:11" x14ac:dyDescent="0.45">
      <c r="C224" s="1"/>
      <c r="D224" s="12"/>
      <c r="E224" s="12"/>
      <c r="F224" s="14"/>
      <c r="G224" s="14"/>
      <c r="H224" s="12"/>
      <c r="I224" s="1"/>
      <c r="J224" s="1"/>
      <c r="K224" s="1"/>
    </row>
    <row r="225" spans="3:11" x14ac:dyDescent="0.45">
      <c r="C225" s="1"/>
      <c r="D225" s="12"/>
      <c r="E225" s="12"/>
      <c r="F225" s="14"/>
      <c r="G225" s="14"/>
      <c r="H225" s="12"/>
      <c r="I225" s="1"/>
      <c r="J225" s="1"/>
      <c r="K225" s="1"/>
    </row>
    <row r="226" spans="3:11" x14ac:dyDescent="0.45">
      <c r="C226" s="1"/>
      <c r="D226" s="12"/>
      <c r="E226" s="12"/>
      <c r="F226" s="14"/>
      <c r="G226" s="14"/>
      <c r="H226" s="12"/>
      <c r="I226" s="1"/>
      <c r="J226" s="1"/>
      <c r="K226" s="1"/>
    </row>
    <row r="227" spans="3:11" x14ac:dyDescent="0.45">
      <c r="C227" s="1"/>
      <c r="D227" s="12"/>
      <c r="E227" s="12"/>
      <c r="F227" s="14"/>
      <c r="G227" s="14"/>
      <c r="H227" s="12"/>
      <c r="I227" s="1"/>
      <c r="J227" s="1"/>
      <c r="K227" s="1"/>
    </row>
    <row r="228" spans="3:11" x14ac:dyDescent="0.45">
      <c r="C228" s="1"/>
      <c r="D228" s="12"/>
      <c r="E228" s="12"/>
      <c r="F228" s="14"/>
      <c r="G228" s="14"/>
      <c r="H228" s="12"/>
      <c r="I228" s="1"/>
      <c r="J228" s="1"/>
      <c r="K228" s="1"/>
    </row>
    <row r="229" spans="3:11" x14ac:dyDescent="0.45">
      <c r="C229" s="1"/>
      <c r="D229" s="12"/>
      <c r="E229" s="12"/>
      <c r="F229" s="14"/>
      <c r="G229" s="14"/>
      <c r="H229" s="12"/>
      <c r="I229" s="1"/>
      <c r="J229" s="1"/>
      <c r="K229" s="1"/>
    </row>
    <row r="230" spans="3:11" x14ac:dyDescent="0.45">
      <c r="C230" s="1"/>
      <c r="D230" s="12"/>
      <c r="E230" s="12"/>
      <c r="F230" s="14"/>
      <c r="G230" s="14"/>
      <c r="H230" s="12"/>
      <c r="I230" s="1"/>
      <c r="J230" s="1"/>
      <c r="K230" s="1"/>
    </row>
    <row r="231" spans="3:11" x14ac:dyDescent="0.45">
      <c r="C231" s="1"/>
      <c r="D231" s="12"/>
      <c r="E231" s="12"/>
      <c r="F231" s="14"/>
      <c r="G231" s="14"/>
      <c r="H231" s="12"/>
      <c r="I231" s="1"/>
      <c r="J231" s="1"/>
      <c r="K231" s="1"/>
    </row>
    <row r="232" spans="3:11" x14ac:dyDescent="0.45">
      <c r="C232" s="1"/>
      <c r="D232" s="12"/>
      <c r="E232" s="12"/>
      <c r="F232" s="14"/>
      <c r="G232" s="14"/>
      <c r="H232" s="12"/>
      <c r="I232" s="1"/>
      <c r="J232" s="1"/>
      <c r="K232" s="1"/>
    </row>
    <row r="233" spans="3:11" x14ac:dyDescent="0.45">
      <c r="C233" s="1"/>
      <c r="D233" s="12"/>
      <c r="E233" s="12"/>
      <c r="F233" s="14"/>
      <c r="G233" s="14"/>
      <c r="H233" s="12"/>
      <c r="I233" s="1"/>
      <c r="J233" s="1"/>
      <c r="K233" s="1"/>
    </row>
    <row r="234" spans="3:11" x14ac:dyDescent="0.45">
      <c r="C234" s="1"/>
      <c r="D234" s="12"/>
      <c r="E234" s="12"/>
      <c r="F234" s="14"/>
      <c r="G234" s="14"/>
      <c r="H234" s="12"/>
      <c r="I234" s="1"/>
      <c r="J234" s="1"/>
      <c r="K234" s="1"/>
    </row>
    <row r="235" spans="3:11" x14ac:dyDescent="0.45">
      <c r="C235" s="1"/>
      <c r="D235" s="12"/>
      <c r="E235" s="12"/>
      <c r="F235" s="14"/>
      <c r="G235" s="14"/>
      <c r="H235" s="12"/>
      <c r="I235" s="1"/>
      <c r="J235" s="1"/>
      <c r="K235" s="1"/>
    </row>
    <row r="236" spans="3:11" x14ac:dyDescent="0.45">
      <c r="C236" s="1"/>
      <c r="D236" s="12"/>
      <c r="E236" s="12"/>
      <c r="F236" s="14"/>
      <c r="G236" s="14"/>
      <c r="H236" s="12"/>
      <c r="I236" s="1"/>
      <c r="J236" s="1"/>
      <c r="K236" s="1"/>
    </row>
    <row r="237" spans="3:11" x14ac:dyDescent="0.45">
      <c r="C237" s="1"/>
      <c r="D237" s="12"/>
      <c r="E237" s="12"/>
      <c r="F237" s="14"/>
      <c r="G237" s="14"/>
      <c r="H237" s="12"/>
      <c r="I237" s="1"/>
      <c r="J237" s="1"/>
      <c r="K237" s="1"/>
    </row>
    <row r="238" spans="3:11" x14ac:dyDescent="0.45">
      <c r="C238" s="1"/>
      <c r="D238" s="12"/>
      <c r="E238" s="12"/>
      <c r="F238" s="14"/>
      <c r="G238" s="14"/>
      <c r="H238" s="12"/>
      <c r="I238" s="1"/>
      <c r="J238" s="1"/>
      <c r="K238" s="1"/>
    </row>
    <row r="239" spans="3:11" x14ac:dyDescent="0.45">
      <c r="C239" s="1"/>
      <c r="D239" s="12"/>
      <c r="E239" s="12"/>
      <c r="F239" s="14"/>
      <c r="G239" s="14"/>
      <c r="H239" s="12"/>
      <c r="I239" s="1"/>
      <c r="J239" s="1"/>
      <c r="K239" s="1"/>
    </row>
    <row r="240" spans="3:11" x14ac:dyDescent="0.45">
      <c r="C240" s="1"/>
      <c r="D240" s="12"/>
      <c r="E240" s="12"/>
      <c r="F240" s="14"/>
      <c r="G240" s="14"/>
      <c r="H240" s="12"/>
      <c r="I240" s="1"/>
      <c r="J240" s="1"/>
      <c r="K240" s="1"/>
    </row>
    <row r="241" spans="2:11" x14ac:dyDescent="0.45">
      <c r="C241" s="1"/>
      <c r="D241" s="12"/>
      <c r="E241" s="12"/>
      <c r="F241" s="14"/>
      <c r="G241" s="14"/>
      <c r="H241" s="12"/>
      <c r="I241" s="1"/>
      <c r="J241" s="1"/>
      <c r="K241" s="1"/>
    </row>
    <row r="242" spans="2:11" x14ac:dyDescent="0.45">
      <c r="C242" s="1"/>
      <c r="D242" s="12"/>
      <c r="E242" s="12"/>
      <c r="F242" s="14"/>
      <c r="G242" s="14"/>
      <c r="H242" s="12"/>
      <c r="I242" s="1"/>
      <c r="J242" s="1"/>
      <c r="K242" s="1"/>
    </row>
    <row r="243" spans="2:11" x14ac:dyDescent="0.45">
      <c r="C243" s="1"/>
      <c r="D243" s="12"/>
      <c r="E243" s="12"/>
      <c r="F243" s="14"/>
      <c r="G243" s="14"/>
      <c r="H243" s="12"/>
      <c r="I243" s="1"/>
      <c r="J243" s="1"/>
      <c r="K243" s="1"/>
    </row>
    <row r="244" spans="2:11" x14ac:dyDescent="0.45">
      <c r="C244" s="1"/>
      <c r="D244" s="12"/>
      <c r="E244" s="12"/>
      <c r="F244" s="14"/>
      <c r="G244" s="14"/>
      <c r="H244" s="12"/>
      <c r="I244" s="1"/>
      <c r="J244" s="1"/>
      <c r="K244" s="1"/>
    </row>
    <row r="245" spans="2:11" x14ac:dyDescent="0.45">
      <c r="C245" s="1"/>
      <c r="D245" s="12"/>
      <c r="E245" s="12"/>
      <c r="F245" s="14"/>
      <c r="G245" s="14"/>
      <c r="H245" s="12"/>
      <c r="I245" s="1"/>
      <c r="J245" s="1"/>
      <c r="K245" s="1"/>
    </row>
    <row r="246" spans="2:11" x14ac:dyDescent="0.45">
      <c r="C246" s="1"/>
      <c r="D246" s="12"/>
      <c r="E246" s="12"/>
      <c r="F246" s="14"/>
      <c r="G246" s="14"/>
      <c r="H246" s="12"/>
      <c r="I246" s="1"/>
      <c r="J246" s="1"/>
      <c r="K246" s="1"/>
    </row>
    <row r="247" spans="2:11" x14ac:dyDescent="0.45">
      <c r="C247" s="1"/>
      <c r="D247" s="12"/>
      <c r="E247" s="12"/>
      <c r="F247" s="14"/>
      <c r="G247" s="14"/>
      <c r="H247" s="12"/>
      <c r="I247" s="1"/>
      <c r="J247" s="1"/>
      <c r="K247" s="1"/>
    </row>
    <row r="248" spans="2:11" x14ac:dyDescent="0.45">
      <c r="C248" s="1"/>
      <c r="D248" s="12"/>
      <c r="E248" s="12"/>
      <c r="F248" s="14"/>
      <c r="G248" s="14"/>
      <c r="H248" s="12"/>
      <c r="I248" s="1"/>
      <c r="J248" s="1"/>
      <c r="K248" s="1"/>
    </row>
    <row r="249" spans="2:11" x14ac:dyDescent="0.45">
      <c r="C249" s="1"/>
      <c r="D249" s="12"/>
      <c r="E249" s="12"/>
      <c r="F249" s="14"/>
      <c r="G249" s="14"/>
      <c r="H249" s="12"/>
      <c r="I249" s="1"/>
      <c r="J249" s="1"/>
      <c r="K249" s="1"/>
    </row>
    <row r="250" spans="2:11" x14ac:dyDescent="0.45">
      <c r="C250" s="1"/>
      <c r="D250" s="12"/>
      <c r="E250" s="12"/>
      <c r="F250" s="14"/>
      <c r="G250" s="14"/>
      <c r="H250" s="12"/>
      <c r="I250" s="1"/>
      <c r="J250" s="1"/>
      <c r="K250" s="1"/>
    </row>
    <row r="251" spans="2:11" x14ac:dyDescent="0.45">
      <c r="C251" s="1"/>
      <c r="D251" s="12"/>
      <c r="E251" s="12"/>
      <c r="F251" s="14"/>
      <c r="G251" s="14"/>
      <c r="H251" s="12"/>
      <c r="I251" s="1"/>
      <c r="J251" s="1"/>
      <c r="K251" s="1"/>
    </row>
    <row r="252" spans="2:11" x14ac:dyDescent="0.45">
      <c r="C252" s="1"/>
      <c r="D252" s="12"/>
      <c r="E252" s="12"/>
      <c r="F252" s="14"/>
      <c r="G252" s="14"/>
      <c r="H252" s="12"/>
      <c r="I252" s="1"/>
      <c r="J252" s="1"/>
      <c r="K252" s="1"/>
    </row>
    <row r="253" spans="2:11" x14ac:dyDescent="0.45">
      <c r="B253" s="2"/>
      <c r="C253" s="1"/>
      <c r="D253" s="12"/>
      <c r="E253" s="12"/>
      <c r="F253" s="14"/>
      <c r="G253" s="14"/>
      <c r="H253" s="12"/>
      <c r="I253" s="1"/>
      <c r="J253" s="1"/>
      <c r="K253" s="1"/>
    </row>
    <row r="254" spans="2:11" x14ac:dyDescent="0.45">
      <c r="C254" s="1"/>
      <c r="D254" s="12"/>
      <c r="E254" s="12"/>
      <c r="F254" s="14"/>
      <c r="G254" s="14"/>
      <c r="H254" s="12"/>
      <c r="I254" s="1"/>
      <c r="J254" s="1"/>
      <c r="K254" s="1"/>
    </row>
    <row r="255" spans="2:11" x14ac:dyDescent="0.45">
      <c r="C255" s="1"/>
      <c r="D255" s="12"/>
      <c r="E255" s="12"/>
      <c r="F255" s="14"/>
      <c r="G255" s="14"/>
      <c r="H255" s="12"/>
      <c r="I255" s="1"/>
      <c r="J255" s="1"/>
      <c r="K255" s="1"/>
    </row>
    <row r="256" spans="2:11" x14ac:dyDescent="0.45">
      <c r="C256" s="1"/>
      <c r="D256" s="12"/>
      <c r="E256" s="12"/>
      <c r="F256" s="14"/>
      <c r="G256" s="14"/>
      <c r="H256" s="12"/>
      <c r="I256" s="1"/>
      <c r="J256" s="1"/>
      <c r="K256" s="1"/>
    </row>
    <row r="257" spans="3:11" x14ac:dyDescent="0.45">
      <c r="C257" s="1"/>
      <c r="D257" s="12"/>
      <c r="E257" s="12"/>
      <c r="F257" s="14"/>
      <c r="G257" s="14"/>
      <c r="H257" s="12"/>
      <c r="I257" s="1"/>
      <c r="J257" s="1"/>
      <c r="K257" s="1"/>
    </row>
    <row r="258" spans="3:11" x14ac:dyDescent="0.45">
      <c r="C258" s="1"/>
      <c r="D258" s="12"/>
      <c r="E258" s="12"/>
      <c r="F258" s="14"/>
      <c r="G258" s="14"/>
      <c r="H258" s="12"/>
      <c r="I258" s="1"/>
      <c r="J258" s="1"/>
      <c r="K258" s="1"/>
    </row>
    <row r="259" spans="3:11" x14ac:dyDescent="0.45">
      <c r="C259" s="1"/>
      <c r="D259" s="12"/>
      <c r="E259" s="12"/>
      <c r="F259" s="14"/>
      <c r="G259" s="14"/>
      <c r="H259" s="12"/>
      <c r="I259" s="1"/>
      <c r="J259" s="1"/>
      <c r="K259" s="1"/>
    </row>
    <row r="260" spans="3:11" x14ac:dyDescent="0.45">
      <c r="C260" s="1"/>
      <c r="D260" s="12"/>
      <c r="E260" s="12"/>
      <c r="F260" s="14"/>
      <c r="G260" s="14"/>
      <c r="H260" s="12"/>
      <c r="I260" s="1"/>
      <c r="J260" s="1"/>
      <c r="K260" s="1"/>
    </row>
    <row r="261" spans="3:11" x14ac:dyDescent="0.45">
      <c r="C261" s="1"/>
      <c r="D261" s="12"/>
      <c r="E261" s="12"/>
      <c r="F261" s="14"/>
      <c r="G261" s="14"/>
      <c r="H261" s="12"/>
      <c r="I261" s="1"/>
      <c r="J261" s="1"/>
      <c r="K261" s="1"/>
    </row>
    <row r="262" spans="3:11" x14ac:dyDescent="0.45">
      <c r="C262" s="1"/>
      <c r="D262" s="12"/>
      <c r="E262" s="12"/>
      <c r="F262" s="14"/>
      <c r="G262" s="14"/>
      <c r="H262" s="12"/>
      <c r="I262" s="1"/>
      <c r="J262" s="1"/>
      <c r="K262" s="1"/>
    </row>
    <row r="263" spans="3:11" x14ac:dyDescent="0.45">
      <c r="C263" s="1"/>
      <c r="D263" s="12"/>
      <c r="E263" s="12"/>
      <c r="F263" s="14"/>
      <c r="G263" s="14"/>
      <c r="H263" s="12"/>
      <c r="I263" s="1"/>
      <c r="J263" s="1"/>
      <c r="K263" s="1"/>
    </row>
    <row r="264" spans="3:11" x14ac:dyDescent="0.45">
      <c r="C264" s="1"/>
      <c r="D264" s="12"/>
      <c r="E264" s="12"/>
      <c r="F264" s="14"/>
      <c r="G264" s="14"/>
      <c r="H264" s="12"/>
      <c r="I264" s="1"/>
      <c r="J264" s="1"/>
      <c r="K264" s="1"/>
    </row>
    <row r="265" spans="3:11" x14ac:dyDescent="0.45">
      <c r="C265" s="1"/>
      <c r="D265" s="12"/>
      <c r="E265" s="12"/>
      <c r="F265" s="14"/>
      <c r="G265" s="14"/>
      <c r="H265" s="12"/>
      <c r="I265" s="1"/>
      <c r="J265" s="1"/>
      <c r="K265" s="1"/>
    </row>
    <row r="266" spans="3:11" x14ac:dyDescent="0.45">
      <c r="C266" s="1"/>
      <c r="D266" s="12"/>
      <c r="E266" s="12"/>
      <c r="F266" s="14"/>
      <c r="G266" s="14"/>
      <c r="H266" s="12"/>
      <c r="I266" s="1"/>
      <c r="J266" s="1"/>
      <c r="K266" s="1"/>
    </row>
    <row r="267" spans="3:11" x14ac:dyDescent="0.45">
      <c r="C267" s="1"/>
      <c r="D267" s="12"/>
      <c r="E267" s="12"/>
      <c r="F267" s="14"/>
      <c r="G267" s="14"/>
      <c r="H267" s="12"/>
      <c r="I267" s="1"/>
      <c r="J267" s="1"/>
      <c r="K267" s="1"/>
    </row>
    <row r="268" spans="3:11" x14ac:dyDescent="0.45">
      <c r="C268" s="1"/>
      <c r="D268" s="12"/>
      <c r="E268" s="12"/>
      <c r="F268" s="14"/>
      <c r="G268" s="14"/>
      <c r="H268" s="12"/>
      <c r="I268" s="1"/>
      <c r="J268" s="1"/>
      <c r="K268" s="1"/>
    </row>
    <row r="269" spans="3:11" x14ac:dyDescent="0.45">
      <c r="C269" s="1"/>
      <c r="D269" s="12"/>
      <c r="E269" s="12"/>
      <c r="F269" s="14"/>
      <c r="G269" s="14"/>
      <c r="H269" s="12"/>
      <c r="I269" s="1"/>
      <c r="J269" s="1"/>
      <c r="K269" s="1"/>
    </row>
    <row r="270" spans="3:11" x14ac:dyDescent="0.45">
      <c r="C270" s="1"/>
      <c r="D270" s="12"/>
      <c r="E270" s="12"/>
      <c r="F270" s="14"/>
      <c r="G270" s="14"/>
      <c r="H270" s="12"/>
      <c r="I270" s="1"/>
      <c r="J270" s="1"/>
      <c r="K270" s="1"/>
    </row>
    <row r="271" spans="3:11" x14ac:dyDescent="0.45">
      <c r="C271" s="1"/>
      <c r="D271" s="12"/>
      <c r="E271" s="12"/>
      <c r="F271" s="14"/>
      <c r="G271" s="14"/>
      <c r="H271" s="12"/>
      <c r="I271" s="1"/>
      <c r="J271" s="1"/>
      <c r="K271" s="1"/>
    </row>
    <row r="272" spans="3:11" x14ac:dyDescent="0.45">
      <c r="C272" s="1"/>
      <c r="D272" s="12"/>
      <c r="E272" s="12"/>
      <c r="F272" s="14"/>
      <c r="G272" s="14"/>
      <c r="H272" s="12"/>
      <c r="I272" s="1"/>
      <c r="J272" s="1"/>
      <c r="K272" s="1"/>
    </row>
    <row r="273" spans="3:11" x14ac:dyDescent="0.45">
      <c r="C273" s="1"/>
      <c r="D273" s="12"/>
      <c r="E273" s="12"/>
      <c r="F273" s="14"/>
      <c r="G273" s="14"/>
      <c r="H273" s="12"/>
      <c r="I273" s="1"/>
      <c r="J273" s="1"/>
      <c r="K273" s="1"/>
    </row>
    <row r="274" spans="3:11" x14ac:dyDescent="0.45">
      <c r="C274" s="1"/>
      <c r="D274" s="12"/>
      <c r="E274" s="12"/>
      <c r="F274" s="14"/>
      <c r="G274" s="14"/>
      <c r="H274" s="12"/>
      <c r="I274" s="1"/>
      <c r="J274" s="1"/>
      <c r="K274" s="1"/>
    </row>
    <row r="275" spans="3:11" x14ac:dyDescent="0.45">
      <c r="C275" s="1"/>
      <c r="D275" s="12"/>
      <c r="E275" s="12"/>
      <c r="F275" s="14"/>
      <c r="G275" s="14"/>
      <c r="H275" s="12"/>
      <c r="I275" s="1"/>
      <c r="J275" s="1"/>
      <c r="K275" s="1"/>
    </row>
    <row r="276" spans="3:11" x14ac:dyDescent="0.45">
      <c r="C276" s="1"/>
      <c r="D276" s="12"/>
      <c r="E276" s="12"/>
      <c r="F276" s="14"/>
      <c r="G276" s="14"/>
      <c r="H276" s="12"/>
      <c r="I276" s="1"/>
      <c r="J276" s="1"/>
      <c r="K276" s="1"/>
    </row>
    <row r="277" spans="3:11" x14ac:dyDescent="0.45">
      <c r="C277" s="1"/>
      <c r="D277" s="12"/>
      <c r="E277" s="12"/>
      <c r="F277" s="14"/>
      <c r="G277" s="14"/>
      <c r="H277" s="12"/>
      <c r="I277" s="1"/>
      <c r="J277" s="1"/>
      <c r="K277" s="1"/>
    </row>
    <row r="278" spans="3:11" x14ac:dyDescent="0.45">
      <c r="C278" s="1"/>
      <c r="D278" s="12"/>
      <c r="E278" s="12"/>
      <c r="F278" s="14"/>
      <c r="G278" s="14"/>
      <c r="H278" s="12"/>
      <c r="I278" s="1"/>
      <c r="J278" s="1"/>
      <c r="K278" s="1"/>
    </row>
    <row r="279" spans="3:11" x14ac:dyDescent="0.45">
      <c r="C279" s="1"/>
      <c r="D279" s="12"/>
      <c r="E279" s="12"/>
      <c r="F279" s="14"/>
      <c r="G279" s="14"/>
      <c r="H279" s="12"/>
      <c r="I279" s="1"/>
      <c r="J279" s="1"/>
      <c r="K279" s="1"/>
    </row>
    <row r="280" spans="3:11" x14ac:dyDescent="0.45">
      <c r="C280" s="1"/>
      <c r="D280" s="12"/>
      <c r="E280" s="12"/>
      <c r="F280" s="14"/>
      <c r="G280" s="14"/>
      <c r="H280" s="12"/>
      <c r="I280" s="1"/>
      <c r="J280" s="1"/>
      <c r="K280" s="1"/>
    </row>
    <row r="281" spans="3:11" x14ac:dyDescent="0.45">
      <c r="C281" s="1"/>
      <c r="D281" s="12"/>
      <c r="E281" s="12"/>
      <c r="F281" s="14"/>
      <c r="G281" s="14"/>
      <c r="H281" s="12"/>
      <c r="I281" s="1"/>
      <c r="J281" s="1"/>
      <c r="K281" s="1"/>
    </row>
    <row r="282" spans="3:11" x14ac:dyDescent="0.45">
      <c r="C282" s="1"/>
      <c r="D282" s="12"/>
      <c r="E282" s="12"/>
      <c r="F282" s="14"/>
      <c r="G282" s="14"/>
      <c r="H282" s="12"/>
      <c r="I282" s="1"/>
      <c r="J282" s="1"/>
      <c r="K282" s="1"/>
    </row>
    <row r="283" spans="3:11" x14ac:dyDescent="0.45">
      <c r="C283" s="1"/>
      <c r="D283" s="12"/>
      <c r="E283" s="12"/>
      <c r="F283" s="14"/>
      <c r="G283" s="14"/>
      <c r="H283" s="12"/>
      <c r="I283" s="1"/>
      <c r="J283" s="1"/>
      <c r="K283" s="1"/>
    </row>
    <row r="284" spans="3:11" x14ac:dyDescent="0.45">
      <c r="C284" s="1"/>
      <c r="D284" s="12"/>
      <c r="E284" s="12"/>
      <c r="F284" s="14"/>
      <c r="G284" s="14"/>
      <c r="H284" s="12"/>
      <c r="I284" s="1"/>
      <c r="J284" s="1"/>
      <c r="K284" s="1"/>
    </row>
    <row r="285" spans="3:11" x14ac:dyDescent="0.45">
      <c r="C285" s="1"/>
      <c r="D285" s="12"/>
      <c r="E285" s="12"/>
      <c r="F285" s="14"/>
      <c r="G285" s="14"/>
      <c r="H285" s="12"/>
      <c r="I285" s="1"/>
      <c r="J285" s="1"/>
      <c r="K285" s="1"/>
    </row>
    <row r="286" spans="3:11" x14ac:dyDescent="0.45">
      <c r="C286" s="1"/>
      <c r="D286" s="12"/>
      <c r="E286" s="12"/>
      <c r="F286" s="14"/>
      <c r="G286" s="14"/>
      <c r="H286" s="12"/>
      <c r="I286" s="1"/>
      <c r="J286" s="1"/>
      <c r="K286" s="1"/>
    </row>
    <row r="287" spans="3:11" x14ac:dyDescent="0.45">
      <c r="C287" s="1"/>
      <c r="D287" s="12"/>
      <c r="E287" s="12"/>
      <c r="F287" s="14"/>
      <c r="G287" s="14"/>
      <c r="H287" s="12"/>
      <c r="I287" s="1"/>
      <c r="J287" s="1"/>
      <c r="K287" s="1"/>
    </row>
    <row r="288" spans="3:11" x14ac:dyDescent="0.45">
      <c r="C288" s="1"/>
      <c r="D288" s="12"/>
      <c r="E288" s="12"/>
      <c r="F288" s="14"/>
      <c r="G288" s="14"/>
      <c r="H288" s="12"/>
      <c r="I288" s="1"/>
      <c r="J288" s="1"/>
      <c r="K288" s="1"/>
    </row>
    <row r="289" spans="3:11" x14ac:dyDescent="0.45">
      <c r="C289" s="1"/>
      <c r="D289" s="12"/>
      <c r="E289" s="12"/>
      <c r="F289" s="14"/>
      <c r="G289" s="14"/>
      <c r="H289" s="12"/>
      <c r="I289" s="1"/>
      <c r="J289" s="1"/>
      <c r="K289" s="1"/>
    </row>
    <row r="290" spans="3:11" x14ac:dyDescent="0.45">
      <c r="C290" s="1"/>
      <c r="D290" s="12"/>
      <c r="E290" s="12"/>
      <c r="F290" s="14"/>
      <c r="G290" s="14"/>
      <c r="H290" s="12"/>
      <c r="I290" s="1"/>
      <c r="J290" s="1"/>
      <c r="K290" s="1"/>
    </row>
    <row r="291" spans="3:11" x14ac:dyDescent="0.45">
      <c r="C291" s="1"/>
      <c r="D291" s="12"/>
      <c r="E291" s="12"/>
      <c r="F291" s="14"/>
      <c r="G291" s="14"/>
      <c r="H291" s="12"/>
      <c r="I291" s="1"/>
      <c r="J291" s="1"/>
      <c r="K291" s="1"/>
    </row>
    <row r="292" spans="3:11" x14ac:dyDescent="0.45">
      <c r="C292" s="1"/>
      <c r="D292" s="12"/>
      <c r="E292" s="12"/>
      <c r="F292" s="14"/>
      <c r="G292" s="14"/>
      <c r="H292" s="12"/>
      <c r="I292" s="1"/>
      <c r="J292" s="1"/>
      <c r="K292" s="1"/>
    </row>
    <row r="293" spans="3:11" x14ac:dyDescent="0.45">
      <c r="C293" s="1"/>
      <c r="D293" s="12"/>
      <c r="E293" s="12"/>
      <c r="F293" s="14"/>
      <c r="G293" s="14"/>
      <c r="H293" s="12"/>
      <c r="I293" s="1"/>
      <c r="J293" s="1"/>
      <c r="K293" s="1"/>
    </row>
    <row r="294" spans="3:11" x14ac:dyDescent="0.45">
      <c r="C294" s="1"/>
      <c r="D294" s="12"/>
      <c r="E294" s="12"/>
      <c r="F294" s="14"/>
      <c r="G294" s="14"/>
      <c r="H294" s="12"/>
      <c r="I294" s="1"/>
      <c r="J294" s="1"/>
      <c r="K294" s="1"/>
    </row>
    <row r="295" spans="3:11" x14ac:dyDescent="0.45">
      <c r="C295" s="1"/>
      <c r="D295" s="12"/>
      <c r="E295" s="12"/>
      <c r="F295" s="14"/>
      <c r="G295" s="14"/>
      <c r="H295" s="12"/>
      <c r="I295" s="1"/>
      <c r="J295" s="1"/>
      <c r="K295" s="1"/>
    </row>
    <row r="296" spans="3:11" x14ac:dyDescent="0.45">
      <c r="C296" s="1"/>
      <c r="D296" s="12"/>
      <c r="E296" s="12"/>
      <c r="F296" s="14"/>
      <c r="G296" s="14"/>
      <c r="H296" s="12"/>
      <c r="I296" s="1"/>
      <c r="J296" s="1"/>
      <c r="K296" s="1"/>
    </row>
    <row r="297" spans="3:11" x14ac:dyDescent="0.45">
      <c r="C297" s="1"/>
      <c r="D297" s="12"/>
      <c r="E297" s="12"/>
      <c r="F297" s="14"/>
      <c r="G297" s="14"/>
      <c r="H297" s="12"/>
      <c r="I297" s="1"/>
      <c r="J297" s="1"/>
      <c r="K297" s="1"/>
    </row>
    <row r="298" spans="3:11" x14ac:dyDescent="0.45">
      <c r="C298" s="1"/>
      <c r="D298" s="12"/>
      <c r="E298" s="12"/>
      <c r="F298" s="14"/>
      <c r="G298" s="14"/>
      <c r="H298" s="12"/>
      <c r="I298" s="1"/>
      <c r="J298" s="1"/>
      <c r="K298" s="1"/>
    </row>
    <row r="299" spans="3:11" x14ac:dyDescent="0.45">
      <c r="C299" s="1"/>
      <c r="D299" s="12"/>
      <c r="E299" s="12"/>
      <c r="F299" s="14"/>
      <c r="G299" s="14"/>
      <c r="H299" s="12"/>
      <c r="I299" s="1"/>
      <c r="J299" s="1"/>
      <c r="K299" s="1"/>
    </row>
    <row r="300" spans="3:11" x14ac:dyDescent="0.45">
      <c r="C300" s="1"/>
      <c r="D300" s="12"/>
      <c r="E300" s="12"/>
      <c r="F300" s="14"/>
      <c r="G300" s="14"/>
      <c r="H300" s="12"/>
      <c r="I300" s="1"/>
      <c r="J300" s="1"/>
      <c r="K300" s="1"/>
    </row>
    <row r="301" spans="3:11" x14ac:dyDescent="0.45">
      <c r="C301" s="1"/>
      <c r="D301" s="12"/>
      <c r="E301" s="12"/>
      <c r="F301" s="14"/>
      <c r="G301" s="14"/>
      <c r="H301" s="12"/>
      <c r="I301" s="1"/>
      <c r="J301" s="1"/>
      <c r="K301" s="1"/>
    </row>
    <row r="302" spans="3:11" x14ac:dyDescent="0.45">
      <c r="C302" s="1"/>
      <c r="D302" s="12"/>
      <c r="E302" s="12"/>
      <c r="F302" s="14"/>
      <c r="G302" s="14"/>
      <c r="H302" s="12"/>
      <c r="I302" s="1"/>
      <c r="J302" s="1"/>
      <c r="K302" s="1"/>
    </row>
    <row r="303" spans="3:11" x14ac:dyDescent="0.45">
      <c r="C303" s="1"/>
      <c r="D303" s="12"/>
      <c r="E303" s="12"/>
      <c r="F303" s="14"/>
      <c r="G303" s="14"/>
      <c r="H303" s="12"/>
      <c r="I303" s="1"/>
      <c r="J303" s="1"/>
      <c r="K303" s="1"/>
    </row>
    <row r="304" spans="3:11" x14ac:dyDescent="0.45">
      <c r="C304" s="1"/>
      <c r="D304" s="12"/>
      <c r="E304" s="12"/>
      <c r="F304" s="14"/>
      <c r="G304" s="14"/>
      <c r="H304" s="12"/>
      <c r="I304" s="1"/>
      <c r="J304" s="1"/>
      <c r="K304" s="1"/>
    </row>
    <row r="305" spans="2:11" x14ac:dyDescent="0.45">
      <c r="C305" s="1"/>
      <c r="D305" s="12"/>
      <c r="E305" s="12"/>
      <c r="F305" s="14"/>
      <c r="G305" s="14"/>
      <c r="H305" s="12"/>
      <c r="I305" s="1"/>
      <c r="J305" s="1"/>
      <c r="K305" s="1"/>
    </row>
    <row r="306" spans="2:11" x14ac:dyDescent="0.45">
      <c r="C306" s="1"/>
      <c r="I306" s="1"/>
      <c r="J306" s="1"/>
      <c r="K306" s="1"/>
    </row>
    <row r="307" spans="2:11" x14ac:dyDescent="0.45">
      <c r="C307" s="1"/>
      <c r="D307" s="12"/>
      <c r="E307" s="12"/>
      <c r="F307" s="14"/>
      <c r="G307" s="14"/>
      <c r="H307" s="12"/>
      <c r="I307" s="1"/>
      <c r="J307" s="1"/>
      <c r="K307" s="1"/>
    </row>
    <row r="308" spans="2:11" x14ac:dyDescent="0.45">
      <c r="C308" s="1"/>
      <c r="D308" s="12"/>
      <c r="E308" s="12"/>
      <c r="F308" s="14"/>
      <c r="G308" s="14"/>
      <c r="H308" s="12"/>
      <c r="I308" s="1"/>
      <c r="J308" s="1"/>
      <c r="K308" s="1"/>
    </row>
    <row r="309" spans="2:11" x14ac:dyDescent="0.45">
      <c r="C309" s="1"/>
      <c r="D309" s="12"/>
      <c r="E309" s="12"/>
      <c r="F309" s="14"/>
      <c r="G309" s="14"/>
      <c r="H309" s="12"/>
      <c r="I309" s="1"/>
      <c r="J309" s="1"/>
      <c r="K309" s="1"/>
    </row>
    <row r="310" spans="2:11" x14ac:dyDescent="0.45">
      <c r="C310" s="1"/>
      <c r="D310" s="12"/>
      <c r="E310" s="12"/>
      <c r="F310" s="14"/>
      <c r="G310" s="14"/>
      <c r="H310" s="12"/>
      <c r="I310" s="1"/>
      <c r="J310" s="1"/>
      <c r="K310" s="1"/>
    </row>
    <row r="311" spans="2:11" x14ac:dyDescent="0.45">
      <c r="C311" s="1"/>
      <c r="D311" s="12"/>
      <c r="E311" s="12"/>
      <c r="F311" s="14"/>
      <c r="G311" s="14"/>
      <c r="H311" s="12"/>
      <c r="I311" s="1"/>
      <c r="J311" s="1"/>
      <c r="K311" s="1"/>
    </row>
    <row r="312" spans="2:11" x14ac:dyDescent="0.45">
      <c r="C312" s="1"/>
      <c r="D312" s="12"/>
      <c r="E312" s="12"/>
      <c r="F312" s="14"/>
      <c r="G312" s="14"/>
      <c r="H312" s="12"/>
      <c r="I312" s="1"/>
      <c r="J312" s="1"/>
      <c r="K312" s="1"/>
    </row>
    <row r="313" spans="2:11" x14ac:dyDescent="0.45">
      <c r="C313" s="1"/>
      <c r="D313" s="12"/>
      <c r="E313" s="12"/>
      <c r="F313" s="14"/>
      <c r="G313" s="14"/>
      <c r="H313" s="12"/>
      <c r="I313" s="1"/>
      <c r="J313" s="1"/>
      <c r="K313" s="1"/>
    </row>
    <row r="314" spans="2:11" x14ac:dyDescent="0.45">
      <c r="C314" s="1"/>
      <c r="D314" s="12"/>
      <c r="E314" s="12"/>
      <c r="F314" s="14"/>
      <c r="G314" s="14"/>
      <c r="H314" s="12"/>
      <c r="I314" s="1"/>
      <c r="J314" s="1"/>
      <c r="K314" s="1"/>
    </row>
    <row r="315" spans="2:11" x14ac:dyDescent="0.45">
      <c r="C315" s="1"/>
      <c r="D315" s="12"/>
      <c r="E315" s="12"/>
      <c r="F315" s="14"/>
      <c r="G315" s="14"/>
      <c r="H315" s="12"/>
      <c r="I315" s="1"/>
      <c r="J315" s="1"/>
      <c r="K315" s="1"/>
    </row>
    <row r="316" spans="2:11" x14ac:dyDescent="0.45">
      <c r="C316" s="1"/>
      <c r="D316" s="12"/>
      <c r="E316" s="12"/>
      <c r="F316" s="14"/>
      <c r="G316" s="14"/>
      <c r="H316" s="12"/>
      <c r="I316" s="1"/>
      <c r="J316" s="1"/>
      <c r="K316" s="1"/>
    </row>
    <row r="317" spans="2:11" x14ac:dyDescent="0.45">
      <c r="C317" s="1"/>
      <c r="D317" s="12"/>
      <c r="E317" s="12"/>
      <c r="F317" s="14"/>
      <c r="G317" s="14"/>
      <c r="H317" s="12"/>
      <c r="I317" s="1"/>
      <c r="J317" s="1"/>
      <c r="K317" s="1"/>
    </row>
    <row r="318" spans="2:11" x14ac:dyDescent="0.45">
      <c r="C318" s="1"/>
      <c r="D318" s="12"/>
      <c r="E318" s="12"/>
      <c r="F318" s="14"/>
      <c r="G318" s="14"/>
      <c r="H318" s="12"/>
      <c r="I318" s="1"/>
      <c r="J318" s="1"/>
      <c r="K318" s="1"/>
    </row>
    <row r="319" spans="2:11" x14ac:dyDescent="0.45">
      <c r="C319" s="1"/>
      <c r="D319" s="12"/>
      <c r="E319" s="12"/>
      <c r="F319" s="14"/>
      <c r="G319" s="14"/>
      <c r="H319" s="12"/>
      <c r="I319" s="1"/>
      <c r="J319" s="1"/>
      <c r="K319" s="1"/>
    </row>
    <row r="320" spans="2:11" x14ac:dyDescent="0.45">
      <c r="B320" s="2"/>
      <c r="C320" s="1"/>
      <c r="D320" s="12"/>
      <c r="E320" s="12"/>
      <c r="F320" s="14"/>
      <c r="G320" s="14"/>
      <c r="H320" s="12"/>
      <c r="I320" s="1"/>
      <c r="J320" s="1"/>
      <c r="K320" s="1"/>
    </row>
    <row r="321" spans="3:11" x14ac:dyDescent="0.45">
      <c r="C321" s="1"/>
      <c r="D321" s="12"/>
      <c r="E321" s="12"/>
      <c r="F321" s="14"/>
      <c r="G321" s="14"/>
      <c r="H321" s="12"/>
      <c r="I321" s="1"/>
      <c r="J321" s="1"/>
      <c r="K321" s="1"/>
    </row>
    <row r="322" spans="3:11" x14ac:dyDescent="0.45">
      <c r="C322" s="1"/>
      <c r="D322" s="12"/>
      <c r="E322" s="12"/>
      <c r="F322" s="14"/>
      <c r="G322" s="14"/>
      <c r="H322" s="12"/>
      <c r="I322" s="1"/>
      <c r="J322" s="1"/>
      <c r="K322" s="1"/>
    </row>
    <row r="323" spans="3:11" x14ac:dyDescent="0.45">
      <c r="C323" s="1"/>
      <c r="D323" s="12"/>
      <c r="E323" s="12"/>
      <c r="F323" s="14"/>
      <c r="G323" s="14"/>
      <c r="H323" s="12"/>
      <c r="I323" s="1"/>
      <c r="J323" s="1"/>
      <c r="K323" s="1"/>
    </row>
    <row r="324" spans="3:11" x14ac:dyDescent="0.45">
      <c r="C324" s="1"/>
      <c r="D324" s="12"/>
      <c r="E324" s="12"/>
      <c r="F324" s="14"/>
      <c r="G324" s="14"/>
      <c r="H324" s="12"/>
      <c r="I324" s="1"/>
      <c r="J324" s="1"/>
      <c r="K324" s="1"/>
    </row>
    <row r="325" spans="3:11" x14ac:dyDescent="0.45">
      <c r="C325" s="1"/>
      <c r="D325" s="12"/>
      <c r="E325" s="12"/>
      <c r="F325" s="14"/>
      <c r="G325" s="14"/>
      <c r="H325" s="12"/>
      <c r="I325" s="1"/>
      <c r="J325" s="1"/>
      <c r="K325" s="1"/>
    </row>
    <row r="326" spans="3:11" x14ac:dyDescent="0.45">
      <c r="C326" s="1"/>
      <c r="D326" s="12"/>
      <c r="E326" s="12"/>
      <c r="F326" s="14"/>
      <c r="G326" s="14"/>
      <c r="H326" s="12"/>
      <c r="I326" s="1"/>
      <c r="J326" s="1"/>
      <c r="K326" s="1"/>
    </row>
    <row r="327" spans="3:11" x14ac:dyDescent="0.45">
      <c r="C327" s="1"/>
      <c r="D327" s="12"/>
      <c r="E327" s="12"/>
      <c r="F327" s="14"/>
      <c r="G327" s="14"/>
      <c r="H327" s="12"/>
      <c r="I327" s="1"/>
      <c r="J327" s="1"/>
      <c r="K327" s="1"/>
    </row>
    <row r="328" spans="3:11" x14ac:dyDescent="0.45">
      <c r="C328" s="1"/>
      <c r="D328" s="12"/>
      <c r="E328" s="12"/>
      <c r="F328" s="14"/>
      <c r="G328" s="14"/>
      <c r="H328" s="12"/>
      <c r="I328" s="1"/>
      <c r="J328" s="1"/>
      <c r="K328" s="1"/>
    </row>
    <row r="329" spans="3:11" x14ac:dyDescent="0.45">
      <c r="C329" s="1"/>
      <c r="D329" s="12"/>
      <c r="E329" s="12"/>
      <c r="F329" s="14"/>
      <c r="G329" s="14"/>
      <c r="H329" s="12"/>
      <c r="I329" s="1"/>
      <c r="J329" s="1"/>
      <c r="K329" s="1"/>
    </row>
    <row r="330" spans="3:11" x14ac:dyDescent="0.45">
      <c r="C330" s="1"/>
      <c r="D330" s="12"/>
      <c r="E330" s="12"/>
      <c r="F330" s="14"/>
      <c r="G330" s="14"/>
      <c r="H330" s="12"/>
      <c r="I330" s="1"/>
      <c r="J330" s="1"/>
      <c r="K330" s="1"/>
    </row>
    <row r="331" spans="3:11" x14ac:dyDescent="0.45">
      <c r="C331" s="1"/>
      <c r="D331" s="12"/>
      <c r="E331" s="12"/>
      <c r="F331" s="14"/>
      <c r="G331" s="14"/>
      <c r="H331" s="12"/>
      <c r="I331" s="1"/>
      <c r="J331" s="1"/>
      <c r="K331" s="1"/>
    </row>
    <row r="332" spans="3:11" x14ac:dyDescent="0.45">
      <c r="C332" s="1"/>
      <c r="D332" s="12"/>
      <c r="E332" s="12"/>
      <c r="F332" s="14"/>
      <c r="G332" s="14"/>
      <c r="H332" s="12"/>
      <c r="I332" s="1"/>
      <c r="J332" s="1"/>
      <c r="K332" s="1"/>
    </row>
    <row r="333" spans="3:11" x14ac:dyDescent="0.45">
      <c r="C333" s="1"/>
      <c r="D333" s="12"/>
      <c r="E333" s="12"/>
      <c r="F333" s="14"/>
      <c r="G333" s="14"/>
      <c r="H333" s="12"/>
      <c r="I333" s="1"/>
      <c r="J333" s="1"/>
      <c r="K333" s="1"/>
    </row>
    <row r="334" spans="3:11" x14ac:dyDescent="0.45">
      <c r="C334" s="1"/>
      <c r="D334" s="12"/>
      <c r="E334" s="12"/>
      <c r="F334" s="14"/>
      <c r="G334" s="14"/>
      <c r="H334" s="12"/>
      <c r="I334" s="1"/>
      <c r="J334" s="1"/>
      <c r="K334" s="1"/>
    </row>
    <row r="335" spans="3:11" x14ac:dyDescent="0.45">
      <c r="C335" s="1"/>
      <c r="D335" s="12"/>
      <c r="E335" s="12"/>
      <c r="F335" s="14"/>
      <c r="G335" s="14"/>
      <c r="H335" s="12"/>
      <c r="I335" s="1"/>
      <c r="J335" s="1"/>
      <c r="K335" s="1"/>
    </row>
    <row r="336" spans="3:11" x14ac:dyDescent="0.45">
      <c r="C336" s="1"/>
      <c r="D336" s="12"/>
      <c r="E336" s="12"/>
      <c r="F336" s="14"/>
      <c r="G336" s="14"/>
      <c r="H336" s="12"/>
      <c r="I336" s="1"/>
      <c r="J336" s="1"/>
      <c r="K336" s="1"/>
    </row>
    <row r="337" spans="3:11" x14ac:dyDescent="0.45">
      <c r="C337" s="1"/>
      <c r="D337" s="12"/>
      <c r="E337" s="12"/>
      <c r="F337" s="14"/>
      <c r="G337" s="14"/>
      <c r="H337" s="12"/>
      <c r="I337" s="1"/>
      <c r="J337" s="1"/>
      <c r="K337" s="1"/>
    </row>
    <row r="338" spans="3:11" x14ac:dyDescent="0.45">
      <c r="C338" s="1"/>
      <c r="D338" s="12"/>
      <c r="E338" s="12"/>
      <c r="F338" s="14"/>
      <c r="G338" s="14"/>
      <c r="H338" s="12"/>
      <c r="I338" s="1"/>
      <c r="J338" s="1"/>
      <c r="K338" s="1"/>
    </row>
    <row r="339" spans="3:11" x14ac:dyDescent="0.45">
      <c r="C339" s="1"/>
      <c r="D339" s="12"/>
      <c r="E339" s="12"/>
      <c r="F339" s="14"/>
      <c r="G339" s="14"/>
      <c r="H339" s="12"/>
      <c r="I339" s="1"/>
      <c r="J339" s="1"/>
      <c r="K339" s="1"/>
    </row>
    <row r="340" spans="3:11" x14ac:dyDescent="0.45">
      <c r="C340" s="1"/>
      <c r="D340" s="12"/>
      <c r="E340" s="12"/>
      <c r="F340" s="14"/>
      <c r="G340" s="14"/>
      <c r="H340" s="12"/>
      <c r="I340" s="1"/>
      <c r="J340" s="1"/>
      <c r="K340" s="1"/>
    </row>
    <row r="341" spans="3:11" x14ac:dyDescent="0.45">
      <c r="C341" s="1"/>
      <c r="D341" s="12"/>
      <c r="E341" s="12"/>
      <c r="F341" s="14"/>
      <c r="G341" s="14"/>
      <c r="H341" s="12"/>
      <c r="I341" s="1"/>
      <c r="J341" s="1"/>
      <c r="K341" s="1"/>
    </row>
    <row r="342" spans="3:11" x14ac:dyDescent="0.45">
      <c r="C342" s="1"/>
      <c r="D342" s="12"/>
      <c r="E342" s="12"/>
      <c r="F342" s="14"/>
      <c r="G342" s="14"/>
      <c r="H342" s="12"/>
      <c r="I342" s="1"/>
      <c r="J342" s="1"/>
      <c r="K342" s="1"/>
    </row>
    <row r="343" spans="3:11" x14ac:dyDescent="0.45">
      <c r="C343" s="1"/>
      <c r="D343" s="12"/>
      <c r="E343" s="12"/>
      <c r="F343" s="14"/>
      <c r="G343" s="14"/>
      <c r="H343" s="12"/>
      <c r="I343" s="1"/>
      <c r="J343" s="1"/>
      <c r="K343" s="1"/>
    </row>
    <row r="344" spans="3:11" x14ac:dyDescent="0.45">
      <c r="C344" s="1"/>
      <c r="D344" s="12"/>
      <c r="E344" s="12"/>
      <c r="F344" s="14"/>
      <c r="G344" s="14"/>
      <c r="H344" s="12"/>
      <c r="I344" s="1"/>
      <c r="J344" s="1"/>
      <c r="K344" s="1"/>
    </row>
    <row r="345" spans="3:11" x14ac:dyDescent="0.45">
      <c r="C345" s="1"/>
      <c r="D345" s="12"/>
      <c r="E345" s="12"/>
      <c r="F345" s="14"/>
      <c r="G345" s="14"/>
      <c r="H345" s="12"/>
      <c r="I345" s="1"/>
      <c r="J345" s="1"/>
      <c r="K345" s="1"/>
    </row>
    <row r="346" spans="3:11" x14ac:dyDescent="0.45">
      <c r="C346" s="1"/>
      <c r="D346" s="12"/>
      <c r="E346" s="12"/>
      <c r="F346" s="14"/>
      <c r="G346" s="14"/>
      <c r="H346" s="12"/>
      <c r="I346" s="1"/>
      <c r="J346" s="1"/>
      <c r="K346" s="1"/>
    </row>
    <row r="347" spans="3:11" x14ac:dyDescent="0.45">
      <c r="C347" s="1"/>
      <c r="D347" s="12"/>
      <c r="E347" s="12"/>
      <c r="F347" s="14"/>
      <c r="G347" s="14"/>
      <c r="H347" s="12"/>
      <c r="I347" s="1"/>
      <c r="J347" s="1"/>
      <c r="K347" s="1"/>
    </row>
    <row r="348" spans="3:11" x14ac:dyDescent="0.45">
      <c r="C348" s="1"/>
      <c r="D348" s="12"/>
      <c r="E348" s="12"/>
      <c r="F348" s="14"/>
      <c r="G348" s="14"/>
      <c r="H348" s="12"/>
      <c r="I348" s="1"/>
      <c r="J348" s="1"/>
      <c r="K348" s="1"/>
    </row>
    <row r="349" spans="3:11" x14ac:dyDescent="0.45">
      <c r="C349" s="1"/>
      <c r="D349" s="12"/>
      <c r="E349" s="12"/>
      <c r="F349" s="14"/>
      <c r="G349" s="14"/>
      <c r="H349" s="12"/>
      <c r="I349" s="1"/>
      <c r="J349" s="1"/>
      <c r="K349" s="1"/>
    </row>
    <row r="350" spans="3:11" x14ac:dyDescent="0.45">
      <c r="C350" s="1"/>
      <c r="D350" s="12"/>
      <c r="E350" s="12"/>
      <c r="F350" s="14"/>
      <c r="G350" s="14"/>
      <c r="H350" s="12"/>
      <c r="I350" s="1"/>
      <c r="J350" s="1"/>
      <c r="K350" s="1"/>
    </row>
    <row r="351" spans="3:11" x14ac:dyDescent="0.45">
      <c r="C351" s="1"/>
      <c r="D351" s="12"/>
      <c r="E351" s="12"/>
      <c r="F351" s="14"/>
      <c r="G351" s="14"/>
      <c r="H351" s="12"/>
      <c r="I351" s="1"/>
      <c r="J351" s="1"/>
      <c r="K351" s="1"/>
    </row>
    <row r="352" spans="3:11" x14ac:dyDescent="0.45">
      <c r="C352" s="1"/>
      <c r="D352" s="12"/>
      <c r="E352" s="12"/>
      <c r="F352" s="14"/>
      <c r="G352" s="14"/>
      <c r="H352" s="12"/>
      <c r="I352" s="1"/>
      <c r="J352" s="1"/>
      <c r="K352" s="1"/>
    </row>
    <row r="353" spans="3:11" x14ac:dyDescent="0.45">
      <c r="C353" s="1"/>
      <c r="D353" s="12"/>
      <c r="E353" s="12"/>
      <c r="F353" s="14"/>
      <c r="G353" s="14"/>
      <c r="H353" s="12"/>
      <c r="I353" s="1"/>
      <c r="J353" s="1"/>
      <c r="K353" s="1"/>
    </row>
    <row r="354" spans="3:11" x14ac:dyDescent="0.45">
      <c r="C354" s="1"/>
      <c r="D354" s="12"/>
      <c r="E354" s="12"/>
      <c r="F354" s="14"/>
      <c r="G354" s="14"/>
      <c r="H354" s="12"/>
      <c r="I354" s="1"/>
      <c r="J354" s="1"/>
      <c r="K354" s="1"/>
    </row>
    <row r="355" spans="3:11" x14ac:dyDescent="0.45">
      <c r="C355" s="1"/>
      <c r="D355" s="12"/>
      <c r="E355" s="12"/>
      <c r="F355" s="14"/>
      <c r="G355" s="14"/>
      <c r="H355" s="12"/>
      <c r="I355" s="1"/>
      <c r="J355" s="1"/>
      <c r="K355" s="1"/>
    </row>
    <row r="356" spans="3:11" x14ac:dyDescent="0.45">
      <c r="C356" s="1"/>
      <c r="D356" s="12"/>
      <c r="E356" s="12"/>
      <c r="F356" s="14"/>
      <c r="G356" s="14"/>
      <c r="H356" s="12"/>
      <c r="I356" s="1"/>
      <c r="J356" s="1"/>
      <c r="K356" s="1"/>
    </row>
    <row r="357" spans="3:11" x14ac:dyDescent="0.45">
      <c r="C357" s="1"/>
      <c r="D357" s="12"/>
      <c r="E357" s="12"/>
      <c r="F357" s="14"/>
      <c r="G357" s="14"/>
      <c r="H357" s="12"/>
      <c r="I357" s="1"/>
      <c r="J357" s="1"/>
      <c r="K357" s="1"/>
    </row>
    <row r="358" spans="3:11" x14ac:dyDescent="0.45">
      <c r="C358" s="1"/>
      <c r="D358" s="12"/>
      <c r="E358" s="12"/>
      <c r="F358" s="14"/>
      <c r="G358" s="14"/>
      <c r="H358" s="12"/>
      <c r="I358" s="1"/>
      <c r="J358" s="1"/>
      <c r="K358" s="1"/>
    </row>
    <row r="359" spans="3:11" x14ac:dyDescent="0.45">
      <c r="C359" s="1"/>
      <c r="D359" s="12"/>
      <c r="E359" s="12"/>
      <c r="F359" s="14"/>
      <c r="G359" s="14"/>
      <c r="H359" s="12"/>
      <c r="I359" s="1"/>
      <c r="J359" s="1"/>
      <c r="K359" s="1"/>
    </row>
    <row r="360" spans="3:11" x14ac:dyDescent="0.45">
      <c r="C360" s="1"/>
      <c r="D360" s="12"/>
      <c r="E360" s="12"/>
      <c r="F360" s="14"/>
      <c r="G360" s="14"/>
      <c r="H360" s="12"/>
      <c r="I360" s="1"/>
      <c r="J360" s="1"/>
      <c r="K360" s="1"/>
    </row>
    <row r="361" spans="3:11" x14ac:dyDescent="0.45">
      <c r="C361" s="1"/>
      <c r="D361" s="12"/>
      <c r="E361" s="12"/>
      <c r="F361" s="14"/>
      <c r="G361" s="14"/>
      <c r="H361" s="12"/>
      <c r="I361" s="1"/>
      <c r="J361" s="1"/>
      <c r="K361" s="1"/>
    </row>
    <row r="362" spans="3:11" x14ac:dyDescent="0.45">
      <c r="C362" s="1"/>
      <c r="D362" s="12"/>
      <c r="E362" s="12"/>
      <c r="F362" s="14"/>
      <c r="G362" s="14"/>
      <c r="H362" s="12"/>
      <c r="I362" s="1"/>
      <c r="J362" s="1"/>
      <c r="K362" s="1"/>
    </row>
    <row r="363" spans="3:11" x14ac:dyDescent="0.45">
      <c r="C363" s="1"/>
      <c r="D363" s="12"/>
      <c r="E363" s="12"/>
      <c r="F363" s="14"/>
      <c r="G363" s="14"/>
      <c r="H363" s="12"/>
      <c r="I363" s="1"/>
      <c r="J363" s="1"/>
      <c r="K363" s="1"/>
    </row>
    <row r="364" spans="3:11" x14ac:dyDescent="0.45">
      <c r="C364" s="1"/>
      <c r="D364" s="12"/>
      <c r="E364" s="12"/>
      <c r="F364" s="14"/>
      <c r="G364" s="14"/>
      <c r="H364" s="12"/>
      <c r="I364" s="1"/>
      <c r="J364" s="1"/>
      <c r="K364" s="1"/>
    </row>
    <row r="365" spans="3:11" x14ac:dyDescent="0.45">
      <c r="C365" s="1"/>
      <c r="D365" s="12"/>
      <c r="E365" s="12"/>
      <c r="F365" s="14"/>
      <c r="G365" s="14"/>
      <c r="H365" s="12"/>
      <c r="I365" s="1"/>
      <c r="J365" s="1"/>
      <c r="K365" s="1"/>
    </row>
    <row r="366" spans="3:11" x14ac:dyDescent="0.45">
      <c r="C366" s="1"/>
      <c r="D366" s="12"/>
      <c r="E366" s="12"/>
      <c r="F366" s="14"/>
      <c r="G366" s="14"/>
      <c r="H366" s="12"/>
      <c r="I366" s="1"/>
      <c r="J366" s="1"/>
      <c r="K366" s="1"/>
    </row>
    <row r="367" spans="3:11" x14ac:dyDescent="0.45">
      <c r="C367" s="1"/>
      <c r="D367" s="12"/>
      <c r="E367" s="12"/>
      <c r="F367" s="14"/>
      <c r="G367" s="14"/>
      <c r="H367" s="12"/>
      <c r="I367" s="1"/>
      <c r="J367" s="1"/>
      <c r="K367" s="1"/>
    </row>
    <row r="368" spans="3:11" x14ac:dyDescent="0.45">
      <c r="C368" s="1"/>
      <c r="D368" s="12"/>
      <c r="E368" s="12"/>
      <c r="F368" s="14"/>
      <c r="G368" s="14"/>
      <c r="H368" s="12"/>
      <c r="I368" s="1"/>
      <c r="J368" s="1"/>
      <c r="K368" s="1"/>
    </row>
    <row r="369" spans="3:11" x14ac:dyDescent="0.45">
      <c r="C369" s="1"/>
      <c r="D369" s="12"/>
      <c r="E369" s="12"/>
      <c r="F369" s="14"/>
      <c r="G369" s="14"/>
      <c r="H369" s="12"/>
      <c r="I369" s="1"/>
      <c r="J369" s="1"/>
      <c r="K369" s="1"/>
    </row>
    <row r="370" spans="3:11" x14ac:dyDescent="0.45">
      <c r="C370" s="1"/>
      <c r="D370" s="12"/>
      <c r="E370" s="12"/>
      <c r="F370" s="14"/>
      <c r="G370" s="14"/>
      <c r="H370" s="12"/>
      <c r="I370" s="1"/>
      <c r="J370" s="1"/>
      <c r="K370" s="1"/>
    </row>
    <row r="371" spans="3:11" x14ac:dyDescent="0.45">
      <c r="C371" s="1"/>
      <c r="D371" s="12"/>
      <c r="E371" s="12"/>
      <c r="F371" s="14"/>
      <c r="G371" s="14"/>
      <c r="H371" s="12"/>
      <c r="I371" s="1"/>
      <c r="J371" s="1"/>
      <c r="K371" s="1"/>
    </row>
    <row r="372" spans="3:11" x14ac:dyDescent="0.45">
      <c r="C372" s="1"/>
      <c r="D372" s="12"/>
      <c r="E372" s="12"/>
      <c r="F372" s="14"/>
      <c r="G372" s="14"/>
      <c r="H372" s="12"/>
      <c r="I372" s="1"/>
      <c r="J372" s="1"/>
      <c r="K372" s="1"/>
    </row>
    <row r="373" spans="3:11" x14ac:dyDescent="0.45">
      <c r="C373" s="1"/>
      <c r="D373" s="12"/>
      <c r="E373" s="12"/>
      <c r="F373" s="14"/>
      <c r="G373" s="14"/>
      <c r="H373" s="12"/>
      <c r="I373" s="1"/>
      <c r="J373" s="1"/>
      <c r="K373" s="1"/>
    </row>
    <row r="374" spans="3:11" x14ac:dyDescent="0.45">
      <c r="C374" s="1"/>
      <c r="D374" s="12"/>
      <c r="E374" s="12"/>
      <c r="F374" s="14"/>
      <c r="G374" s="14"/>
      <c r="H374" s="12"/>
      <c r="I374" s="1"/>
      <c r="J374" s="1"/>
      <c r="K374" s="1"/>
    </row>
    <row r="375" spans="3:11" x14ac:dyDescent="0.45">
      <c r="C375" s="1"/>
      <c r="D375" s="12"/>
      <c r="E375" s="12"/>
      <c r="F375" s="14"/>
      <c r="G375" s="14"/>
      <c r="H375" s="12"/>
      <c r="I375" s="1"/>
      <c r="J375" s="1"/>
      <c r="K375" s="1"/>
    </row>
    <row r="376" spans="3:11" x14ac:dyDescent="0.45">
      <c r="C376" s="1"/>
      <c r="D376" s="12"/>
      <c r="E376" s="12"/>
      <c r="F376" s="14"/>
      <c r="G376" s="14"/>
      <c r="H376" s="12"/>
      <c r="I376" s="1"/>
      <c r="J376" s="1"/>
      <c r="K376" s="1"/>
    </row>
    <row r="377" spans="3:11" x14ac:dyDescent="0.45">
      <c r="C377" s="1"/>
      <c r="D377" s="12"/>
      <c r="E377" s="12"/>
      <c r="F377" s="14"/>
      <c r="G377" s="14"/>
      <c r="H377" s="12"/>
      <c r="I377" s="1"/>
      <c r="J377" s="1"/>
      <c r="K377" s="1"/>
    </row>
    <row r="378" spans="3:11" x14ac:dyDescent="0.45">
      <c r="C378" s="1"/>
      <c r="D378" s="12"/>
      <c r="E378" s="12"/>
      <c r="F378" s="14"/>
      <c r="G378" s="14"/>
      <c r="H378" s="12"/>
      <c r="I378" s="1"/>
      <c r="J378" s="1"/>
      <c r="K378" s="1"/>
    </row>
    <row r="379" spans="3:11" x14ac:dyDescent="0.45">
      <c r="C379" s="1"/>
      <c r="D379" s="12"/>
      <c r="E379" s="12"/>
      <c r="F379" s="14"/>
      <c r="G379" s="14"/>
      <c r="H379" s="12"/>
      <c r="I379" s="1"/>
      <c r="J379" s="1"/>
      <c r="K379" s="1"/>
    </row>
    <row r="380" spans="3:11" x14ac:dyDescent="0.45">
      <c r="C380" s="1"/>
      <c r="D380" s="12"/>
      <c r="E380" s="12"/>
      <c r="F380" s="14"/>
      <c r="G380" s="14"/>
      <c r="H380" s="12"/>
      <c r="I380" s="1"/>
      <c r="J380" s="1"/>
      <c r="K380" s="1"/>
    </row>
    <row r="381" spans="3:11" x14ac:dyDescent="0.45">
      <c r="C381" s="1"/>
      <c r="D381" s="12"/>
      <c r="E381" s="12"/>
      <c r="F381" s="14"/>
      <c r="G381" s="14"/>
      <c r="H381" s="12"/>
      <c r="I381" s="1"/>
      <c r="J381" s="1"/>
      <c r="K381" s="1"/>
    </row>
    <row r="382" spans="3:11" x14ac:dyDescent="0.45">
      <c r="C382" s="1"/>
      <c r="D382" s="12"/>
      <c r="E382" s="12"/>
      <c r="F382" s="14"/>
      <c r="G382" s="14"/>
      <c r="H382" s="12"/>
      <c r="I382" s="1"/>
      <c r="J382" s="1"/>
      <c r="K382" s="1"/>
    </row>
    <row r="383" spans="3:11" x14ac:dyDescent="0.45">
      <c r="C383" s="1"/>
      <c r="D383" s="12"/>
      <c r="E383" s="12"/>
      <c r="F383" s="14"/>
      <c r="G383" s="14"/>
      <c r="H383" s="12"/>
      <c r="I383" s="1"/>
      <c r="J383" s="1"/>
      <c r="K383" s="1"/>
    </row>
    <row r="384" spans="3:11" x14ac:dyDescent="0.45">
      <c r="C384" s="1"/>
      <c r="D384" s="12"/>
      <c r="E384" s="12"/>
      <c r="F384" s="14"/>
      <c r="G384" s="14"/>
      <c r="H384" s="12"/>
      <c r="I384" s="1"/>
      <c r="J384" s="1"/>
      <c r="K384" s="1"/>
    </row>
    <row r="385" spans="3:11" x14ac:dyDescent="0.45">
      <c r="C385" s="1"/>
      <c r="D385" s="12"/>
      <c r="E385" s="12"/>
      <c r="F385" s="14"/>
      <c r="G385" s="14"/>
      <c r="H385" s="12"/>
      <c r="I385" s="1"/>
      <c r="J385" s="1"/>
      <c r="K385" s="1"/>
    </row>
    <row r="386" spans="3:11" x14ac:dyDescent="0.45">
      <c r="C386" s="1"/>
      <c r="D386" s="12"/>
      <c r="E386" s="12"/>
      <c r="F386" s="14"/>
      <c r="G386" s="14"/>
      <c r="H386" s="12"/>
      <c r="I386" s="1"/>
      <c r="J386" s="1"/>
      <c r="K386" s="1"/>
    </row>
    <row r="387" spans="3:11" x14ac:dyDescent="0.45">
      <c r="C387" s="1"/>
      <c r="D387" s="12"/>
      <c r="E387" s="12"/>
      <c r="F387" s="14"/>
      <c r="G387" s="14"/>
      <c r="H387" s="12"/>
      <c r="I387" s="1"/>
      <c r="J387" s="1"/>
      <c r="K387" s="1"/>
    </row>
    <row r="388" spans="3:11" x14ac:dyDescent="0.45">
      <c r="C388" s="1"/>
      <c r="D388" s="12"/>
      <c r="E388" s="12"/>
      <c r="F388" s="14"/>
      <c r="G388" s="14"/>
      <c r="H388" s="12"/>
      <c r="I388" s="1"/>
      <c r="J388" s="1"/>
      <c r="K38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H388"/>
  <sheetViews>
    <sheetView workbookViewId="0"/>
  </sheetViews>
  <sheetFormatPr defaultRowHeight="14.25" x14ac:dyDescent="0.45"/>
  <cols>
    <col min="1" max="1" width="92.06640625" customWidth="1"/>
    <col min="2" max="6" width="15.265625" customWidth="1"/>
    <col min="8" max="8" width="12.1328125" bestFit="1" customWidth="1"/>
  </cols>
  <sheetData>
    <row r="1" spans="1:8" s="15" customFormat="1" ht="28.5" customHeight="1" x14ac:dyDescent="0.45">
      <c r="A1" s="15" t="s">
        <v>0</v>
      </c>
      <c r="B1" s="15" t="s">
        <v>1</v>
      </c>
      <c r="C1" s="15" t="s">
        <v>188</v>
      </c>
      <c r="D1" s="15" t="s">
        <v>190</v>
      </c>
      <c r="E1" s="15" t="s">
        <v>205</v>
      </c>
      <c r="F1" s="15" t="s">
        <v>196</v>
      </c>
    </row>
    <row r="2" spans="1:8" x14ac:dyDescent="0.45">
      <c r="A2" t="s">
        <v>3</v>
      </c>
      <c r="B2">
        <v>48</v>
      </c>
      <c r="C2">
        <v>0.45</v>
      </c>
      <c r="D2">
        <f t="shared" ref="D2:D65" si="0">C2*B2</f>
        <v>21.6</v>
      </c>
      <c r="E2" s="14">
        <f t="shared" ref="E2:E65" si="1">F2/B2</f>
        <v>2394.0000000000005</v>
      </c>
      <c r="F2" s="14">
        <f>D2*NEP!$C$6</f>
        <v>114912.00000000001</v>
      </c>
      <c r="H2" s="13"/>
    </row>
    <row r="3" spans="1:8" x14ac:dyDescent="0.45">
      <c r="A3" t="s">
        <v>4</v>
      </c>
      <c r="B3">
        <v>54</v>
      </c>
      <c r="C3">
        <v>2.71</v>
      </c>
      <c r="D3">
        <f t="shared" si="0"/>
        <v>146.34</v>
      </c>
      <c r="E3" s="14">
        <f t="shared" si="1"/>
        <v>14417.2</v>
      </c>
      <c r="F3" s="14">
        <f>D3*NEP!$C$6</f>
        <v>778528.8</v>
      </c>
    </row>
    <row r="4" spans="1:8" x14ac:dyDescent="0.45">
      <c r="A4" t="s">
        <v>5</v>
      </c>
      <c r="B4">
        <v>69</v>
      </c>
      <c r="C4">
        <v>1.1000000000000001</v>
      </c>
      <c r="D4">
        <f t="shared" si="0"/>
        <v>75.900000000000006</v>
      </c>
      <c r="E4" s="14">
        <f t="shared" si="1"/>
        <v>5852.0000000000009</v>
      </c>
      <c r="F4" s="14">
        <f>D4*NEP!$C$6</f>
        <v>403788.00000000006</v>
      </c>
    </row>
    <row r="5" spans="1:8" x14ac:dyDescent="0.45">
      <c r="A5" t="s">
        <v>6</v>
      </c>
      <c r="B5">
        <v>48</v>
      </c>
      <c r="C5">
        <v>2</v>
      </c>
      <c r="D5">
        <f t="shared" si="0"/>
        <v>96</v>
      </c>
      <c r="E5" s="14">
        <f t="shared" si="1"/>
        <v>10640</v>
      </c>
      <c r="F5" s="14">
        <f>D5*NEP!$C$6</f>
        <v>510720</v>
      </c>
    </row>
    <row r="6" spans="1:8" x14ac:dyDescent="0.45">
      <c r="A6" t="s">
        <v>7</v>
      </c>
      <c r="B6">
        <v>42</v>
      </c>
      <c r="C6">
        <v>0.66</v>
      </c>
      <c r="D6">
        <f t="shared" si="0"/>
        <v>27.720000000000002</v>
      </c>
      <c r="E6" s="14">
        <f t="shared" si="1"/>
        <v>3511.2000000000007</v>
      </c>
      <c r="F6" s="14">
        <f>D6*NEP!$C$6</f>
        <v>147470.40000000002</v>
      </c>
    </row>
    <row r="7" spans="1:8" x14ac:dyDescent="0.45">
      <c r="A7" t="s">
        <v>8</v>
      </c>
      <c r="B7">
        <v>66</v>
      </c>
      <c r="C7">
        <v>0.38</v>
      </c>
      <c r="D7">
        <f t="shared" si="0"/>
        <v>25.080000000000002</v>
      </c>
      <c r="E7" s="14">
        <f t="shared" si="1"/>
        <v>2021.6000000000001</v>
      </c>
      <c r="F7" s="14">
        <f>D7*NEP!$C$6</f>
        <v>133425.60000000001</v>
      </c>
    </row>
    <row r="8" spans="1:8" x14ac:dyDescent="0.45">
      <c r="A8" t="s">
        <v>9</v>
      </c>
      <c r="B8">
        <v>151</v>
      </c>
      <c r="C8">
        <v>0.19</v>
      </c>
      <c r="D8">
        <f t="shared" si="0"/>
        <v>28.69</v>
      </c>
      <c r="E8" s="14">
        <f t="shared" si="1"/>
        <v>1010.8000000000001</v>
      </c>
      <c r="F8" s="14">
        <f>D8*NEP!$C$6</f>
        <v>152630.80000000002</v>
      </c>
    </row>
    <row r="9" spans="1:8" x14ac:dyDescent="0.45">
      <c r="A9" t="s">
        <v>10</v>
      </c>
      <c r="B9">
        <v>117</v>
      </c>
      <c r="C9">
        <v>0.15</v>
      </c>
      <c r="D9">
        <f t="shared" si="0"/>
        <v>17.55</v>
      </c>
      <c r="E9" s="14">
        <f t="shared" si="1"/>
        <v>798</v>
      </c>
      <c r="F9" s="14">
        <f>D9*NEP!$C$6</f>
        <v>93366</v>
      </c>
    </row>
    <row r="10" spans="1:8" x14ac:dyDescent="0.45">
      <c r="A10" t="s">
        <v>11</v>
      </c>
      <c r="B10">
        <v>36</v>
      </c>
      <c r="C10">
        <v>1.95</v>
      </c>
      <c r="D10">
        <f t="shared" si="0"/>
        <v>70.2</v>
      </c>
      <c r="E10" s="14">
        <f t="shared" si="1"/>
        <v>10374</v>
      </c>
      <c r="F10" s="14">
        <f>D10*NEP!$C$6</f>
        <v>373464</v>
      </c>
    </row>
    <row r="11" spans="1:8" x14ac:dyDescent="0.45">
      <c r="A11" t="s">
        <v>12</v>
      </c>
      <c r="B11">
        <v>55</v>
      </c>
      <c r="C11">
        <v>0.41</v>
      </c>
      <c r="D11">
        <f t="shared" si="0"/>
        <v>22.549999999999997</v>
      </c>
      <c r="E11" s="14">
        <f t="shared" si="1"/>
        <v>2181.1999999999998</v>
      </c>
      <c r="F11" s="14">
        <f>D11*NEP!$C$6</f>
        <v>119965.99999999999</v>
      </c>
    </row>
    <row r="12" spans="1:8" x14ac:dyDescent="0.45">
      <c r="A12" t="s">
        <v>13</v>
      </c>
      <c r="B12">
        <v>454</v>
      </c>
      <c r="C12">
        <v>0.53</v>
      </c>
      <c r="D12">
        <f t="shared" si="0"/>
        <v>240.62</v>
      </c>
      <c r="E12" s="14">
        <f t="shared" si="1"/>
        <v>2819.6000000000004</v>
      </c>
      <c r="F12" s="14">
        <f>D12*NEP!$C$6</f>
        <v>1280098.4000000001</v>
      </c>
    </row>
    <row r="13" spans="1:8" x14ac:dyDescent="0.45">
      <c r="A13" t="s">
        <v>14</v>
      </c>
      <c r="B13">
        <v>37</v>
      </c>
      <c r="C13">
        <v>0.2</v>
      </c>
      <c r="D13">
        <f t="shared" si="0"/>
        <v>7.4</v>
      </c>
      <c r="E13" s="14">
        <f t="shared" si="1"/>
        <v>1064</v>
      </c>
      <c r="F13" s="14">
        <f>D13*NEP!$C$6</f>
        <v>39368</v>
      </c>
    </row>
    <row r="14" spans="1:8" x14ac:dyDescent="0.45">
      <c r="A14" t="s">
        <v>15</v>
      </c>
      <c r="B14">
        <v>83</v>
      </c>
      <c r="C14">
        <v>1.33</v>
      </c>
      <c r="D14">
        <f t="shared" si="0"/>
        <v>110.39</v>
      </c>
      <c r="E14" s="14">
        <f t="shared" si="1"/>
        <v>7075.6</v>
      </c>
      <c r="F14" s="14">
        <f>D14*NEP!$C$6</f>
        <v>587274.80000000005</v>
      </c>
    </row>
    <row r="15" spans="1:8" x14ac:dyDescent="0.45">
      <c r="A15" t="s">
        <v>16</v>
      </c>
      <c r="B15">
        <v>40</v>
      </c>
      <c r="C15">
        <v>1</v>
      </c>
      <c r="D15">
        <f t="shared" si="0"/>
        <v>40</v>
      </c>
      <c r="E15" s="14">
        <f t="shared" si="1"/>
        <v>5320</v>
      </c>
      <c r="F15" s="14">
        <f>D15*NEP!$C$6</f>
        <v>212800</v>
      </c>
    </row>
    <row r="16" spans="1:8" x14ac:dyDescent="0.45">
      <c r="A16" t="s">
        <v>17</v>
      </c>
      <c r="B16">
        <v>42</v>
      </c>
      <c r="C16">
        <v>0.49</v>
      </c>
      <c r="D16">
        <f t="shared" si="0"/>
        <v>20.58</v>
      </c>
      <c r="E16" s="14">
        <f t="shared" si="1"/>
        <v>2606.7999999999997</v>
      </c>
      <c r="F16" s="14">
        <f>D16*NEP!$C$6</f>
        <v>109485.59999999999</v>
      </c>
    </row>
    <row r="17" spans="1:6" x14ac:dyDescent="0.45">
      <c r="A17" t="s">
        <v>18</v>
      </c>
      <c r="B17">
        <v>238</v>
      </c>
      <c r="C17">
        <v>0.23</v>
      </c>
      <c r="D17">
        <f t="shared" si="0"/>
        <v>54.74</v>
      </c>
      <c r="E17" s="14">
        <f t="shared" si="1"/>
        <v>1223.5999999999999</v>
      </c>
      <c r="F17" s="14">
        <f>D17*NEP!$C$6</f>
        <v>291216.8</v>
      </c>
    </row>
    <row r="18" spans="1:6" x14ac:dyDescent="0.45">
      <c r="A18" t="s">
        <v>19</v>
      </c>
      <c r="B18">
        <v>92</v>
      </c>
      <c r="C18">
        <v>0.26</v>
      </c>
      <c r="D18">
        <f t="shared" si="0"/>
        <v>23.92</v>
      </c>
      <c r="E18" s="14">
        <f t="shared" si="1"/>
        <v>1383.2</v>
      </c>
      <c r="F18" s="14">
        <f>D18*NEP!$C$6</f>
        <v>127254.40000000001</v>
      </c>
    </row>
    <row r="19" spans="1:6" x14ac:dyDescent="0.45">
      <c r="A19" t="s">
        <v>20</v>
      </c>
      <c r="B19">
        <v>76</v>
      </c>
      <c r="C19">
        <v>0.25</v>
      </c>
      <c r="D19">
        <f t="shared" si="0"/>
        <v>19</v>
      </c>
      <c r="E19" s="14">
        <f t="shared" si="1"/>
        <v>1330</v>
      </c>
      <c r="F19" s="14">
        <f>D19*NEP!$C$6</f>
        <v>101080</v>
      </c>
    </row>
    <row r="20" spans="1:6" x14ac:dyDescent="0.45">
      <c r="A20" t="s">
        <v>21</v>
      </c>
      <c r="B20">
        <v>34</v>
      </c>
      <c r="C20">
        <v>0.26</v>
      </c>
      <c r="D20">
        <f t="shared" si="0"/>
        <v>8.84</v>
      </c>
      <c r="E20" s="14">
        <f t="shared" si="1"/>
        <v>1383.1999999999998</v>
      </c>
      <c r="F20" s="14">
        <f>D20*NEP!$C$6</f>
        <v>47028.799999999996</v>
      </c>
    </row>
    <row r="21" spans="1:6" x14ac:dyDescent="0.45">
      <c r="A21" t="s">
        <v>22</v>
      </c>
      <c r="B21">
        <v>35</v>
      </c>
      <c r="C21">
        <v>0.54</v>
      </c>
      <c r="D21">
        <f t="shared" si="0"/>
        <v>18.900000000000002</v>
      </c>
      <c r="E21" s="14">
        <f t="shared" si="1"/>
        <v>2872.8000000000006</v>
      </c>
      <c r="F21" s="14">
        <f>D21*NEP!$C$6</f>
        <v>100548.00000000001</v>
      </c>
    </row>
    <row r="22" spans="1:6" x14ac:dyDescent="0.45">
      <c r="A22" t="s">
        <v>23</v>
      </c>
      <c r="B22">
        <v>170</v>
      </c>
      <c r="C22">
        <v>1.49</v>
      </c>
      <c r="D22">
        <f t="shared" si="0"/>
        <v>253.3</v>
      </c>
      <c r="E22" s="14">
        <f t="shared" si="1"/>
        <v>7926.8</v>
      </c>
      <c r="F22" s="14">
        <f>D22*NEP!$C$6</f>
        <v>1347556</v>
      </c>
    </row>
    <row r="23" spans="1:6" x14ac:dyDescent="0.45">
      <c r="A23" t="s">
        <v>24</v>
      </c>
      <c r="B23">
        <v>162</v>
      </c>
      <c r="C23">
        <v>0.59</v>
      </c>
      <c r="D23">
        <f t="shared" si="0"/>
        <v>95.58</v>
      </c>
      <c r="E23" s="14">
        <f t="shared" si="1"/>
        <v>3138.7999999999997</v>
      </c>
      <c r="F23" s="14">
        <f>D23*NEP!$C$6</f>
        <v>508485.6</v>
      </c>
    </row>
    <row r="24" spans="1:6" x14ac:dyDescent="0.45">
      <c r="A24" t="s">
        <v>25</v>
      </c>
      <c r="B24">
        <v>38</v>
      </c>
      <c r="C24">
        <v>1.45</v>
      </c>
      <c r="D24">
        <f t="shared" si="0"/>
        <v>55.1</v>
      </c>
      <c r="E24" s="14">
        <f t="shared" si="1"/>
        <v>7714</v>
      </c>
      <c r="F24" s="14">
        <f>D24*NEP!$C$6</f>
        <v>293132</v>
      </c>
    </row>
    <row r="25" spans="1:6" x14ac:dyDescent="0.45">
      <c r="A25" t="s">
        <v>26</v>
      </c>
      <c r="B25">
        <v>120</v>
      </c>
      <c r="C25">
        <v>0.66</v>
      </c>
      <c r="D25">
        <f t="shared" si="0"/>
        <v>79.2</v>
      </c>
      <c r="E25" s="14">
        <f t="shared" si="1"/>
        <v>3511.2</v>
      </c>
      <c r="F25" s="14">
        <f>D25*NEP!$C$6</f>
        <v>421344</v>
      </c>
    </row>
    <row r="26" spans="1:6" x14ac:dyDescent="0.45">
      <c r="A26" t="s">
        <v>27</v>
      </c>
      <c r="B26">
        <v>30</v>
      </c>
      <c r="C26">
        <v>0.61</v>
      </c>
      <c r="D26">
        <f t="shared" si="0"/>
        <v>18.3</v>
      </c>
      <c r="E26" s="14">
        <f t="shared" si="1"/>
        <v>3245.2</v>
      </c>
      <c r="F26" s="14">
        <f>D26*NEP!$C$6</f>
        <v>97356</v>
      </c>
    </row>
    <row r="27" spans="1:6" x14ac:dyDescent="0.45">
      <c r="A27" t="s">
        <v>28</v>
      </c>
      <c r="B27">
        <v>63</v>
      </c>
      <c r="C27">
        <v>0.28000000000000003</v>
      </c>
      <c r="D27">
        <f t="shared" si="0"/>
        <v>17.64</v>
      </c>
      <c r="E27" s="14">
        <f t="shared" si="1"/>
        <v>1489.6000000000001</v>
      </c>
      <c r="F27" s="14">
        <f>D27*NEP!$C$6</f>
        <v>93844.800000000003</v>
      </c>
    </row>
    <row r="28" spans="1:6" x14ac:dyDescent="0.45">
      <c r="A28" t="s">
        <v>29</v>
      </c>
      <c r="B28">
        <v>62</v>
      </c>
      <c r="C28">
        <v>0.28000000000000003</v>
      </c>
      <c r="D28">
        <f t="shared" si="0"/>
        <v>17.360000000000003</v>
      </c>
      <c r="E28" s="14">
        <f t="shared" si="1"/>
        <v>1489.6000000000001</v>
      </c>
      <c r="F28" s="14">
        <f>D28*NEP!$C$6</f>
        <v>92355.200000000012</v>
      </c>
    </row>
    <row r="29" spans="1:6" x14ac:dyDescent="0.45">
      <c r="A29" t="s">
        <v>30</v>
      </c>
      <c r="B29">
        <v>57</v>
      </c>
      <c r="C29">
        <v>0.28999999999999998</v>
      </c>
      <c r="D29">
        <f t="shared" si="0"/>
        <v>16.529999999999998</v>
      </c>
      <c r="E29" s="14">
        <f t="shared" si="1"/>
        <v>1542.8</v>
      </c>
      <c r="F29" s="14">
        <f>D29*NEP!$C$6</f>
        <v>87939.599999999991</v>
      </c>
    </row>
    <row r="30" spans="1:6" x14ac:dyDescent="0.45">
      <c r="A30" t="s">
        <v>31</v>
      </c>
      <c r="B30">
        <v>65</v>
      </c>
      <c r="C30">
        <v>0.86</v>
      </c>
      <c r="D30">
        <f t="shared" si="0"/>
        <v>55.9</v>
      </c>
      <c r="E30" s="14">
        <f t="shared" si="1"/>
        <v>4575.2</v>
      </c>
      <c r="F30" s="14">
        <f>D30*NEP!$C$6</f>
        <v>297388</v>
      </c>
    </row>
    <row r="31" spans="1:6" x14ac:dyDescent="0.45">
      <c r="A31" t="s">
        <v>32</v>
      </c>
      <c r="B31">
        <v>35</v>
      </c>
      <c r="C31">
        <v>0.26</v>
      </c>
      <c r="D31">
        <f t="shared" si="0"/>
        <v>9.1</v>
      </c>
      <c r="E31" s="14">
        <f t="shared" si="1"/>
        <v>1383.2</v>
      </c>
      <c r="F31" s="14">
        <f>D31*NEP!$C$6</f>
        <v>48412</v>
      </c>
    </row>
    <row r="32" spans="1:6" x14ac:dyDescent="0.45">
      <c r="A32" t="s">
        <v>33</v>
      </c>
      <c r="B32">
        <v>47</v>
      </c>
      <c r="C32">
        <v>0.2</v>
      </c>
      <c r="D32">
        <f t="shared" si="0"/>
        <v>9.4</v>
      </c>
      <c r="E32" s="14">
        <f t="shared" si="1"/>
        <v>1064</v>
      </c>
      <c r="F32" s="14">
        <f>D32*NEP!$C$6</f>
        <v>50008</v>
      </c>
    </row>
    <row r="33" spans="1:6" x14ac:dyDescent="0.45">
      <c r="A33" t="s">
        <v>34</v>
      </c>
      <c r="B33">
        <v>64</v>
      </c>
      <c r="C33">
        <v>1.06</v>
      </c>
      <c r="D33">
        <f t="shared" si="0"/>
        <v>67.84</v>
      </c>
      <c r="E33" s="14">
        <f t="shared" si="1"/>
        <v>5639.2000000000007</v>
      </c>
      <c r="F33" s="14">
        <f>D33*NEP!$C$6</f>
        <v>360908.80000000005</v>
      </c>
    </row>
    <row r="34" spans="1:6" x14ac:dyDescent="0.45">
      <c r="A34" t="s">
        <v>35</v>
      </c>
      <c r="B34">
        <v>191</v>
      </c>
      <c r="C34">
        <v>0.3</v>
      </c>
      <c r="D34">
        <f t="shared" si="0"/>
        <v>57.3</v>
      </c>
      <c r="E34" s="14">
        <f t="shared" si="1"/>
        <v>1596</v>
      </c>
      <c r="F34" s="14">
        <f>D34*NEP!$C$6</f>
        <v>304836</v>
      </c>
    </row>
    <row r="35" spans="1:6" x14ac:dyDescent="0.45">
      <c r="A35" t="s">
        <v>36</v>
      </c>
      <c r="B35">
        <v>475</v>
      </c>
      <c r="C35">
        <v>0.15</v>
      </c>
      <c r="D35">
        <f t="shared" si="0"/>
        <v>71.25</v>
      </c>
      <c r="E35" s="14">
        <f t="shared" si="1"/>
        <v>798</v>
      </c>
      <c r="F35" s="14">
        <f>D35*NEP!$C$6</f>
        <v>379050</v>
      </c>
    </row>
    <row r="36" spans="1:6" x14ac:dyDescent="0.45">
      <c r="A36" t="s">
        <v>37</v>
      </c>
      <c r="B36">
        <v>69</v>
      </c>
      <c r="C36">
        <v>0.31</v>
      </c>
      <c r="D36">
        <f t="shared" si="0"/>
        <v>21.39</v>
      </c>
      <c r="E36" s="14">
        <f t="shared" si="1"/>
        <v>1649.2</v>
      </c>
      <c r="F36" s="14">
        <f>D36*NEP!$C$6</f>
        <v>113794.8</v>
      </c>
    </row>
    <row r="37" spans="1:6" x14ac:dyDescent="0.45">
      <c r="A37" t="s">
        <v>38</v>
      </c>
      <c r="B37">
        <v>40</v>
      </c>
      <c r="C37">
        <v>1.0900000000000001</v>
      </c>
      <c r="D37">
        <f t="shared" si="0"/>
        <v>43.6</v>
      </c>
      <c r="E37" s="14">
        <f t="shared" si="1"/>
        <v>5798.8</v>
      </c>
      <c r="F37" s="14">
        <f>D37*NEP!$C$6</f>
        <v>231952</v>
      </c>
    </row>
    <row r="38" spans="1:6" x14ac:dyDescent="0.45">
      <c r="A38" t="s">
        <v>39</v>
      </c>
      <c r="B38">
        <v>37</v>
      </c>
      <c r="C38">
        <v>0.62</v>
      </c>
      <c r="D38">
        <f t="shared" si="0"/>
        <v>22.94</v>
      </c>
      <c r="E38" s="14">
        <f t="shared" si="1"/>
        <v>3298.4</v>
      </c>
      <c r="F38" s="14">
        <f>D38*NEP!$C$6</f>
        <v>122040.8</v>
      </c>
    </row>
    <row r="39" spans="1:6" x14ac:dyDescent="0.45">
      <c r="A39" t="s">
        <v>40</v>
      </c>
      <c r="B39">
        <v>35</v>
      </c>
      <c r="C39">
        <v>0.27</v>
      </c>
      <c r="D39">
        <f t="shared" si="0"/>
        <v>9.4500000000000011</v>
      </c>
      <c r="E39" s="14">
        <f t="shared" si="1"/>
        <v>1436.4000000000003</v>
      </c>
      <c r="F39" s="14">
        <f>D39*NEP!$C$6</f>
        <v>50274.000000000007</v>
      </c>
    </row>
    <row r="40" spans="1:6" x14ac:dyDescent="0.45">
      <c r="A40" t="s">
        <v>41</v>
      </c>
      <c r="B40">
        <v>324</v>
      </c>
      <c r="C40">
        <v>0.2</v>
      </c>
      <c r="D40">
        <f t="shared" si="0"/>
        <v>64.8</v>
      </c>
      <c r="E40" s="14">
        <f t="shared" si="1"/>
        <v>1064</v>
      </c>
      <c r="F40" s="14">
        <f>D40*NEP!$C$6</f>
        <v>344736</v>
      </c>
    </row>
    <row r="41" spans="1:6" x14ac:dyDescent="0.45">
      <c r="A41" t="s">
        <v>42</v>
      </c>
      <c r="B41">
        <v>72</v>
      </c>
      <c r="C41">
        <v>0.8</v>
      </c>
      <c r="D41">
        <f t="shared" si="0"/>
        <v>57.6</v>
      </c>
      <c r="E41" s="14">
        <f t="shared" si="1"/>
        <v>4256</v>
      </c>
      <c r="F41" s="14">
        <f>D41*NEP!$C$6</f>
        <v>306432</v>
      </c>
    </row>
    <row r="42" spans="1:6" x14ac:dyDescent="0.45">
      <c r="A42" t="s">
        <v>43</v>
      </c>
      <c r="B42">
        <v>213</v>
      </c>
      <c r="C42">
        <v>0.23</v>
      </c>
      <c r="D42">
        <f t="shared" si="0"/>
        <v>48.99</v>
      </c>
      <c r="E42" s="14">
        <f t="shared" si="1"/>
        <v>1223.6000000000001</v>
      </c>
      <c r="F42" s="14">
        <f>D42*NEP!$C$6</f>
        <v>260626.80000000002</v>
      </c>
    </row>
    <row r="43" spans="1:6" x14ac:dyDescent="0.45">
      <c r="A43" t="s">
        <v>44</v>
      </c>
      <c r="B43">
        <v>103</v>
      </c>
      <c r="C43">
        <v>0.34</v>
      </c>
      <c r="D43">
        <f t="shared" si="0"/>
        <v>35.020000000000003</v>
      </c>
      <c r="E43" s="14">
        <f t="shared" si="1"/>
        <v>1808.8000000000002</v>
      </c>
      <c r="F43" s="14">
        <f>D43*NEP!$C$6</f>
        <v>186306.40000000002</v>
      </c>
    </row>
    <row r="44" spans="1:6" x14ac:dyDescent="0.45">
      <c r="A44" t="s">
        <v>45</v>
      </c>
      <c r="B44">
        <v>326</v>
      </c>
      <c r="C44">
        <v>0.25</v>
      </c>
      <c r="D44">
        <f t="shared" si="0"/>
        <v>81.5</v>
      </c>
      <c r="E44" s="14">
        <f t="shared" si="1"/>
        <v>1330</v>
      </c>
      <c r="F44" s="14">
        <f>D44*NEP!$C$6</f>
        <v>433580</v>
      </c>
    </row>
    <row r="45" spans="1:6" x14ac:dyDescent="0.45">
      <c r="A45" t="s">
        <v>46</v>
      </c>
      <c r="B45">
        <v>80</v>
      </c>
      <c r="C45">
        <v>0.37</v>
      </c>
      <c r="D45">
        <f t="shared" si="0"/>
        <v>29.6</v>
      </c>
      <c r="E45" s="14">
        <f t="shared" si="1"/>
        <v>1968.4</v>
      </c>
      <c r="F45" s="14">
        <f>D45*NEP!$C$6</f>
        <v>157472</v>
      </c>
    </row>
    <row r="46" spans="1:6" x14ac:dyDescent="0.45">
      <c r="A46" t="s">
        <v>47</v>
      </c>
      <c r="B46">
        <v>57</v>
      </c>
      <c r="C46">
        <v>1.34</v>
      </c>
      <c r="D46">
        <f t="shared" si="0"/>
        <v>76.38000000000001</v>
      </c>
      <c r="E46" s="14">
        <f t="shared" si="1"/>
        <v>7128.8</v>
      </c>
      <c r="F46" s="14">
        <f>D46*NEP!$C$6</f>
        <v>406341.60000000003</v>
      </c>
    </row>
    <row r="47" spans="1:6" x14ac:dyDescent="0.45">
      <c r="A47" t="s">
        <v>48</v>
      </c>
      <c r="B47">
        <v>218</v>
      </c>
      <c r="C47">
        <v>0.33</v>
      </c>
      <c r="D47">
        <f t="shared" si="0"/>
        <v>71.94</v>
      </c>
      <c r="E47" s="14">
        <f t="shared" si="1"/>
        <v>1755.6</v>
      </c>
      <c r="F47" s="14">
        <f>D47*NEP!$C$6</f>
        <v>382720.8</v>
      </c>
    </row>
    <row r="48" spans="1:6" x14ac:dyDescent="0.45">
      <c r="A48" t="s">
        <v>49</v>
      </c>
      <c r="B48">
        <v>32</v>
      </c>
      <c r="C48">
        <v>1.23</v>
      </c>
      <c r="D48">
        <f t="shared" si="0"/>
        <v>39.36</v>
      </c>
      <c r="E48" s="14">
        <f t="shared" si="1"/>
        <v>6543.5999999999995</v>
      </c>
      <c r="F48" s="14">
        <f>D48*NEP!$C$6</f>
        <v>209395.19999999998</v>
      </c>
    </row>
    <row r="49" spans="1:6" x14ac:dyDescent="0.45">
      <c r="A49" t="s">
        <v>50</v>
      </c>
      <c r="B49">
        <v>54</v>
      </c>
      <c r="C49">
        <v>0.32</v>
      </c>
      <c r="D49">
        <f t="shared" si="0"/>
        <v>17.28</v>
      </c>
      <c r="E49" s="14">
        <f t="shared" si="1"/>
        <v>1702.4</v>
      </c>
      <c r="F49" s="14">
        <f>D49*NEP!$C$6</f>
        <v>91929.600000000006</v>
      </c>
    </row>
    <row r="50" spans="1:6" x14ac:dyDescent="0.45">
      <c r="A50" t="s">
        <v>51</v>
      </c>
      <c r="B50">
        <v>92</v>
      </c>
      <c r="C50">
        <v>0.26</v>
      </c>
      <c r="D50">
        <f t="shared" si="0"/>
        <v>23.92</v>
      </c>
      <c r="E50" s="14">
        <f t="shared" si="1"/>
        <v>1383.2</v>
      </c>
      <c r="F50" s="14">
        <f>D50*NEP!$C$6</f>
        <v>127254.40000000001</v>
      </c>
    </row>
    <row r="51" spans="1:6" x14ac:dyDescent="0.45">
      <c r="A51" t="s">
        <v>52</v>
      </c>
      <c r="B51">
        <v>32</v>
      </c>
      <c r="C51">
        <v>1.35</v>
      </c>
      <c r="D51">
        <f t="shared" si="0"/>
        <v>43.2</v>
      </c>
      <c r="E51" s="14">
        <f t="shared" si="1"/>
        <v>7182.0000000000009</v>
      </c>
      <c r="F51" s="14">
        <f>D51*NEP!$C$6</f>
        <v>229824.00000000003</v>
      </c>
    </row>
    <row r="52" spans="1:6" x14ac:dyDescent="0.45">
      <c r="A52" t="s">
        <v>53</v>
      </c>
      <c r="B52">
        <v>69</v>
      </c>
      <c r="C52">
        <v>0.28999999999999998</v>
      </c>
      <c r="D52">
        <f t="shared" si="0"/>
        <v>20.009999999999998</v>
      </c>
      <c r="E52" s="14">
        <f t="shared" si="1"/>
        <v>1542.7999999999997</v>
      </c>
      <c r="F52" s="14">
        <f>D52*NEP!$C$6</f>
        <v>106453.19999999998</v>
      </c>
    </row>
    <row r="53" spans="1:6" x14ac:dyDescent="0.45">
      <c r="A53" t="s">
        <v>54</v>
      </c>
      <c r="B53">
        <v>36</v>
      </c>
      <c r="C53">
        <v>0.49</v>
      </c>
      <c r="D53">
        <f t="shared" si="0"/>
        <v>17.64</v>
      </c>
      <c r="E53" s="14">
        <f t="shared" si="1"/>
        <v>2606.8000000000002</v>
      </c>
      <c r="F53" s="14">
        <f>D53*NEP!$C$6</f>
        <v>93844.800000000003</v>
      </c>
    </row>
    <row r="54" spans="1:6" x14ac:dyDescent="0.45">
      <c r="A54" t="s">
        <v>55</v>
      </c>
      <c r="B54">
        <v>68</v>
      </c>
      <c r="C54">
        <v>0.25</v>
      </c>
      <c r="D54">
        <f t="shared" si="0"/>
        <v>17</v>
      </c>
      <c r="E54" s="14">
        <f t="shared" si="1"/>
        <v>1330</v>
      </c>
      <c r="F54" s="14">
        <f>D54*NEP!$C$6</f>
        <v>90440</v>
      </c>
    </row>
    <row r="55" spans="1:6" x14ac:dyDescent="0.45">
      <c r="A55" t="s">
        <v>56</v>
      </c>
      <c r="B55">
        <v>38</v>
      </c>
      <c r="C55">
        <v>0.46</v>
      </c>
      <c r="D55">
        <f t="shared" si="0"/>
        <v>17.48</v>
      </c>
      <c r="E55" s="14">
        <f t="shared" si="1"/>
        <v>2447.2000000000003</v>
      </c>
      <c r="F55" s="14">
        <f>D55*NEP!$C$6</f>
        <v>92993.600000000006</v>
      </c>
    </row>
    <row r="56" spans="1:6" x14ac:dyDescent="0.45">
      <c r="A56" t="s">
        <v>57</v>
      </c>
      <c r="B56">
        <v>64</v>
      </c>
      <c r="C56">
        <v>1.26</v>
      </c>
      <c r="D56">
        <f t="shared" si="0"/>
        <v>80.64</v>
      </c>
      <c r="E56" s="14">
        <f t="shared" si="1"/>
        <v>6703.2</v>
      </c>
      <c r="F56" s="14">
        <f>D56*NEP!$C$6</f>
        <v>429004.79999999999</v>
      </c>
    </row>
    <row r="57" spans="1:6" x14ac:dyDescent="0.45">
      <c r="A57" t="s">
        <v>58</v>
      </c>
      <c r="B57">
        <v>133</v>
      </c>
      <c r="C57">
        <v>0.38</v>
      </c>
      <c r="D57">
        <f t="shared" si="0"/>
        <v>50.54</v>
      </c>
      <c r="E57" s="14">
        <f t="shared" si="1"/>
        <v>2021.6</v>
      </c>
      <c r="F57" s="14">
        <f>D57*NEP!$C$6</f>
        <v>268872.8</v>
      </c>
    </row>
    <row r="58" spans="1:6" x14ac:dyDescent="0.45">
      <c r="A58" t="s">
        <v>59</v>
      </c>
      <c r="B58">
        <v>34</v>
      </c>
      <c r="C58">
        <v>0.94</v>
      </c>
      <c r="D58">
        <f t="shared" si="0"/>
        <v>31.959999999999997</v>
      </c>
      <c r="E58" s="14">
        <f t="shared" si="1"/>
        <v>5000.7999999999993</v>
      </c>
      <c r="F58" s="14">
        <f>D58*NEP!$C$6</f>
        <v>170027.19999999998</v>
      </c>
    </row>
    <row r="59" spans="1:6" x14ac:dyDescent="0.45">
      <c r="A59" t="s">
        <v>60</v>
      </c>
      <c r="B59">
        <v>173</v>
      </c>
      <c r="C59">
        <v>0.24</v>
      </c>
      <c r="D59">
        <f t="shared" si="0"/>
        <v>41.519999999999996</v>
      </c>
      <c r="E59" s="14">
        <f t="shared" si="1"/>
        <v>1276.7999999999997</v>
      </c>
      <c r="F59" s="14">
        <f>D59*NEP!$C$6</f>
        <v>220886.39999999997</v>
      </c>
    </row>
    <row r="60" spans="1:6" x14ac:dyDescent="0.45">
      <c r="A60" t="s">
        <v>61</v>
      </c>
      <c r="B60">
        <v>55</v>
      </c>
      <c r="C60">
        <v>0.45</v>
      </c>
      <c r="D60">
        <f t="shared" si="0"/>
        <v>24.75</v>
      </c>
      <c r="E60" s="14">
        <f t="shared" si="1"/>
        <v>2394</v>
      </c>
      <c r="F60" s="14">
        <f>D60*NEP!$C$6</f>
        <v>131670</v>
      </c>
    </row>
    <row r="61" spans="1:6" x14ac:dyDescent="0.45">
      <c r="A61" t="s">
        <v>62</v>
      </c>
      <c r="B61">
        <v>55</v>
      </c>
      <c r="C61">
        <v>0.2</v>
      </c>
      <c r="D61">
        <f t="shared" si="0"/>
        <v>11</v>
      </c>
      <c r="E61" s="14">
        <f t="shared" si="1"/>
        <v>1064</v>
      </c>
      <c r="F61" s="14">
        <f>D61*NEP!$C$6</f>
        <v>58520</v>
      </c>
    </row>
    <row r="62" spans="1:6" x14ac:dyDescent="0.45">
      <c r="A62" t="s">
        <v>63</v>
      </c>
      <c r="B62">
        <v>30</v>
      </c>
      <c r="C62">
        <v>0.23</v>
      </c>
      <c r="D62">
        <f t="shared" si="0"/>
        <v>6.9</v>
      </c>
      <c r="E62" s="14">
        <f t="shared" si="1"/>
        <v>1223.5999999999999</v>
      </c>
      <c r="F62" s="14">
        <f>D62*NEP!$C$6</f>
        <v>36708</v>
      </c>
    </row>
    <row r="63" spans="1:6" x14ac:dyDescent="0.45">
      <c r="A63" t="s">
        <v>64</v>
      </c>
      <c r="B63">
        <v>99</v>
      </c>
      <c r="C63">
        <v>1.1200000000000001</v>
      </c>
      <c r="D63">
        <f t="shared" si="0"/>
        <v>110.88000000000001</v>
      </c>
      <c r="E63" s="14">
        <f t="shared" si="1"/>
        <v>5958.4000000000005</v>
      </c>
      <c r="F63" s="14">
        <f>D63*NEP!$C$6</f>
        <v>589881.60000000009</v>
      </c>
    </row>
    <row r="64" spans="1:6" x14ac:dyDescent="0.45">
      <c r="A64" t="s">
        <v>65</v>
      </c>
      <c r="B64">
        <v>162</v>
      </c>
      <c r="C64">
        <v>0.35</v>
      </c>
      <c r="D64">
        <f t="shared" si="0"/>
        <v>56.699999999999996</v>
      </c>
      <c r="E64" s="14">
        <f t="shared" si="1"/>
        <v>1862</v>
      </c>
      <c r="F64" s="14">
        <f>D64*NEP!$C$6</f>
        <v>301644</v>
      </c>
    </row>
    <row r="65" spans="1:6" x14ac:dyDescent="0.45">
      <c r="A65" t="s">
        <v>66</v>
      </c>
      <c r="B65">
        <v>128</v>
      </c>
      <c r="C65">
        <v>0.15</v>
      </c>
      <c r="D65">
        <f t="shared" si="0"/>
        <v>19.2</v>
      </c>
      <c r="E65" s="14">
        <f t="shared" si="1"/>
        <v>798</v>
      </c>
      <c r="F65" s="14">
        <f>D65*NEP!$C$6</f>
        <v>102144</v>
      </c>
    </row>
    <row r="66" spans="1:6" x14ac:dyDescent="0.45">
      <c r="A66" t="s">
        <v>67</v>
      </c>
      <c r="B66">
        <v>74</v>
      </c>
      <c r="C66">
        <v>0.23</v>
      </c>
      <c r="D66">
        <f t="shared" ref="D66:D129" si="2">C66*B66</f>
        <v>17.02</v>
      </c>
      <c r="E66" s="14">
        <f t="shared" ref="E66:E129" si="3">F66/B66</f>
        <v>1223.5999999999999</v>
      </c>
      <c r="F66" s="14">
        <f>D66*NEP!$C$6</f>
        <v>90546.4</v>
      </c>
    </row>
    <row r="67" spans="1:6" x14ac:dyDescent="0.45">
      <c r="A67" t="s">
        <v>68</v>
      </c>
      <c r="B67">
        <v>30</v>
      </c>
      <c r="C67">
        <v>0.19</v>
      </c>
      <c r="D67">
        <f t="shared" si="2"/>
        <v>5.7</v>
      </c>
      <c r="E67" s="14">
        <f t="shared" si="3"/>
        <v>1010.8</v>
      </c>
      <c r="F67" s="14">
        <f>D67*NEP!$C$6</f>
        <v>30324</v>
      </c>
    </row>
    <row r="68" spans="1:6" x14ac:dyDescent="0.45">
      <c r="A68" t="s">
        <v>69</v>
      </c>
      <c r="B68">
        <v>72</v>
      </c>
      <c r="C68">
        <v>0.62</v>
      </c>
      <c r="D68">
        <f t="shared" si="2"/>
        <v>44.64</v>
      </c>
      <c r="E68" s="14">
        <f t="shared" si="3"/>
        <v>3298.4</v>
      </c>
      <c r="F68" s="14">
        <f>D68*NEP!$C$6</f>
        <v>237484.80000000002</v>
      </c>
    </row>
    <row r="69" spans="1:6" x14ac:dyDescent="0.45">
      <c r="A69" t="s">
        <v>70</v>
      </c>
      <c r="B69">
        <v>77</v>
      </c>
      <c r="C69">
        <v>0.5</v>
      </c>
      <c r="D69">
        <f t="shared" si="2"/>
        <v>38.5</v>
      </c>
      <c r="E69" s="14">
        <f t="shared" si="3"/>
        <v>2660</v>
      </c>
      <c r="F69" s="14">
        <f>D69*NEP!$C$6</f>
        <v>204820</v>
      </c>
    </row>
    <row r="70" spans="1:6" x14ac:dyDescent="0.45">
      <c r="A70" t="s">
        <v>71</v>
      </c>
      <c r="B70">
        <v>129</v>
      </c>
      <c r="C70">
        <v>0.49</v>
      </c>
      <c r="D70">
        <f t="shared" si="2"/>
        <v>63.21</v>
      </c>
      <c r="E70" s="14">
        <f t="shared" si="3"/>
        <v>2606.8000000000002</v>
      </c>
      <c r="F70" s="14">
        <f>D70*NEP!$C$6</f>
        <v>336277.2</v>
      </c>
    </row>
    <row r="71" spans="1:6" x14ac:dyDescent="0.45">
      <c r="A71" t="s">
        <v>72</v>
      </c>
      <c r="B71">
        <v>69</v>
      </c>
      <c r="C71">
        <v>0.23</v>
      </c>
      <c r="D71">
        <f t="shared" si="2"/>
        <v>15.870000000000001</v>
      </c>
      <c r="E71" s="14">
        <f t="shared" si="3"/>
        <v>1223.6000000000001</v>
      </c>
      <c r="F71" s="14">
        <f>D71*NEP!$C$6</f>
        <v>84428.400000000009</v>
      </c>
    </row>
    <row r="72" spans="1:6" x14ac:dyDescent="0.45">
      <c r="A72" t="s">
        <v>73</v>
      </c>
      <c r="B72">
        <v>34</v>
      </c>
      <c r="C72">
        <v>0.17</v>
      </c>
      <c r="D72">
        <f t="shared" si="2"/>
        <v>5.78</v>
      </c>
      <c r="E72" s="14">
        <f t="shared" si="3"/>
        <v>904.40000000000009</v>
      </c>
      <c r="F72" s="14">
        <f>D72*NEP!$C$6</f>
        <v>30749.600000000002</v>
      </c>
    </row>
    <row r="73" spans="1:6" x14ac:dyDescent="0.45">
      <c r="A73" t="s">
        <v>74</v>
      </c>
      <c r="B73">
        <v>46</v>
      </c>
      <c r="C73">
        <v>0.14000000000000001</v>
      </c>
      <c r="D73">
        <f t="shared" si="2"/>
        <v>6.44</v>
      </c>
      <c r="E73" s="14">
        <f t="shared" si="3"/>
        <v>744.80000000000007</v>
      </c>
      <c r="F73" s="14">
        <f>D73*NEP!$C$6</f>
        <v>34260.800000000003</v>
      </c>
    </row>
    <row r="74" spans="1:6" x14ac:dyDescent="0.45">
      <c r="A74" t="s">
        <v>75</v>
      </c>
      <c r="B74">
        <v>39</v>
      </c>
      <c r="C74">
        <v>0.99</v>
      </c>
      <c r="D74">
        <f t="shared" si="2"/>
        <v>38.61</v>
      </c>
      <c r="E74" s="14">
        <f t="shared" si="3"/>
        <v>5266.7999999999993</v>
      </c>
      <c r="F74" s="14">
        <f>D74*NEP!$C$6</f>
        <v>205405.19999999998</v>
      </c>
    </row>
    <row r="75" spans="1:6" x14ac:dyDescent="0.45">
      <c r="A75" t="s">
        <v>76</v>
      </c>
      <c r="B75">
        <v>32</v>
      </c>
      <c r="C75">
        <v>0.55000000000000004</v>
      </c>
      <c r="D75">
        <f t="shared" si="2"/>
        <v>17.600000000000001</v>
      </c>
      <c r="E75" s="14">
        <f t="shared" si="3"/>
        <v>2926.0000000000005</v>
      </c>
      <c r="F75" s="14">
        <f>D75*NEP!$C$6</f>
        <v>93632.000000000015</v>
      </c>
    </row>
    <row r="76" spans="1:6" x14ac:dyDescent="0.45">
      <c r="A76" t="s">
        <v>77</v>
      </c>
      <c r="B76">
        <v>34</v>
      </c>
      <c r="C76">
        <v>0.13</v>
      </c>
      <c r="D76">
        <f t="shared" si="2"/>
        <v>4.42</v>
      </c>
      <c r="E76" s="14">
        <f t="shared" si="3"/>
        <v>691.59999999999991</v>
      </c>
      <c r="F76" s="14">
        <f>D76*NEP!$C$6</f>
        <v>23514.399999999998</v>
      </c>
    </row>
    <row r="77" spans="1:6" x14ac:dyDescent="0.45">
      <c r="A77" t="s">
        <v>78</v>
      </c>
      <c r="B77">
        <v>34</v>
      </c>
      <c r="C77">
        <v>0.7</v>
      </c>
      <c r="D77">
        <f t="shared" si="2"/>
        <v>23.799999999999997</v>
      </c>
      <c r="E77" s="14">
        <f t="shared" si="3"/>
        <v>3723.9999999999995</v>
      </c>
      <c r="F77" s="14">
        <f>D77*NEP!$C$6</f>
        <v>126615.99999999999</v>
      </c>
    </row>
    <row r="78" spans="1:6" x14ac:dyDescent="0.45">
      <c r="A78" t="s">
        <v>79</v>
      </c>
      <c r="B78">
        <v>52</v>
      </c>
      <c r="C78">
        <v>0.24</v>
      </c>
      <c r="D78">
        <f t="shared" si="2"/>
        <v>12.48</v>
      </c>
      <c r="E78" s="14">
        <f t="shared" si="3"/>
        <v>1276.8000000000002</v>
      </c>
      <c r="F78" s="14">
        <f>D78*NEP!$C$6</f>
        <v>66393.600000000006</v>
      </c>
    </row>
    <row r="79" spans="1:6" x14ac:dyDescent="0.45">
      <c r="A79" t="s">
        <v>80</v>
      </c>
      <c r="B79">
        <v>60</v>
      </c>
      <c r="C79">
        <v>0.75</v>
      </c>
      <c r="D79">
        <f t="shared" si="2"/>
        <v>45</v>
      </c>
      <c r="E79" s="14">
        <f t="shared" si="3"/>
        <v>3990</v>
      </c>
      <c r="F79" s="14">
        <f>D79*NEP!$C$6</f>
        <v>239400</v>
      </c>
    </row>
    <row r="80" spans="1:6" x14ac:dyDescent="0.45">
      <c r="A80" t="s">
        <v>81</v>
      </c>
      <c r="B80">
        <v>334</v>
      </c>
      <c r="C80">
        <v>0.22</v>
      </c>
      <c r="D80">
        <f t="shared" si="2"/>
        <v>73.48</v>
      </c>
      <c r="E80" s="14">
        <f t="shared" si="3"/>
        <v>1170.4000000000001</v>
      </c>
      <c r="F80" s="14">
        <f>D80*NEP!$C$6</f>
        <v>390913.60000000003</v>
      </c>
    </row>
    <row r="81" spans="1:6" x14ac:dyDescent="0.45">
      <c r="A81" t="s">
        <v>82</v>
      </c>
      <c r="B81">
        <v>49</v>
      </c>
      <c r="C81">
        <v>0.13</v>
      </c>
      <c r="D81">
        <f t="shared" si="2"/>
        <v>6.37</v>
      </c>
      <c r="E81" s="14">
        <f t="shared" si="3"/>
        <v>691.6</v>
      </c>
      <c r="F81" s="14">
        <f>D81*NEP!$C$6</f>
        <v>33888.400000000001</v>
      </c>
    </row>
    <row r="82" spans="1:6" x14ac:dyDescent="0.45">
      <c r="A82" t="s">
        <v>83</v>
      </c>
      <c r="B82">
        <v>89</v>
      </c>
      <c r="C82">
        <v>0.28000000000000003</v>
      </c>
      <c r="D82">
        <f t="shared" si="2"/>
        <v>24.92</v>
      </c>
      <c r="E82" s="14">
        <f t="shared" si="3"/>
        <v>1489.6000000000004</v>
      </c>
      <c r="F82" s="14">
        <f>D82*NEP!$C$6</f>
        <v>132574.40000000002</v>
      </c>
    </row>
    <row r="83" spans="1:6" x14ac:dyDescent="0.45">
      <c r="A83" t="s">
        <v>84</v>
      </c>
      <c r="B83">
        <v>71</v>
      </c>
      <c r="C83">
        <v>0.33</v>
      </c>
      <c r="D83">
        <f t="shared" si="2"/>
        <v>23.43</v>
      </c>
      <c r="E83" s="14">
        <f t="shared" si="3"/>
        <v>1755.6</v>
      </c>
      <c r="F83" s="14">
        <f>D83*NEP!$C$6</f>
        <v>124647.59999999999</v>
      </c>
    </row>
    <row r="84" spans="1:6" x14ac:dyDescent="0.45">
      <c r="A84" t="s">
        <v>85</v>
      </c>
      <c r="B84">
        <v>210</v>
      </c>
      <c r="C84">
        <v>0.17</v>
      </c>
      <c r="D84">
        <f t="shared" si="2"/>
        <v>35.700000000000003</v>
      </c>
      <c r="E84" s="14">
        <f t="shared" si="3"/>
        <v>904.40000000000009</v>
      </c>
      <c r="F84" s="14">
        <f>D84*NEP!$C$6</f>
        <v>189924.00000000003</v>
      </c>
    </row>
    <row r="85" spans="1:6" x14ac:dyDescent="0.45">
      <c r="A85" t="s">
        <v>86</v>
      </c>
      <c r="B85">
        <v>34</v>
      </c>
      <c r="C85">
        <v>0.3</v>
      </c>
      <c r="D85">
        <f t="shared" si="2"/>
        <v>10.199999999999999</v>
      </c>
      <c r="E85" s="14">
        <f t="shared" si="3"/>
        <v>1595.9999999999998</v>
      </c>
      <c r="F85" s="14">
        <f>D85*NEP!$C$6</f>
        <v>54263.999999999993</v>
      </c>
    </row>
    <row r="86" spans="1:6" x14ac:dyDescent="0.45">
      <c r="E86" s="14"/>
      <c r="F86" s="14"/>
    </row>
    <row r="87" spans="1:6" x14ac:dyDescent="0.45">
      <c r="E87" s="14"/>
      <c r="F87" s="14"/>
    </row>
    <row r="88" spans="1:6" x14ac:dyDescent="0.45">
      <c r="E88" s="14"/>
      <c r="F88" s="14"/>
    </row>
    <row r="89" spans="1:6" x14ac:dyDescent="0.45">
      <c r="E89" s="14"/>
      <c r="F89" s="14"/>
    </row>
    <row r="90" spans="1:6" x14ac:dyDescent="0.45">
      <c r="E90" s="14"/>
      <c r="F90" s="14"/>
    </row>
    <row r="91" spans="1:6" x14ac:dyDescent="0.45">
      <c r="E91" s="14"/>
      <c r="F91" s="14"/>
    </row>
    <row r="92" spans="1:6" x14ac:dyDescent="0.45">
      <c r="E92" s="14"/>
      <c r="F92" s="14"/>
    </row>
    <row r="93" spans="1:6" x14ac:dyDescent="0.45">
      <c r="E93" s="14"/>
      <c r="F93" s="14"/>
    </row>
    <row r="94" spans="1:6" x14ac:dyDescent="0.45">
      <c r="E94" s="14"/>
      <c r="F94" s="14"/>
    </row>
    <row r="95" spans="1:6" x14ac:dyDescent="0.45">
      <c r="E95" s="14"/>
      <c r="F95" s="14"/>
    </row>
    <row r="96" spans="1:6" x14ac:dyDescent="0.45">
      <c r="E96" s="14"/>
      <c r="F96" s="14"/>
    </row>
    <row r="97" spans="5:6" x14ac:dyDescent="0.45">
      <c r="E97" s="14"/>
      <c r="F97" s="14"/>
    </row>
    <row r="98" spans="5:6" x14ac:dyDescent="0.45">
      <c r="E98" s="14"/>
      <c r="F98" s="14"/>
    </row>
    <row r="99" spans="5:6" x14ac:dyDescent="0.45">
      <c r="E99" s="14"/>
      <c r="F99" s="14"/>
    </row>
    <row r="100" spans="5:6" x14ac:dyDescent="0.45">
      <c r="E100" s="14"/>
      <c r="F100" s="14"/>
    </row>
    <row r="101" spans="5:6" x14ac:dyDescent="0.45">
      <c r="E101" s="14"/>
      <c r="F101" s="14"/>
    </row>
    <row r="102" spans="5:6" x14ac:dyDescent="0.45">
      <c r="E102" s="14"/>
      <c r="F102" s="14"/>
    </row>
    <row r="103" spans="5:6" x14ac:dyDescent="0.45">
      <c r="E103" s="14"/>
      <c r="F103" s="14"/>
    </row>
    <row r="104" spans="5:6" x14ac:dyDescent="0.45">
      <c r="E104" s="14"/>
      <c r="F104" s="14"/>
    </row>
    <row r="105" spans="5:6" x14ac:dyDescent="0.45">
      <c r="E105" s="14"/>
      <c r="F105" s="14"/>
    </row>
    <row r="106" spans="5:6" x14ac:dyDescent="0.45">
      <c r="E106" s="14"/>
      <c r="F106" s="14"/>
    </row>
    <row r="107" spans="5:6" x14ac:dyDescent="0.45">
      <c r="E107" s="14"/>
      <c r="F107" s="14"/>
    </row>
    <row r="108" spans="5:6" x14ac:dyDescent="0.45">
      <c r="E108" s="14"/>
      <c r="F108" s="14"/>
    </row>
    <row r="109" spans="5:6" x14ac:dyDescent="0.45">
      <c r="E109" s="14"/>
      <c r="F109" s="14"/>
    </row>
    <row r="110" spans="5:6" x14ac:dyDescent="0.45">
      <c r="E110" s="14"/>
      <c r="F110" s="14"/>
    </row>
    <row r="111" spans="5:6" x14ac:dyDescent="0.45">
      <c r="E111" s="14"/>
      <c r="F111" s="14"/>
    </row>
    <row r="112" spans="5:6" x14ac:dyDescent="0.45">
      <c r="E112" s="14"/>
      <c r="F112" s="14"/>
    </row>
    <row r="113" spans="5:6" x14ac:dyDescent="0.45">
      <c r="E113" s="14"/>
      <c r="F113" s="14"/>
    </row>
    <row r="114" spans="5:6" x14ac:dyDescent="0.45">
      <c r="E114" s="14"/>
      <c r="F114" s="14"/>
    </row>
    <row r="115" spans="5:6" x14ac:dyDescent="0.45">
      <c r="E115" s="14"/>
      <c r="F115" s="14"/>
    </row>
    <row r="116" spans="5:6" x14ac:dyDescent="0.45">
      <c r="E116" s="14"/>
      <c r="F116" s="14"/>
    </row>
    <row r="117" spans="5:6" x14ac:dyDescent="0.45">
      <c r="E117" s="14"/>
      <c r="F117" s="14"/>
    </row>
    <row r="118" spans="5:6" x14ac:dyDescent="0.45">
      <c r="E118" s="14"/>
      <c r="F118" s="14"/>
    </row>
    <row r="119" spans="5:6" x14ac:dyDescent="0.45">
      <c r="E119" s="14"/>
      <c r="F119" s="14"/>
    </row>
    <row r="120" spans="5:6" x14ac:dyDescent="0.45">
      <c r="E120" s="14"/>
      <c r="F120" s="14"/>
    </row>
    <row r="121" spans="5:6" x14ac:dyDescent="0.45">
      <c r="E121" s="14"/>
      <c r="F121" s="14"/>
    </row>
    <row r="122" spans="5:6" x14ac:dyDescent="0.45">
      <c r="E122" s="14"/>
      <c r="F122" s="14"/>
    </row>
    <row r="123" spans="5:6" x14ac:dyDescent="0.45">
      <c r="E123" s="14"/>
      <c r="F123" s="14"/>
    </row>
    <row r="124" spans="5:6" x14ac:dyDescent="0.45">
      <c r="E124" s="14"/>
      <c r="F124" s="14"/>
    </row>
    <row r="125" spans="5:6" x14ac:dyDescent="0.45">
      <c r="E125" s="14"/>
      <c r="F125" s="14"/>
    </row>
    <row r="126" spans="5:6" x14ac:dyDescent="0.45">
      <c r="E126" s="14"/>
      <c r="F126" s="14"/>
    </row>
    <row r="127" spans="5:6" x14ac:dyDescent="0.45">
      <c r="E127" s="14"/>
      <c r="F127" s="14"/>
    </row>
    <row r="128" spans="5:6" x14ac:dyDescent="0.45">
      <c r="E128" s="14"/>
      <c r="F128" s="14"/>
    </row>
    <row r="129" spans="5:6" x14ac:dyDescent="0.45">
      <c r="E129" s="14"/>
      <c r="F129" s="14"/>
    </row>
    <row r="130" spans="5:6" x14ac:dyDescent="0.45">
      <c r="E130" s="14"/>
      <c r="F130" s="14"/>
    </row>
    <row r="131" spans="5:6" x14ac:dyDescent="0.45">
      <c r="E131" s="14"/>
      <c r="F131" s="14"/>
    </row>
    <row r="132" spans="5:6" x14ac:dyDescent="0.45">
      <c r="E132" s="14"/>
      <c r="F132" s="14"/>
    </row>
    <row r="133" spans="5:6" x14ac:dyDescent="0.45">
      <c r="E133" s="14"/>
      <c r="F133" s="14"/>
    </row>
    <row r="134" spans="5:6" x14ac:dyDescent="0.45">
      <c r="E134" s="14"/>
      <c r="F134" s="14"/>
    </row>
    <row r="135" spans="5:6" x14ac:dyDescent="0.45">
      <c r="E135" s="14"/>
      <c r="F135" s="14"/>
    </row>
    <row r="136" spans="5:6" x14ac:dyDescent="0.45">
      <c r="E136" s="14"/>
      <c r="F136" s="14"/>
    </row>
    <row r="137" spans="5:6" x14ac:dyDescent="0.45">
      <c r="E137" s="14"/>
      <c r="F137" s="14"/>
    </row>
    <row r="138" spans="5:6" x14ac:dyDescent="0.45">
      <c r="E138" s="14"/>
      <c r="F138" s="14"/>
    </row>
    <row r="139" spans="5:6" x14ac:dyDescent="0.45">
      <c r="E139" s="14"/>
      <c r="F139" s="14"/>
    </row>
    <row r="140" spans="5:6" x14ac:dyDescent="0.45">
      <c r="E140" s="14"/>
      <c r="F140" s="14"/>
    </row>
    <row r="141" spans="5:6" x14ac:dyDescent="0.45">
      <c r="E141" s="14"/>
      <c r="F141" s="14"/>
    </row>
    <row r="142" spans="5:6" x14ac:dyDescent="0.45">
      <c r="E142" s="14"/>
      <c r="F142" s="14"/>
    </row>
    <row r="143" spans="5:6" x14ac:dyDescent="0.45">
      <c r="E143" s="14"/>
      <c r="F143" s="14"/>
    </row>
    <row r="144" spans="5:6" x14ac:dyDescent="0.45">
      <c r="E144" s="14"/>
      <c r="F144" s="14"/>
    </row>
    <row r="145" spans="5:6" x14ac:dyDescent="0.45">
      <c r="E145" s="14"/>
      <c r="F145" s="14"/>
    </row>
    <row r="146" spans="5:6" x14ac:dyDescent="0.45">
      <c r="E146" s="14"/>
      <c r="F146" s="14"/>
    </row>
    <row r="147" spans="5:6" x14ac:dyDescent="0.45">
      <c r="E147" s="14"/>
      <c r="F147" s="14"/>
    </row>
    <row r="148" spans="5:6" x14ac:dyDescent="0.45">
      <c r="E148" s="14"/>
      <c r="F148" s="14"/>
    </row>
    <row r="149" spans="5:6" x14ac:dyDescent="0.45">
      <c r="E149" s="14"/>
      <c r="F149" s="14"/>
    </row>
    <row r="150" spans="5:6" x14ac:dyDescent="0.45">
      <c r="E150" s="14"/>
      <c r="F150" s="14"/>
    </row>
    <row r="151" spans="5:6" x14ac:dyDescent="0.45">
      <c r="E151" s="14"/>
      <c r="F151" s="14"/>
    </row>
    <row r="152" spans="5:6" x14ac:dyDescent="0.45">
      <c r="E152" s="14"/>
      <c r="F152" s="14"/>
    </row>
    <row r="153" spans="5:6" x14ac:dyDescent="0.45">
      <c r="E153" s="14"/>
      <c r="F153" s="14"/>
    </row>
    <row r="154" spans="5:6" x14ac:dyDescent="0.45">
      <c r="E154" s="14"/>
      <c r="F154" s="14"/>
    </row>
    <row r="155" spans="5:6" x14ac:dyDescent="0.45">
      <c r="E155" s="14"/>
      <c r="F155" s="14"/>
    </row>
    <row r="156" spans="5:6" x14ac:dyDescent="0.45">
      <c r="E156" s="14"/>
      <c r="F156" s="14"/>
    </row>
    <row r="157" spans="5:6" x14ac:dyDescent="0.45">
      <c r="E157" s="14"/>
      <c r="F157" s="14"/>
    </row>
    <row r="158" spans="5:6" x14ac:dyDescent="0.45">
      <c r="E158" s="14"/>
      <c r="F158" s="14"/>
    </row>
    <row r="159" spans="5:6" x14ac:dyDescent="0.45">
      <c r="E159" s="14"/>
      <c r="F159" s="14"/>
    </row>
    <row r="160" spans="5:6" x14ac:dyDescent="0.45">
      <c r="E160" s="14"/>
      <c r="F160" s="14"/>
    </row>
    <row r="161" spans="5:6" x14ac:dyDescent="0.45">
      <c r="E161" s="14"/>
      <c r="F161" s="14"/>
    </row>
    <row r="162" spans="5:6" x14ac:dyDescent="0.45">
      <c r="E162" s="14"/>
      <c r="F162" s="14"/>
    </row>
    <row r="163" spans="5:6" x14ac:dyDescent="0.45">
      <c r="E163" s="14"/>
      <c r="F163" s="14"/>
    </row>
    <row r="164" spans="5:6" x14ac:dyDescent="0.45">
      <c r="E164" s="14"/>
      <c r="F164" s="14"/>
    </row>
    <row r="165" spans="5:6" x14ac:dyDescent="0.45">
      <c r="E165" s="14"/>
      <c r="F165" s="14"/>
    </row>
    <row r="166" spans="5:6" x14ac:dyDescent="0.45">
      <c r="E166" s="14"/>
      <c r="F166" s="14"/>
    </row>
    <row r="167" spans="5:6" x14ac:dyDescent="0.45">
      <c r="E167" s="14"/>
      <c r="F167" s="14"/>
    </row>
    <row r="168" spans="5:6" x14ac:dyDescent="0.45">
      <c r="E168" s="14"/>
      <c r="F168" s="14"/>
    </row>
    <row r="169" spans="5:6" x14ac:dyDescent="0.45">
      <c r="E169" s="14"/>
      <c r="F169" s="14"/>
    </row>
    <row r="170" spans="5:6" x14ac:dyDescent="0.45">
      <c r="E170" s="14"/>
      <c r="F170" s="14"/>
    </row>
    <row r="171" spans="5:6" x14ac:dyDescent="0.45">
      <c r="E171" s="14"/>
      <c r="F171" s="14"/>
    </row>
    <row r="172" spans="5:6" x14ac:dyDescent="0.45">
      <c r="E172" s="14"/>
      <c r="F172" s="14"/>
    </row>
    <row r="173" spans="5:6" x14ac:dyDescent="0.45">
      <c r="E173" s="14"/>
      <c r="F173" s="14"/>
    </row>
    <row r="174" spans="5:6" x14ac:dyDescent="0.45">
      <c r="E174" s="14"/>
      <c r="F174" s="14"/>
    </row>
    <row r="175" spans="5:6" x14ac:dyDescent="0.45">
      <c r="E175" s="14"/>
      <c r="F175" s="14"/>
    </row>
    <row r="176" spans="5:6" x14ac:dyDescent="0.45">
      <c r="E176" s="14"/>
      <c r="F176" s="14"/>
    </row>
    <row r="177" spans="5:6" x14ac:dyDescent="0.45">
      <c r="E177" s="14"/>
      <c r="F177" s="14"/>
    </row>
    <row r="178" spans="5:6" x14ac:dyDescent="0.45">
      <c r="E178" s="14"/>
      <c r="F178" s="14"/>
    </row>
    <row r="179" spans="5:6" x14ac:dyDescent="0.45">
      <c r="E179" s="14"/>
      <c r="F179" s="14"/>
    </row>
    <row r="180" spans="5:6" x14ac:dyDescent="0.45">
      <c r="E180" s="14"/>
      <c r="F180" s="14"/>
    </row>
    <row r="181" spans="5:6" x14ac:dyDescent="0.45">
      <c r="E181" s="14"/>
      <c r="F181" s="14"/>
    </row>
    <row r="182" spans="5:6" x14ac:dyDescent="0.45">
      <c r="E182" s="14"/>
      <c r="F182" s="14"/>
    </row>
    <row r="183" spans="5:6" x14ac:dyDescent="0.45">
      <c r="E183" s="14"/>
      <c r="F183" s="14"/>
    </row>
    <row r="184" spans="5:6" x14ac:dyDescent="0.45">
      <c r="E184" s="14"/>
      <c r="F184" s="14"/>
    </row>
    <row r="185" spans="5:6" x14ac:dyDescent="0.45">
      <c r="E185" s="14"/>
      <c r="F185" s="14"/>
    </row>
    <row r="186" spans="5:6" x14ac:dyDescent="0.45">
      <c r="E186" s="14"/>
      <c r="F186" s="14"/>
    </row>
    <row r="187" spans="5:6" x14ac:dyDescent="0.45">
      <c r="E187" s="14"/>
      <c r="F187" s="14"/>
    </row>
    <row r="188" spans="5:6" x14ac:dyDescent="0.45">
      <c r="E188" s="14"/>
      <c r="F188" s="14"/>
    </row>
    <row r="189" spans="5:6" x14ac:dyDescent="0.45">
      <c r="E189" s="14"/>
      <c r="F189" s="14"/>
    </row>
    <row r="190" spans="5:6" x14ac:dyDescent="0.45">
      <c r="E190" s="14"/>
      <c r="F190" s="14"/>
    </row>
    <row r="191" spans="5:6" x14ac:dyDescent="0.45">
      <c r="E191" s="14"/>
      <c r="F191" s="14"/>
    </row>
    <row r="192" spans="5:6" x14ac:dyDescent="0.45">
      <c r="E192" s="14"/>
      <c r="F192" s="14"/>
    </row>
    <row r="193" spans="5:6" x14ac:dyDescent="0.45">
      <c r="E193" s="14"/>
      <c r="F193" s="14"/>
    </row>
    <row r="194" spans="5:6" x14ac:dyDescent="0.45">
      <c r="E194" s="14"/>
      <c r="F194" s="14"/>
    </row>
    <row r="195" spans="5:6" x14ac:dyDescent="0.45">
      <c r="E195" s="14"/>
      <c r="F195" s="14"/>
    </row>
    <row r="196" spans="5:6" x14ac:dyDescent="0.45">
      <c r="E196" s="14"/>
      <c r="F196" s="14"/>
    </row>
    <row r="197" spans="5:6" x14ac:dyDescent="0.45">
      <c r="E197" s="14"/>
      <c r="F197" s="14"/>
    </row>
    <row r="198" spans="5:6" x14ac:dyDescent="0.45">
      <c r="E198" s="14"/>
      <c r="F198" s="14"/>
    </row>
    <row r="199" spans="5:6" x14ac:dyDescent="0.45">
      <c r="E199" s="14"/>
      <c r="F199" s="14"/>
    </row>
    <row r="200" spans="5:6" x14ac:dyDescent="0.45">
      <c r="E200" s="14"/>
      <c r="F200" s="14"/>
    </row>
    <row r="201" spans="5:6" x14ac:dyDescent="0.45">
      <c r="E201" s="14"/>
      <c r="F201" s="14"/>
    </row>
    <row r="202" spans="5:6" x14ac:dyDescent="0.45">
      <c r="E202" s="14"/>
      <c r="F202" s="14"/>
    </row>
    <row r="203" spans="5:6" x14ac:dyDescent="0.45">
      <c r="E203" s="14"/>
      <c r="F203" s="14"/>
    </row>
    <row r="204" spans="5:6" x14ac:dyDescent="0.45">
      <c r="E204" s="14"/>
      <c r="F204" s="14"/>
    </row>
    <row r="205" spans="5:6" x14ac:dyDescent="0.45">
      <c r="E205" s="14"/>
      <c r="F205" s="14"/>
    </row>
    <row r="206" spans="5:6" x14ac:dyDescent="0.45">
      <c r="E206" s="14"/>
      <c r="F206" s="14"/>
    </row>
    <row r="207" spans="5:6" x14ac:dyDescent="0.45">
      <c r="E207" s="14"/>
      <c r="F207" s="14"/>
    </row>
    <row r="208" spans="5:6" x14ac:dyDescent="0.45">
      <c r="E208" s="14"/>
      <c r="F208" s="14"/>
    </row>
    <row r="209" spans="5:6" x14ac:dyDescent="0.45">
      <c r="E209" s="14"/>
      <c r="F209" s="14"/>
    </row>
    <row r="210" spans="5:6" x14ac:dyDescent="0.45">
      <c r="E210" s="14"/>
      <c r="F210" s="14"/>
    </row>
    <row r="211" spans="5:6" x14ac:dyDescent="0.45">
      <c r="E211" s="14"/>
      <c r="F211" s="14"/>
    </row>
    <row r="212" spans="5:6" x14ac:dyDescent="0.45">
      <c r="E212" s="14"/>
      <c r="F212" s="14"/>
    </row>
    <row r="213" spans="5:6" x14ac:dyDescent="0.45">
      <c r="E213" s="14"/>
      <c r="F213" s="14"/>
    </row>
    <row r="214" spans="5:6" x14ac:dyDescent="0.45">
      <c r="E214" s="14"/>
      <c r="F214" s="14"/>
    </row>
    <row r="215" spans="5:6" x14ac:dyDescent="0.45">
      <c r="E215" s="14"/>
      <c r="F215" s="14"/>
    </row>
    <row r="216" spans="5:6" x14ac:dyDescent="0.45">
      <c r="E216" s="14"/>
      <c r="F216" s="14"/>
    </row>
    <row r="217" spans="5:6" x14ac:dyDescent="0.45">
      <c r="E217" s="14"/>
      <c r="F217" s="14"/>
    </row>
    <row r="218" spans="5:6" x14ac:dyDescent="0.45">
      <c r="E218" s="14"/>
      <c r="F218" s="14"/>
    </row>
    <row r="219" spans="5:6" x14ac:dyDescent="0.45">
      <c r="E219" s="14"/>
      <c r="F219" s="14"/>
    </row>
    <row r="220" spans="5:6" x14ac:dyDescent="0.45">
      <c r="E220" s="14"/>
      <c r="F220" s="14"/>
    </row>
    <row r="221" spans="5:6" x14ac:dyDescent="0.45">
      <c r="E221" s="14"/>
      <c r="F221" s="14"/>
    </row>
    <row r="222" spans="5:6" x14ac:dyDescent="0.45">
      <c r="E222" s="14"/>
      <c r="F222" s="14"/>
    </row>
    <row r="223" spans="5:6" x14ac:dyDescent="0.45">
      <c r="E223" s="14"/>
      <c r="F223" s="14"/>
    </row>
    <row r="224" spans="5:6" x14ac:dyDescent="0.45">
      <c r="E224" s="14"/>
      <c r="F224" s="14"/>
    </row>
    <row r="225" spans="5:6" x14ac:dyDescent="0.45">
      <c r="E225" s="14"/>
      <c r="F225" s="14"/>
    </row>
    <row r="226" spans="5:6" x14ac:dyDescent="0.45">
      <c r="E226" s="14"/>
      <c r="F226" s="14"/>
    </row>
    <row r="227" spans="5:6" x14ac:dyDescent="0.45">
      <c r="E227" s="14"/>
      <c r="F227" s="14"/>
    </row>
    <row r="228" spans="5:6" x14ac:dyDescent="0.45">
      <c r="E228" s="14"/>
      <c r="F228" s="14"/>
    </row>
    <row r="229" spans="5:6" x14ac:dyDescent="0.45">
      <c r="E229" s="14"/>
      <c r="F229" s="14"/>
    </row>
    <row r="230" spans="5:6" x14ac:dyDescent="0.45">
      <c r="E230" s="14"/>
      <c r="F230" s="14"/>
    </row>
    <row r="231" spans="5:6" x14ac:dyDescent="0.45">
      <c r="E231" s="14"/>
      <c r="F231" s="14"/>
    </row>
    <row r="232" spans="5:6" x14ac:dyDescent="0.45">
      <c r="E232" s="14"/>
      <c r="F232" s="14"/>
    </row>
    <row r="233" spans="5:6" x14ac:dyDescent="0.45">
      <c r="E233" s="14"/>
      <c r="F233" s="14"/>
    </row>
    <row r="234" spans="5:6" x14ac:dyDescent="0.45">
      <c r="E234" s="14"/>
      <c r="F234" s="14"/>
    </row>
    <row r="235" spans="5:6" x14ac:dyDescent="0.45">
      <c r="E235" s="14"/>
      <c r="F235" s="14"/>
    </row>
    <row r="236" spans="5:6" x14ac:dyDescent="0.45">
      <c r="E236" s="14"/>
      <c r="F236" s="14"/>
    </row>
    <row r="237" spans="5:6" x14ac:dyDescent="0.45">
      <c r="E237" s="14"/>
      <c r="F237" s="14"/>
    </row>
    <row r="238" spans="5:6" x14ac:dyDescent="0.45">
      <c r="E238" s="14"/>
      <c r="F238" s="14"/>
    </row>
    <row r="239" spans="5:6" x14ac:dyDescent="0.45">
      <c r="E239" s="14"/>
      <c r="F239" s="14"/>
    </row>
    <row r="240" spans="5:6" x14ac:dyDescent="0.45">
      <c r="E240" s="14"/>
      <c r="F240" s="14"/>
    </row>
    <row r="241" spans="5:6" x14ac:dyDescent="0.45">
      <c r="E241" s="14"/>
      <c r="F241" s="14"/>
    </row>
    <row r="242" spans="5:6" x14ac:dyDescent="0.45">
      <c r="E242" s="14"/>
      <c r="F242" s="14"/>
    </row>
    <row r="243" spans="5:6" x14ac:dyDescent="0.45">
      <c r="E243" s="14"/>
      <c r="F243" s="14"/>
    </row>
    <row r="244" spans="5:6" x14ac:dyDescent="0.45">
      <c r="E244" s="14"/>
      <c r="F244" s="14"/>
    </row>
    <row r="245" spans="5:6" x14ac:dyDescent="0.45">
      <c r="E245" s="14"/>
      <c r="F245" s="14"/>
    </row>
    <row r="246" spans="5:6" x14ac:dyDescent="0.45">
      <c r="E246" s="14"/>
      <c r="F246" s="14"/>
    </row>
    <row r="247" spans="5:6" x14ac:dyDescent="0.45">
      <c r="E247" s="14"/>
      <c r="F247" s="14"/>
    </row>
    <row r="248" spans="5:6" x14ac:dyDescent="0.45">
      <c r="E248" s="14"/>
      <c r="F248" s="14"/>
    </row>
    <row r="249" spans="5:6" x14ac:dyDescent="0.45">
      <c r="E249" s="14"/>
      <c r="F249" s="14"/>
    </row>
    <row r="250" spans="5:6" x14ac:dyDescent="0.45">
      <c r="E250" s="14"/>
      <c r="F250" s="14"/>
    </row>
    <row r="251" spans="5:6" x14ac:dyDescent="0.45">
      <c r="E251" s="14"/>
      <c r="F251" s="14"/>
    </row>
    <row r="252" spans="5:6" x14ac:dyDescent="0.45">
      <c r="E252" s="14"/>
      <c r="F252" s="14"/>
    </row>
    <row r="253" spans="5:6" x14ac:dyDescent="0.45">
      <c r="E253" s="14"/>
      <c r="F253" s="14"/>
    </row>
    <row r="254" spans="5:6" x14ac:dyDescent="0.45">
      <c r="E254" s="14"/>
      <c r="F254" s="14"/>
    </row>
    <row r="255" spans="5:6" x14ac:dyDescent="0.45">
      <c r="E255" s="14"/>
      <c r="F255" s="14"/>
    </row>
    <row r="256" spans="5:6" x14ac:dyDescent="0.45">
      <c r="E256" s="14"/>
      <c r="F256" s="14"/>
    </row>
    <row r="257" spans="5:6" x14ac:dyDescent="0.45">
      <c r="E257" s="14"/>
      <c r="F257" s="14"/>
    </row>
    <row r="258" spans="5:6" x14ac:dyDescent="0.45">
      <c r="E258" s="14"/>
      <c r="F258" s="14"/>
    </row>
    <row r="259" spans="5:6" x14ac:dyDescent="0.45">
      <c r="E259" s="14"/>
      <c r="F259" s="14"/>
    </row>
    <row r="260" spans="5:6" x14ac:dyDescent="0.45">
      <c r="E260" s="14"/>
      <c r="F260" s="14"/>
    </row>
    <row r="261" spans="5:6" x14ac:dyDescent="0.45">
      <c r="E261" s="14"/>
      <c r="F261" s="14"/>
    </row>
    <row r="262" spans="5:6" x14ac:dyDescent="0.45">
      <c r="E262" s="14"/>
      <c r="F262" s="14"/>
    </row>
    <row r="263" spans="5:6" x14ac:dyDescent="0.45">
      <c r="E263" s="14"/>
      <c r="F263" s="14"/>
    </row>
    <row r="264" spans="5:6" x14ac:dyDescent="0.45">
      <c r="E264" s="14"/>
      <c r="F264" s="14"/>
    </row>
    <row r="265" spans="5:6" x14ac:dyDescent="0.45">
      <c r="E265" s="14"/>
      <c r="F265" s="14"/>
    </row>
    <row r="266" spans="5:6" x14ac:dyDescent="0.45">
      <c r="E266" s="14"/>
      <c r="F266" s="14"/>
    </row>
    <row r="267" spans="5:6" x14ac:dyDescent="0.45">
      <c r="E267" s="14"/>
      <c r="F267" s="14"/>
    </row>
    <row r="268" spans="5:6" x14ac:dyDescent="0.45">
      <c r="E268" s="14"/>
      <c r="F268" s="14"/>
    </row>
    <row r="269" spans="5:6" x14ac:dyDescent="0.45">
      <c r="E269" s="14"/>
      <c r="F269" s="14"/>
    </row>
    <row r="270" spans="5:6" x14ac:dyDescent="0.45">
      <c r="E270" s="14"/>
      <c r="F270" s="14"/>
    </row>
    <row r="271" spans="5:6" x14ac:dyDescent="0.45">
      <c r="E271" s="14"/>
      <c r="F271" s="14"/>
    </row>
    <row r="272" spans="5:6" x14ac:dyDescent="0.45">
      <c r="E272" s="14"/>
      <c r="F272" s="14"/>
    </row>
    <row r="273" spans="2:6" x14ac:dyDescent="0.45">
      <c r="E273" s="14"/>
      <c r="F273" s="14"/>
    </row>
    <row r="274" spans="2:6" x14ac:dyDescent="0.45">
      <c r="E274" s="14"/>
      <c r="F274" s="14"/>
    </row>
    <row r="275" spans="2:6" x14ac:dyDescent="0.45">
      <c r="E275" s="14"/>
      <c r="F275" s="14"/>
    </row>
    <row r="276" spans="2:6" x14ac:dyDescent="0.45">
      <c r="E276" s="14"/>
      <c r="F276" s="14"/>
    </row>
    <row r="277" spans="2:6" x14ac:dyDescent="0.45">
      <c r="E277" s="14"/>
      <c r="F277" s="14"/>
    </row>
    <row r="278" spans="2:6" x14ac:dyDescent="0.45">
      <c r="E278" s="14"/>
      <c r="F278" s="14"/>
    </row>
    <row r="279" spans="2:6" x14ac:dyDescent="0.45">
      <c r="E279" s="14"/>
      <c r="F279" s="14"/>
    </row>
    <row r="280" spans="2:6" x14ac:dyDescent="0.45">
      <c r="E280" s="14"/>
      <c r="F280" s="14"/>
    </row>
    <row r="281" spans="2:6" x14ac:dyDescent="0.45">
      <c r="E281" s="14"/>
      <c r="F281" s="14"/>
    </row>
    <row r="282" spans="2:6" x14ac:dyDescent="0.45">
      <c r="B282" s="2"/>
      <c r="E282" s="14"/>
      <c r="F282" s="14"/>
    </row>
    <row r="283" spans="2:6" x14ac:dyDescent="0.45">
      <c r="E283" s="14"/>
      <c r="F283" s="14"/>
    </row>
    <row r="284" spans="2:6" x14ac:dyDescent="0.45">
      <c r="E284" s="14"/>
      <c r="F284" s="14"/>
    </row>
    <row r="285" spans="2:6" x14ac:dyDescent="0.45">
      <c r="E285" s="14"/>
      <c r="F285" s="14"/>
    </row>
    <row r="286" spans="2:6" x14ac:dyDescent="0.45">
      <c r="E286" s="14"/>
      <c r="F286" s="14"/>
    </row>
    <row r="287" spans="2:6" x14ac:dyDescent="0.45">
      <c r="E287" s="14"/>
      <c r="F287" s="14"/>
    </row>
    <row r="288" spans="2:6" x14ac:dyDescent="0.45">
      <c r="E288" s="14"/>
      <c r="F288" s="14"/>
    </row>
    <row r="289" spans="5:6" x14ac:dyDescent="0.45">
      <c r="E289" s="14"/>
      <c r="F289" s="14"/>
    </row>
    <row r="290" spans="5:6" x14ac:dyDescent="0.45">
      <c r="E290" s="14"/>
      <c r="F290" s="14"/>
    </row>
    <row r="291" spans="5:6" x14ac:dyDescent="0.45">
      <c r="E291" s="14"/>
      <c r="F291" s="14"/>
    </row>
    <row r="292" spans="5:6" x14ac:dyDescent="0.45">
      <c r="E292" s="14"/>
      <c r="F292" s="14"/>
    </row>
    <row r="293" spans="5:6" x14ac:dyDescent="0.45">
      <c r="E293" s="14"/>
      <c r="F293" s="14"/>
    </row>
    <row r="294" spans="5:6" x14ac:dyDescent="0.45">
      <c r="E294" s="14"/>
      <c r="F294" s="14"/>
    </row>
    <row r="295" spans="5:6" x14ac:dyDescent="0.45">
      <c r="E295" s="14"/>
      <c r="F295" s="14"/>
    </row>
    <row r="296" spans="5:6" x14ac:dyDescent="0.45">
      <c r="E296" s="14"/>
      <c r="F296" s="14"/>
    </row>
    <row r="297" spans="5:6" x14ac:dyDescent="0.45">
      <c r="E297" s="14"/>
      <c r="F297" s="14"/>
    </row>
    <row r="298" spans="5:6" x14ac:dyDescent="0.45">
      <c r="E298" s="14"/>
      <c r="F298" s="14"/>
    </row>
    <row r="299" spans="5:6" x14ac:dyDescent="0.45">
      <c r="E299" s="14"/>
      <c r="F299" s="14"/>
    </row>
    <row r="300" spans="5:6" x14ac:dyDescent="0.45">
      <c r="E300" s="14"/>
      <c r="F300" s="14"/>
    </row>
    <row r="301" spans="5:6" x14ac:dyDescent="0.45">
      <c r="E301" s="14"/>
      <c r="F301" s="14"/>
    </row>
    <row r="302" spans="5:6" x14ac:dyDescent="0.45">
      <c r="E302" s="14"/>
      <c r="F302" s="14"/>
    </row>
    <row r="303" spans="5:6" x14ac:dyDescent="0.45">
      <c r="E303" s="14"/>
      <c r="F303" s="14"/>
    </row>
    <row r="304" spans="5:6" x14ac:dyDescent="0.45">
      <c r="E304" s="14"/>
      <c r="F304" s="14"/>
    </row>
    <row r="305" spans="2:6" x14ac:dyDescent="0.45">
      <c r="E305" s="14"/>
      <c r="F305" s="14"/>
    </row>
    <row r="306" spans="2:6" x14ac:dyDescent="0.45">
      <c r="E306" s="14"/>
      <c r="F306" s="14"/>
    </row>
    <row r="307" spans="2:6" x14ac:dyDescent="0.45">
      <c r="E307" s="14"/>
      <c r="F307" s="14"/>
    </row>
    <row r="308" spans="2:6" x14ac:dyDescent="0.45">
      <c r="E308" s="14"/>
      <c r="F308" s="14"/>
    </row>
    <row r="309" spans="2:6" x14ac:dyDescent="0.45">
      <c r="E309" s="14"/>
      <c r="F309" s="14"/>
    </row>
    <row r="310" spans="2:6" x14ac:dyDescent="0.45">
      <c r="E310" s="14"/>
      <c r="F310" s="14"/>
    </row>
    <row r="311" spans="2:6" x14ac:dyDescent="0.45">
      <c r="E311" s="14"/>
      <c r="F311" s="14"/>
    </row>
    <row r="312" spans="2:6" x14ac:dyDescent="0.45">
      <c r="E312" s="14"/>
      <c r="F312" s="14"/>
    </row>
    <row r="313" spans="2:6" x14ac:dyDescent="0.45">
      <c r="E313" s="14"/>
      <c r="F313" s="14"/>
    </row>
    <row r="314" spans="2:6" x14ac:dyDescent="0.45">
      <c r="E314" s="14"/>
      <c r="F314" s="14"/>
    </row>
    <row r="315" spans="2:6" x14ac:dyDescent="0.45">
      <c r="E315" s="14"/>
      <c r="F315" s="14"/>
    </row>
    <row r="316" spans="2:6" x14ac:dyDescent="0.45">
      <c r="E316" s="14"/>
      <c r="F316" s="14"/>
    </row>
    <row r="317" spans="2:6" x14ac:dyDescent="0.45">
      <c r="E317" s="14"/>
      <c r="F317" s="14"/>
    </row>
    <row r="318" spans="2:6" x14ac:dyDescent="0.45">
      <c r="E318" s="14"/>
      <c r="F318" s="14"/>
    </row>
    <row r="319" spans="2:6" x14ac:dyDescent="0.45">
      <c r="E319" s="14"/>
      <c r="F319" s="14"/>
    </row>
    <row r="320" spans="2:6" x14ac:dyDescent="0.45">
      <c r="B320" s="2"/>
      <c r="E320" s="14"/>
      <c r="F320" s="14"/>
    </row>
    <row r="321" spans="5:6" x14ac:dyDescent="0.45">
      <c r="E321" s="14"/>
      <c r="F321" s="14"/>
    </row>
    <row r="322" spans="5:6" x14ac:dyDescent="0.45">
      <c r="E322" s="14"/>
      <c r="F322" s="14"/>
    </row>
    <row r="323" spans="5:6" x14ac:dyDescent="0.45">
      <c r="E323" s="14"/>
      <c r="F323" s="14"/>
    </row>
    <row r="324" spans="5:6" x14ac:dyDescent="0.45">
      <c r="E324" s="14"/>
      <c r="F324" s="14"/>
    </row>
    <row r="325" spans="5:6" x14ac:dyDescent="0.45">
      <c r="E325" s="14"/>
      <c r="F325" s="14"/>
    </row>
    <row r="326" spans="5:6" x14ac:dyDescent="0.45">
      <c r="E326" s="14"/>
      <c r="F326" s="14"/>
    </row>
    <row r="327" spans="5:6" x14ac:dyDescent="0.45">
      <c r="E327" s="14"/>
      <c r="F327" s="14"/>
    </row>
    <row r="328" spans="5:6" x14ac:dyDescent="0.45">
      <c r="E328" s="14"/>
      <c r="F328" s="14"/>
    </row>
    <row r="329" spans="5:6" x14ac:dyDescent="0.45">
      <c r="E329" s="14"/>
      <c r="F329" s="14"/>
    </row>
    <row r="330" spans="5:6" x14ac:dyDescent="0.45">
      <c r="E330" s="14"/>
      <c r="F330" s="14"/>
    </row>
    <row r="331" spans="5:6" x14ac:dyDescent="0.45">
      <c r="E331" s="14"/>
      <c r="F331" s="14"/>
    </row>
    <row r="332" spans="5:6" x14ac:dyDescent="0.45">
      <c r="E332" s="14"/>
      <c r="F332" s="14"/>
    </row>
    <row r="333" spans="5:6" x14ac:dyDescent="0.45">
      <c r="E333" s="14"/>
      <c r="F333" s="14"/>
    </row>
    <row r="334" spans="5:6" x14ac:dyDescent="0.45">
      <c r="E334" s="14"/>
      <c r="F334" s="14"/>
    </row>
    <row r="335" spans="5:6" x14ac:dyDescent="0.45">
      <c r="E335" s="14"/>
      <c r="F335" s="14"/>
    </row>
    <row r="336" spans="5:6" x14ac:dyDescent="0.45">
      <c r="E336" s="14"/>
      <c r="F336" s="14"/>
    </row>
    <row r="337" spans="5:6" x14ac:dyDescent="0.45">
      <c r="E337" s="14"/>
      <c r="F337" s="14"/>
    </row>
    <row r="338" spans="5:6" x14ac:dyDescent="0.45">
      <c r="E338" s="14"/>
      <c r="F338" s="14"/>
    </row>
    <row r="339" spans="5:6" x14ac:dyDescent="0.45">
      <c r="E339" s="14"/>
      <c r="F339" s="14"/>
    </row>
    <row r="340" spans="5:6" x14ac:dyDescent="0.45">
      <c r="E340" s="14"/>
      <c r="F340" s="14"/>
    </row>
    <row r="341" spans="5:6" x14ac:dyDescent="0.45">
      <c r="E341" s="14"/>
      <c r="F341" s="14"/>
    </row>
    <row r="342" spans="5:6" x14ac:dyDescent="0.45">
      <c r="E342" s="14"/>
      <c r="F342" s="14"/>
    </row>
    <row r="343" spans="5:6" x14ac:dyDescent="0.45">
      <c r="E343" s="14"/>
      <c r="F343" s="14"/>
    </row>
    <row r="344" spans="5:6" x14ac:dyDescent="0.45">
      <c r="E344" s="14"/>
      <c r="F344" s="14"/>
    </row>
    <row r="345" spans="5:6" x14ac:dyDescent="0.45">
      <c r="E345" s="14"/>
      <c r="F345" s="14"/>
    </row>
    <row r="346" spans="5:6" x14ac:dyDescent="0.45">
      <c r="E346" s="14"/>
      <c r="F346" s="14"/>
    </row>
    <row r="347" spans="5:6" x14ac:dyDescent="0.45">
      <c r="E347" s="14"/>
      <c r="F347" s="14"/>
    </row>
    <row r="348" spans="5:6" x14ac:dyDescent="0.45">
      <c r="E348" s="14"/>
      <c r="F348" s="14"/>
    </row>
    <row r="349" spans="5:6" x14ac:dyDescent="0.45">
      <c r="E349" s="14"/>
      <c r="F349" s="14"/>
    </row>
    <row r="350" spans="5:6" x14ac:dyDescent="0.45">
      <c r="E350" s="14"/>
      <c r="F350" s="14"/>
    </row>
    <row r="351" spans="5:6" x14ac:dyDescent="0.45">
      <c r="E351" s="14"/>
      <c r="F351" s="14"/>
    </row>
    <row r="352" spans="5:6" x14ac:dyDescent="0.45">
      <c r="E352" s="14"/>
      <c r="F352" s="14"/>
    </row>
    <row r="353" spans="5:6" x14ac:dyDescent="0.45">
      <c r="E353" s="14"/>
      <c r="F353" s="14"/>
    </row>
    <row r="354" spans="5:6" x14ac:dyDescent="0.45">
      <c r="E354" s="14"/>
      <c r="F354" s="14"/>
    </row>
    <row r="355" spans="5:6" x14ac:dyDescent="0.45">
      <c r="E355" s="14"/>
      <c r="F355" s="14"/>
    </row>
    <row r="356" spans="5:6" x14ac:dyDescent="0.45">
      <c r="E356" s="14"/>
      <c r="F356" s="14"/>
    </row>
    <row r="357" spans="5:6" x14ac:dyDescent="0.45">
      <c r="E357" s="14"/>
      <c r="F357" s="14"/>
    </row>
    <row r="358" spans="5:6" x14ac:dyDescent="0.45">
      <c r="E358" s="14"/>
      <c r="F358" s="14"/>
    </row>
    <row r="359" spans="5:6" x14ac:dyDescent="0.45">
      <c r="E359" s="14"/>
      <c r="F359" s="14"/>
    </row>
    <row r="360" spans="5:6" x14ac:dyDescent="0.45">
      <c r="E360" s="14"/>
      <c r="F360" s="14"/>
    </row>
    <row r="361" spans="5:6" x14ac:dyDescent="0.45">
      <c r="E361" s="14"/>
      <c r="F361" s="14"/>
    </row>
    <row r="362" spans="5:6" x14ac:dyDescent="0.45">
      <c r="E362" s="14"/>
      <c r="F362" s="14"/>
    </row>
    <row r="363" spans="5:6" x14ac:dyDescent="0.45">
      <c r="E363" s="14"/>
      <c r="F363" s="14"/>
    </row>
    <row r="364" spans="5:6" x14ac:dyDescent="0.45">
      <c r="E364" s="14"/>
      <c r="F364" s="14"/>
    </row>
    <row r="365" spans="5:6" x14ac:dyDescent="0.45">
      <c r="E365" s="14"/>
      <c r="F365" s="14"/>
    </row>
    <row r="366" spans="5:6" x14ac:dyDescent="0.45">
      <c r="E366" s="14"/>
      <c r="F366" s="14"/>
    </row>
    <row r="367" spans="5:6" x14ac:dyDescent="0.45">
      <c r="E367" s="14"/>
      <c r="F367" s="14"/>
    </row>
    <row r="368" spans="5:6" x14ac:dyDescent="0.45">
      <c r="E368" s="14"/>
      <c r="F368" s="14"/>
    </row>
    <row r="369" spans="5:6" x14ac:dyDescent="0.45">
      <c r="E369" s="14"/>
      <c r="F369" s="14"/>
    </row>
    <row r="370" spans="5:6" x14ac:dyDescent="0.45">
      <c r="E370" s="14"/>
      <c r="F370" s="14"/>
    </row>
    <row r="371" spans="5:6" x14ac:dyDescent="0.45">
      <c r="E371" s="14"/>
      <c r="F371" s="14"/>
    </row>
    <row r="372" spans="5:6" x14ac:dyDescent="0.45">
      <c r="E372" s="14"/>
      <c r="F372" s="14"/>
    </row>
    <row r="373" spans="5:6" x14ac:dyDescent="0.45">
      <c r="E373" s="14"/>
      <c r="F373" s="14"/>
    </row>
    <row r="374" spans="5:6" x14ac:dyDescent="0.45">
      <c r="E374" s="14"/>
      <c r="F374" s="14"/>
    </row>
    <row r="375" spans="5:6" x14ac:dyDescent="0.45">
      <c r="E375" s="14"/>
      <c r="F375" s="14"/>
    </row>
    <row r="376" spans="5:6" x14ac:dyDescent="0.45">
      <c r="E376" s="14"/>
      <c r="F376" s="14"/>
    </row>
    <row r="377" spans="5:6" x14ac:dyDescent="0.45">
      <c r="E377" s="14"/>
      <c r="F377" s="14"/>
    </row>
    <row r="378" spans="5:6" x14ac:dyDescent="0.45">
      <c r="E378" s="14"/>
      <c r="F378" s="14"/>
    </row>
    <row r="379" spans="5:6" x14ac:dyDescent="0.45">
      <c r="E379" s="14"/>
      <c r="F379" s="14"/>
    </row>
    <row r="380" spans="5:6" x14ac:dyDescent="0.45">
      <c r="E380" s="14"/>
      <c r="F380" s="14"/>
    </row>
    <row r="381" spans="5:6" x14ac:dyDescent="0.45">
      <c r="E381" s="14"/>
      <c r="F381" s="14"/>
    </row>
    <row r="382" spans="5:6" x14ac:dyDescent="0.45">
      <c r="E382" s="14"/>
      <c r="F382" s="14"/>
    </row>
    <row r="383" spans="5:6" x14ac:dyDescent="0.45">
      <c r="E383" s="14"/>
      <c r="F383" s="14"/>
    </row>
    <row r="384" spans="5:6" x14ac:dyDescent="0.45">
      <c r="E384" s="14"/>
      <c r="F384" s="14"/>
    </row>
    <row r="385" spans="5:6" x14ac:dyDescent="0.45">
      <c r="E385" s="14"/>
      <c r="F385" s="14"/>
    </row>
    <row r="386" spans="5:6" x14ac:dyDescent="0.45">
      <c r="E386" s="14"/>
      <c r="F386" s="14"/>
    </row>
    <row r="387" spans="5:6" x14ac:dyDescent="0.45">
      <c r="E387" s="14"/>
      <c r="F387" s="14"/>
    </row>
    <row r="388" spans="5:6" x14ac:dyDescent="0.45">
      <c r="E388" s="14"/>
      <c r="F38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C26"/>
  <sheetViews>
    <sheetView workbookViewId="0">
      <selection activeCell="A2" sqref="A2:D27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5.53125" bestFit="1" customWidth="1"/>
  </cols>
  <sheetData>
    <row r="1" spans="1:3" x14ac:dyDescent="0.45">
      <c r="A1" t="s">
        <v>96</v>
      </c>
      <c r="B1" t="s">
        <v>1</v>
      </c>
      <c r="C1" t="s">
        <v>2</v>
      </c>
    </row>
    <row r="2" spans="1:3" x14ac:dyDescent="0.45">
      <c r="C2" s="1"/>
    </row>
    <row r="3" spans="1:3" x14ac:dyDescent="0.45">
      <c r="C3" s="1"/>
    </row>
    <row r="4" spans="1:3" x14ac:dyDescent="0.45">
      <c r="C4" s="1"/>
    </row>
    <row r="5" spans="1:3" x14ac:dyDescent="0.45">
      <c r="C5" s="1"/>
    </row>
    <row r="6" spans="1:3" x14ac:dyDescent="0.45">
      <c r="C6" s="1"/>
    </row>
    <row r="7" spans="1:3" x14ac:dyDescent="0.45">
      <c r="C7" s="1"/>
    </row>
    <row r="8" spans="1:3" x14ac:dyDescent="0.45">
      <c r="C8" s="1"/>
    </row>
    <row r="9" spans="1:3" x14ac:dyDescent="0.45">
      <c r="C9" s="1"/>
    </row>
    <row r="10" spans="1:3" x14ac:dyDescent="0.45">
      <c r="C10" s="1"/>
    </row>
    <row r="11" spans="1:3" x14ac:dyDescent="0.45">
      <c r="C11" s="1"/>
    </row>
    <row r="12" spans="1:3" x14ac:dyDescent="0.45">
      <c r="C12" s="1"/>
    </row>
    <row r="13" spans="1:3" x14ac:dyDescent="0.45">
      <c r="C13" s="1"/>
    </row>
    <row r="14" spans="1:3" x14ac:dyDescent="0.45">
      <c r="C14" s="1"/>
    </row>
    <row r="15" spans="1:3" x14ac:dyDescent="0.45">
      <c r="C15" s="1"/>
    </row>
    <row r="16" spans="1:3" x14ac:dyDescent="0.45">
      <c r="C16" s="1"/>
    </row>
    <row r="17" spans="3:3" x14ac:dyDescent="0.45">
      <c r="C17" s="1"/>
    </row>
    <row r="18" spans="3:3" x14ac:dyDescent="0.45">
      <c r="C18" s="1"/>
    </row>
    <row r="19" spans="3:3" x14ac:dyDescent="0.45">
      <c r="C19" s="1"/>
    </row>
    <row r="20" spans="3:3" x14ac:dyDescent="0.45">
      <c r="C20" s="1"/>
    </row>
    <row r="21" spans="3:3" x14ac:dyDescent="0.45">
      <c r="C21" s="1"/>
    </row>
    <row r="22" spans="3:3" x14ac:dyDescent="0.45">
      <c r="C22" s="1"/>
    </row>
    <row r="23" spans="3:3" x14ac:dyDescent="0.45">
      <c r="C23" s="1"/>
    </row>
    <row r="24" spans="3:3" x14ac:dyDescent="0.45">
      <c r="C24" s="1"/>
    </row>
    <row r="25" spans="3:3" x14ac:dyDescent="0.45">
      <c r="C25" s="1"/>
    </row>
    <row r="26" spans="3:3" x14ac:dyDescent="0.45">
      <c r="C2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79998168889431442"/>
  </sheetPr>
  <dimension ref="A1:C1"/>
  <sheetViews>
    <sheetView workbookViewId="0">
      <selection activeCell="A7" sqref="A7"/>
    </sheetView>
  </sheetViews>
  <sheetFormatPr defaultRowHeight="14.25" x14ac:dyDescent="0.45"/>
  <cols>
    <col min="1" max="1" width="79.53125" bestFit="1" customWidth="1"/>
    <col min="2" max="2" width="13" bestFit="1" customWidth="1"/>
    <col min="3" max="3" width="16.86328125" bestFit="1" customWidth="1"/>
  </cols>
  <sheetData>
    <row r="1" spans="1:3" x14ac:dyDescent="0.45">
      <c r="A1" t="s">
        <v>96</v>
      </c>
      <c r="B1" t="s">
        <v>1</v>
      </c>
      <c r="C1" t="s">
        <v>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79998168889431442"/>
  </sheetPr>
  <dimension ref="A1:K11"/>
  <sheetViews>
    <sheetView workbookViewId="0">
      <selection activeCell="A2" sqref="A2:L9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5.796875" bestFit="1" customWidth="1"/>
    <col min="4" max="4" width="17.1328125" bestFit="1" customWidth="1"/>
    <col min="5" max="5" width="9.9296875" customWidth="1"/>
    <col min="6" max="6" width="18.86328125" bestFit="1" customWidth="1"/>
    <col min="7" max="7" width="12.73046875" bestFit="1" customWidth="1"/>
    <col min="9" max="9" width="18.06640625" bestFit="1" customWidth="1"/>
    <col min="10" max="10" width="8.46484375" customWidth="1"/>
    <col min="11" max="11" width="10.6640625" bestFit="1" customWidth="1"/>
  </cols>
  <sheetData>
    <row r="1" spans="1:11" ht="42.75" x14ac:dyDescent="0.45">
      <c r="A1" s="9" t="s">
        <v>0</v>
      </c>
      <c r="B1" s="9" t="s">
        <v>1</v>
      </c>
      <c r="C1" s="9" t="s">
        <v>2</v>
      </c>
      <c r="D1" s="9" t="s">
        <v>188</v>
      </c>
      <c r="E1" s="9" t="s">
        <v>190</v>
      </c>
      <c r="F1" s="9" t="s">
        <v>204</v>
      </c>
      <c r="G1" s="9" t="s">
        <v>195</v>
      </c>
      <c r="H1" s="9"/>
      <c r="I1" s="9" t="s">
        <v>193</v>
      </c>
      <c r="J1" s="15" t="s">
        <v>206</v>
      </c>
      <c r="K1" s="15" t="s">
        <v>201</v>
      </c>
    </row>
    <row r="2" spans="1:11" x14ac:dyDescent="0.45">
      <c r="C2" s="1"/>
      <c r="E2" s="12"/>
      <c r="F2" s="14"/>
      <c r="G2" s="14"/>
      <c r="I2" s="1"/>
      <c r="J2" s="1"/>
      <c r="K2" s="1"/>
    </row>
    <row r="3" spans="1:11" x14ac:dyDescent="0.45">
      <c r="C3" s="1"/>
      <c r="E3" s="12"/>
      <c r="F3" s="14"/>
      <c r="G3" s="14"/>
      <c r="I3" s="1"/>
      <c r="J3" s="1"/>
      <c r="K3" s="1"/>
    </row>
    <row r="4" spans="1:11" x14ac:dyDescent="0.45">
      <c r="C4" s="1"/>
      <c r="E4" s="12"/>
      <c r="F4" s="14"/>
      <c r="G4" s="14"/>
      <c r="I4" s="1"/>
      <c r="J4" s="1"/>
      <c r="K4" s="1"/>
    </row>
    <row r="5" spans="1:11" x14ac:dyDescent="0.45">
      <c r="C5" s="1"/>
      <c r="E5" s="12"/>
      <c r="F5" s="14"/>
      <c r="G5" s="14"/>
      <c r="I5" s="1"/>
      <c r="J5" s="1"/>
      <c r="K5" s="1"/>
    </row>
    <row r="6" spans="1:11" x14ac:dyDescent="0.45">
      <c r="C6" s="1"/>
      <c r="E6" s="12"/>
      <c r="F6" s="14"/>
      <c r="G6" s="14"/>
      <c r="I6" s="1"/>
      <c r="J6" s="1"/>
      <c r="K6" s="1"/>
    </row>
    <row r="7" spans="1:11" x14ac:dyDescent="0.45">
      <c r="C7" s="1"/>
      <c r="D7" s="12"/>
      <c r="E7" s="12"/>
      <c r="F7" s="14"/>
      <c r="G7" s="14"/>
      <c r="H7" s="12"/>
      <c r="I7" s="1"/>
      <c r="J7" s="1"/>
      <c r="K7" s="1"/>
    </row>
    <row r="8" spans="1:11" x14ac:dyDescent="0.45">
      <c r="C8" s="24"/>
      <c r="D8" s="12"/>
      <c r="E8" s="12"/>
      <c r="F8" s="14"/>
      <c r="G8" s="14"/>
      <c r="I8" s="1"/>
      <c r="J8" s="1"/>
      <c r="K8" s="1"/>
    </row>
    <row r="10" spans="1:11" x14ac:dyDescent="0.45">
      <c r="C10" s="1"/>
      <c r="E10" s="12"/>
      <c r="F10" s="14"/>
      <c r="G10" s="14"/>
      <c r="I10" s="1"/>
      <c r="J10" s="1"/>
      <c r="K10" s="1"/>
    </row>
    <row r="11" spans="1:11" x14ac:dyDescent="0.45">
      <c r="C11" s="1"/>
      <c r="D11" s="12"/>
      <c r="E11" s="12"/>
      <c r="F11" s="14"/>
      <c r="G11" s="14"/>
      <c r="H11" s="12"/>
      <c r="I11" s="1"/>
      <c r="J11" s="1"/>
      <c r="K1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79998168889431442"/>
  </sheetPr>
  <dimension ref="A1:F8"/>
  <sheetViews>
    <sheetView workbookViewId="0">
      <selection activeCell="A2" sqref="A2:H10"/>
    </sheetView>
  </sheetViews>
  <sheetFormatPr defaultRowHeight="14.25" x14ac:dyDescent="0.45"/>
  <cols>
    <col min="1" max="1" width="58.59765625" bestFit="1" customWidth="1"/>
    <col min="2" max="2" width="13" bestFit="1" customWidth="1"/>
    <col min="3" max="3" width="16.86328125" bestFit="1" customWidth="1"/>
    <col min="4" max="4" width="7.3984375" bestFit="1" customWidth="1"/>
    <col min="5" max="5" width="22.06640625" bestFit="1" customWidth="1"/>
    <col min="6" max="6" width="15.796875" bestFit="1" customWidth="1"/>
  </cols>
  <sheetData>
    <row r="1" spans="1:6" s="9" customFormat="1" x14ac:dyDescent="0.45">
      <c r="A1" s="9" t="s">
        <v>0</v>
      </c>
      <c r="B1" s="9" t="s">
        <v>1</v>
      </c>
      <c r="C1" s="9" t="s">
        <v>188</v>
      </c>
      <c r="D1" s="9" t="s">
        <v>190</v>
      </c>
      <c r="E1" s="9" t="s">
        <v>205</v>
      </c>
      <c r="F1" s="9" t="s">
        <v>196</v>
      </c>
    </row>
    <row r="2" spans="1:6" x14ac:dyDescent="0.45">
      <c r="E2" s="14"/>
      <c r="F2" s="14"/>
    </row>
    <row r="3" spans="1:6" x14ac:dyDescent="0.45">
      <c r="E3" s="14"/>
      <c r="F3" s="14"/>
    </row>
    <row r="4" spans="1:6" x14ac:dyDescent="0.45">
      <c r="E4" s="14"/>
      <c r="F4" s="14"/>
    </row>
    <row r="5" spans="1:6" x14ac:dyDescent="0.45">
      <c r="E5" s="14"/>
      <c r="F5" s="14"/>
    </row>
    <row r="6" spans="1:6" x14ac:dyDescent="0.45">
      <c r="E6" s="14"/>
      <c r="F6" s="14"/>
    </row>
    <row r="8" spans="1:6" x14ac:dyDescent="0.45">
      <c r="E8" s="14"/>
      <c r="F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MH - Summary</vt:lpstr>
      <vt:lpstr>Cost per NWAU ED</vt:lpstr>
      <vt:lpstr>NWAU per pres ED</vt:lpstr>
      <vt:lpstr>Cost per NWAU Acute Adm</vt:lpstr>
      <vt:lpstr>NWAU per episode Acute Adm</vt:lpstr>
      <vt:lpstr>Cost per NWAU Sub-Acute Adm</vt:lpstr>
      <vt:lpstr>NWAU per episode Sub-Acute Adm</vt:lpstr>
      <vt:lpstr>Cost per NWAU Mental Health Adm</vt:lpstr>
      <vt:lpstr>NWAU per episode Mental Health</vt:lpstr>
      <vt:lpstr>NEP</vt:lpstr>
      <vt:lpstr>Cover - Flinders Medical Centre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Partington</dc:creator>
  <cp:lastModifiedBy>Andrew</cp:lastModifiedBy>
  <dcterms:created xsi:type="dcterms:W3CDTF">2023-07-10T04:18:18Z</dcterms:created>
  <dcterms:modified xsi:type="dcterms:W3CDTF">2024-07-10T21:00:18Z</dcterms:modified>
</cp:coreProperties>
</file>