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 activeTab="2"/>
  </bookViews>
  <sheets>
    <sheet name="exports" sheetId="1" r:id="rId1"/>
    <sheet name="goldexp" sheetId="4" r:id="rId2"/>
    <sheet name="imports" sheetId="2" r:id="rId3"/>
    <sheet name="goldimp" sheetId="5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AQ128" i="1"/>
  <c r="AR128"/>
  <c r="AS128"/>
  <c r="AT128"/>
  <c r="AU128"/>
  <c r="AV128"/>
  <c r="AW128"/>
  <c r="AX128"/>
  <c r="AY128"/>
  <c r="AZ128"/>
  <c r="BA128"/>
  <c r="BB128"/>
  <c r="BA130"/>
  <c r="AP128"/>
  <c r="AP130" s="1"/>
  <c r="AA128"/>
  <c r="AD139" i="2"/>
  <c r="AD138"/>
  <c r="AE89" i="4"/>
  <c r="AE91"/>
  <c r="AO128" i="1"/>
  <c r="AO130" s="1"/>
  <c r="AE87" i="5"/>
  <c r="AE89"/>
  <c r="AD89" i="4"/>
  <c r="AD91"/>
  <c r="AN128" i="1"/>
  <c r="AN130" s="1"/>
  <c r="AD87" i="5"/>
  <c r="AD89"/>
  <c r="AC89" i="4"/>
  <c r="AC91"/>
  <c r="AM128" i="1"/>
  <c r="AM130" s="1"/>
  <c r="AC87" i="5"/>
  <c r="AC89"/>
  <c r="AB89" i="4"/>
  <c r="AB91"/>
  <c r="AL128" i="1"/>
  <c r="AL130" s="1"/>
  <c r="AL127" i="2"/>
  <c r="AL129"/>
  <c r="AB87" i="5"/>
  <c r="AB89"/>
  <c r="AA89" i="4"/>
  <c r="AA91"/>
  <c r="AK128" i="1"/>
  <c r="AK130" s="1"/>
  <c r="AA87" i="5"/>
  <c r="AA89"/>
  <c r="Z89" i="4"/>
  <c r="Z91"/>
  <c r="AJ128" i="1"/>
  <c r="AJ130" s="1"/>
  <c r="Z87" i="5"/>
  <c r="Z89"/>
  <c r="AD128" i="1"/>
  <c r="AD130" s="1"/>
  <c r="AC128"/>
  <c r="AC130" s="1"/>
  <c r="AB128"/>
  <c r="U89" i="5"/>
  <c r="AE129" i="2"/>
  <c r="V91" i="4"/>
  <c r="U91"/>
  <c r="AF130" i="1"/>
  <c r="V87" i="5"/>
  <c r="V89"/>
  <c r="AF129" i="2"/>
  <c r="AG129"/>
  <c r="W91" i="4"/>
  <c r="W89" i="5"/>
  <c r="X87"/>
  <c r="X89"/>
  <c r="AI128" i="1"/>
  <c r="AI130" s="1"/>
  <c r="Y89" i="4"/>
  <c r="Y91"/>
  <c r="U87" i="5"/>
  <c r="W87"/>
  <c r="Y87"/>
  <c r="Y89"/>
  <c r="U89" i="4"/>
  <c r="V89"/>
  <c r="W89"/>
  <c r="AF89"/>
  <c r="AG89"/>
  <c r="AH89"/>
  <c r="AI89"/>
  <c r="AJ89"/>
  <c r="AK89"/>
  <c r="AL89"/>
  <c r="AM89"/>
  <c r="AN89"/>
  <c r="AO89"/>
  <c r="AP89"/>
  <c r="AQ89"/>
  <c r="AR89"/>
  <c r="X89"/>
  <c r="X91"/>
  <c r="AE128" i="1"/>
  <c r="AE130" s="1"/>
  <c r="AF128"/>
  <c r="AG128"/>
  <c r="AG130" s="1"/>
  <c r="AH128"/>
  <c r="AH130"/>
  <c r="AD127" i="2"/>
  <c r="AD129"/>
  <c r="AP121"/>
  <c r="AQ127"/>
  <c r="AR127"/>
  <c r="AS127"/>
  <c r="AT127"/>
  <c r="AU127"/>
  <c r="AV127"/>
  <c r="AW127"/>
  <c r="AX127"/>
  <c r="AY127"/>
  <c r="AZ127"/>
  <c r="BA127"/>
  <c r="BA129"/>
  <c r="AP127"/>
  <c r="AP129"/>
  <c r="AR89" i="5"/>
  <c r="AP91" i="4"/>
  <c r="AZ130" i="1"/>
  <c r="BB130"/>
  <c r="AP89" i="5"/>
  <c r="AI87"/>
  <c r="AJ87"/>
  <c r="AK87"/>
  <c r="AL87"/>
  <c r="AM87"/>
  <c r="AN87"/>
  <c r="AO87"/>
  <c r="AP87"/>
  <c r="AQ87"/>
  <c r="AR87"/>
  <c r="AZ129" i="2"/>
  <c r="BB127"/>
  <c r="BB129"/>
  <c r="AM127"/>
  <c r="AM129"/>
  <c r="AJ127"/>
  <c r="AJ129"/>
  <c r="AK127"/>
  <c r="AK129"/>
  <c r="AN127"/>
  <c r="AN129"/>
  <c r="AO127"/>
  <c r="AO129"/>
  <c r="AI127"/>
  <c r="AI129"/>
  <c r="AH127"/>
  <c r="AH129"/>
  <c r="AA127"/>
  <c r="AB127"/>
  <c r="AC127"/>
  <c r="AC129"/>
  <c r="AG127"/>
  <c r="AF87" i="5"/>
  <c r="AG87"/>
  <c r="AH87"/>
  <c r="AF127" i="2"/>
  <c r="AE127"/>
</calcChain>
</file>

<file path=xl/sharedStrings.xml><?xml version="1.0" encoding="utf-8"?>
<sst xmlns="http://schemas.openxmlformats.org/spreadsheetml/2006/main" count="792" uniqueCount="162">
  <si>
    <t>notes</t>
  </si>
  <si>
    <t>unit</t>
  </si>
  <si>
    <t>Austria</t>
  </si>
  <si>
    <t>Italien</t>
  </si>
  <si>
    <t>Bolen</t>
  </si>
  <si>
    <t>Rumanien</t>
  </si>
  <si>
    <t>Schweiz</t>
  </si>
  <si>
    <t>Serb-Kroat-Slow</t>
  </si>
  <si>
    <t>Zschechoslowakei</t>
  </si>
  <si>
    <t>Ungarn</t>
  </si>
  <si>
    <t>Albanien</t>
  </si>
  <si>
    <t>Belgien</t>
  </si>
  <si>
    <t>Bulgarien</t>
  </si>
  <si>
    <t>Danemark</t>
  </si>
  <si>
    <t>Danzig</t>
  </si>
  <si>
    <t>Deutsche Freihasen</t>
  </si>
  <si>
    <t>Deustches Reich</t>
  </si>
  <si>
    <t>Esthland</t>
  </si>
  <si>
    <t>Estonia</t>
  </si>
  <si>
    <t>Finnland</t>
  </si>
  <si>
    <t>Frankreich</t>
  </si>
  <si>
    <t>France</t>
  </si>
  <si>
    <t>Griechenland</t>
  </si>
  <si>
    <t>Greece</t>
  </si>
  <si>
    <t>Grossbritannien</t>
  </si>
  <si>
    <t>Lettland</t>
  </si>
  <si>
    <t>Liechtenstein</t>
  </si>
  <si>
    <t>Litauen</t>
  </si>
  <si>
    <t>Lithuania</t>
  </si>
  <si>
    <t>Luxemburg</t>
  </si>
  <si>
    <t>Niederlande</t>
  </si>
  <si>
    <t>Norwegen</t>
  </si>
  <si>
    <t>Portugal</t>
  </si>
  <si>
    <t>Russland</t>
  </si>
  <si>
    <t>Saargebiet</t>
  </si>
  <si>
    <t>Schweden</t>
  </si>
  <si>
    <t>Spanien</t>
  </si>
  <si>
    <t>Triest (Freihasen)</t>
  </si>
  <si>
    <t>Turkei</t>
  </si>
  <si>
    <t>Arabien</t>
  </si>
  <si>
    <t>British Indien</t>
  </si>
  <si>
    <t>China</t>
  </si>
  <si>
    <t>Franzosisch Indochina</t>
  </si>
  <si>
    <t>Japan</t>
  </si>
  <si>
    <t>Mesopotamien</t>
  </si>
  <si>
    <t>Niederland Indien</t>
  </si>
  <si>
    <t>Palastina</t>
  </si>
  <si>
    <t>Persien</t>
  </si>
  <si>
    <t>Philippinen</t>
  </si>
  <si>
    <t>Siam</t>
  </si>
  <si>
    <t>Straits Settlements</t>
  </si>
  <si>
    <t>Syrien</t>
  </si>
  <si>
    <t>Abessinien</t>
  </si>
  <si>
    <t>Agypten</t>
  </si>
  <si>
    <t>Belgisch Afrika</t>
  </si>
  <si>
    <t>British Afrika</t>
  </si>
  <si>
    <t>Franzosisch Afrika</t>
  </si>
  <si>
    <t>Italienisch Afrika</t>
  </si>
  <si>
    <t>Portug Afrika</t>
  </si>
  <si>
    <t>Spanisch Afrika</t>
  </si>
  <si>
    <t>Argentinien</t>
  </si>
  <si>
    <t>Bolivien</t>
  </si>
  <si>
    <t>Brasilien</t>
  </si>
  <si>
    <t>Britisch Westindien</t>
  </si>
  <si>
    <t>Canada</t>
  </si>
  <si>
    <t>Chile</t>
  </si>
  <si>
    <t>Columbien</t>
  </si>
  <si>
    <t>Costarica</t>
  </si>
  <si>
    <t>Cuba</t>
  </si>
  <si>
    <t>Dominikanische Republik</t>
  </si>
  <si>
    <t>Ecuador</t>
  </si>
  <si>
    <t>Franzosisch Westindien</t>
  </si>
  <si>
    <t>Guatemala</t>
  </si>
  <si>
    <t>Haiti</t>
  </si>
  <si>
    <t>Honduras</t>
  </si>
  <si>
    <t>Mexico</t>
  </si>
  <si>
    <t>Nicaragua</t>
  </si>
  <si>
    <t>Niederland Westindien</t>
  </si>
  <si>
    <t>Panama</t>
  </si>
  <si>
    <t>Paraguay</t>
  </si>
  <si>
    <t>Peru</t>
  </si>
  <si>
    <t>Salvador</t>
  </si>
  <si>
    <t>Uruguay</t>
  </si>
  <si>
    <t>Venezuela</t>
  </si>
  <si>
    <t>Ber St. v. Amerika</t>
  </si>
  <si>
    <t>Australien</t>
  </si>
  <si>
    <t>Neuseeland</t>
  </si>
  <si>
    <t>Polyneisen</t>
  </si>
  <si>
    <t>Afganistan</t>
  </si>
  <si>
    <t>Memmelland</t>
  </si>
  <si>
    <t>1000 schillings</t>
  </si>
  <si>
    <t>TOTAL</t>
  </si>
  <si>
    <t>Ausfuhr</t>
  </si>
  <si>
    <t>Einfuhr</t>
  </si>
  <si>
    <t>Polen</t>
  </si>
  <si>
    <t>Sonstiges Europa</t>
  </si>
  <si>
    <t>Sonstiges Asien</t>
  </si>
  <si>
    <t>Sonstiges Afrika</t>
  </si>
  <si>
    <t>Sonstiges Amerika</t>
  </si>
  <si>
    <t>1000 shilling</t>
  </si>
  <si>
    <t>Ruckwaren</t>
  </si>
  <si>
    <t>Sudslawien</t>
  </si>
  <si>
    <t>Irland</t>
  </si>
  <si>
    <t>Ceylon</t>
  </si>
  <si>
    <t>Cypern</t>
  </si>
  <si>
    <t>Hedschas un Nedschd</t>
  </si>
  <si>
    <t>Westl Lander Asiens, n.b.b.</t>
  </si>
  <si>
    <t>Nordamerika, n.b.b.</t>
  </si>
  <si>
    <t>Britisch-Honduras</t>
  </si>
  <si>
    <t>Mittelamerika, n.b.b.</t>
  </si>
  <si>
    <t>Sudamerika, n.b.b.</t>
  </si>
  <si>
    <t>Ozeanien, n.b.b.</t>
  </si>
  <si>
    <t>Libyen</t>
  </si>
  <si>
    <t>Marokko</t>
  </si>
  <si>
    <t>Algerien</t>
  </si>
  <si>
    <t>Tunesien</t>
  </si>
  <si>
    <t>Englisch-agyptischer Sudan</t>
  </si>
  <si>
    <t>Britisch-Ost-Aquatorial-Afrika</t>
  </si>
  <si>
    <t>Ost-Aquatorial Afrika, n.b.b.</t>
  </si>
  <si>
    <t>Belgisch-Kongo</t>
  </si>
  <si>
    <t>Britisch-West-Aquatorial-Afrika</t>
  </si>
  <si>
    <t>Franz-West-Aquatorial-Afrika</t>
  </si>
  <si>
    <t>Spanisch-West-Aquatorial Afrika</t>
  </si>
  <si>
    <t>West-Aquatorial-Afrika, n.b.b.</t>
  </si>
  <si>
    <t>Sudafrikanische Union</t>
  </si>
  <si>
    <t>Britisch-Sudafrika</t>
  </si>
  <si>
    <t>Sudafrika, n.b.b.</t>
  </si>
  <si>
    <t>Includes gold, silver</t>
  </si>
  <si>
    <t>Spezialhandel</t>
  </si>
  <si>
    <t>Includes gold, silver: Germany 6818, Polen 11, Switz 1205, Yugo 11, Czecho 1088, Hungary 1, France 2372, UK 6801, Neth 5</t>
  </si>
  <si>
    <t>Does not include gold</t>
  </si>
  <si>
    <t>Belgien-Luxemburg</t>
  </si>
  <si>
    <t>1000 S</t>
  </si>
  <si>
    <t>British-Malakka</t>
  </si>
  <si>
    <t>Burma</t>
  </si>
  <si>
    <t>Libanon</t>
  </si>
  <si>
    <t>Saudi-Arabien</t>
  </si>
  <si>
    <t>Brit-Ost-Aquat-Afrika</t>
  </si>
  <si>
    <t>Engl-agypt Sudan</t>
  </si>
  <si>
    <t>Belgisch Kongo</t>
  </si>
  <si>
    <t>Does not include gold (no gold exports)</t>
  </si>
  <si>
    <t>Gesamteinfuhr</t>
  </si>
  <si>
    <t>Pakistan</t>
  </si>
  <si>
    <t>Does not include gold (1 Deustchland &amp; 1 Schweiz)</t>
  </si>
  <si>
    <t>Franz Somalikuste</t>
  </si>
  <si>
    <t>Sonstiges Nordafika</t>
  </si>
  <si>
    <t>Statistisches Handbuch 1950</t>
  </si>
  <si>
    <t>Statistik des auswartigen handels osterreichs</t>
  </si>
  <si>
    <t>schilling</t>
  </si>
  <si>
    <t>Schilling</t>
  </si>
  <si>
    <t>Country of destination (Bestimmungslander)</t>
  </si>
  <si>
    <t>Country of consignment (Herkunftslander)</t>
  </si>
  <si>
    <t>Ukraine</t>
  </si>
  <si>
    <t>Zentralamerikanische republiken</t>
  </si>
  <si>
    <t>Shilling</t>
  </si>
  <si>
    <t>Ost-Aquatorial-Afrika, n.b.b.</t>
  </si>
  <si>
    <t>Britisch Honduras</t>
  </si>
  <si>
    <t>Excludes gold</t>
  </si>
  <si>
    <t>goldkronen</t>
  </si>
  <si>
    <t>Goldkronen</t>
  </si>
  <si>
    <t>Sonstiges Nordafrkia</t>
  </si>
  <si>
    <t>Australien un Ozeanien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</si>
</sst>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36"/>
  <sheetViews>
    <sheetView workbookViewId="0">
      <pane xSplit="4" ySplit="1" topLeftCell="W111" activePane="bottomRight" state="frozen"/>
      <selection pane="topRight" activeCell="F1" sqref="F1"/>
      <selection pane="bottomLeft" activeCell="A2" sqref="A2"/>
      <selection pane="bottomRight" activeCell="BA129" sqref="BA129"/>
    </sheetView>
  </sheetViews>
  <sheetFormatPr defaultRowHeight="15"/>
  <cols>
    <col min="43" max="51" width="0" hidden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>
        <v>1000</v>
      </c>
      <c r="AB2" s="1">
        <v>1000</v>
      </c>
      <c r="AC2" s="1">
        <v>1000</v>
      </c>
      <c r="AD2" s="1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Z2">
        <v>1000</v>
      </c>
      <c r="BA2">
        <v>1000</v>
      </c>
      <c r="BB2">
        <v>1000</v>
      </c>
    </row>
    <row r="3" spans="1:54">
      <c r="AA3" t="s">
        <v>159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Z3" t="s">
        <v>148</v>
      </c>
      <c r="BA3" t="s">
        <v>148</v>
      </c>
      <c r="BB3" t="s">
        <v>148</v>
      </c>
    </row>
    <row r="4" spans="1:54">
      <c r="A4" t="s">
        <v>2</v>
      </c>
      <c r="B4" t="s">
        <v>16</v>
      </c>
      <c r="D4" t="s">
        <v>90</v>
      </c>
      <c r="AA4">
        <v>161865</v>
      </c>
      <c r="AB4">
        <v>213961</v>
      </c>
      <c r="AC4">
        <v>261007</v>
      </c>
      <c r="AD4">
        <v>294981</v>
      </c>
      <c r="AE4">
        <v>202103</v>
      </c>
      <c r="AF4">
        <v>381400</v>
      </c>
      <c r="AG4">
        <v>417617</v>
      </c>
      <c r="AH4">
        <v>352500</v>
      </c>
      <c r="AI4">
        <v>331509</v>
      </c>
      <c r="AJ4">
        <v>214156</v>
      </c>
      <c r="AK4">
        <v>137188</v>
      </c>
      <c r="AL4">
        <v>128091</v>
      </c>
      <c r="AM4">
        <v>142425</v>
      </c>
      <c r="AN4">
        <v>145170</v>
      </c>
      <c r="AO4">
        <v>157220</v>
      </c>
      <c r="AP4">
        <v>183708</v>
      </c>
      <c r="AZ4">
        <v>36649</v>
      </c>
      <c r="BA4">
        <v>114638</v>
      </c>
      <c r="BB4">
        <v>250049</v>
      </c>
    </row>
    <row r="5" spans="1:54">
      <c r="B5" t="s">
        <v>3</v>
      </c>
      <c r="D5" t="s">
        <v>90</v>
      </c>
      <c r="AA5">
        <v>113015</v>
      </c>
      <c r="AB5">
        <v>148150</v>
      </c>
      <c r="AC5">
        <v>200894</v>
      </c>
      <c r="AD5">
        <v>203866</v>
      </c>
      <c r="AE5">
        <v>174318</v>
      </c>
      <c r="AF5">
        <v>168075</v>
      </c>
      <c r="AG5">
        <v>178269</v>
      </c>
      <c r="AH5">
        <v>199800</v>
      </c>
      <c r="AI5">
        <v>176390</v>
      </c>
      <c r="AJ5">
        <v>108715</v>
      </c>
      <c r="AK5">
        <v>75617</v>
      </c>
      <c r="AL5">
        <v>86847</v>
      </c>
      <c r="AM5">
        <v>91267</v>
      </c>
      <c r="AN5">
        <v>127377</v>
      </c>
      <c r="AO5">
        <v>129494</v>
      </c>
      <c r="AP5">
        <v>172608</v>
      </c>
      <c r="AZ5">
        <v>134879</v>
      </c>
      <c r="BA5">
        <v>337526</v>
      </c>
      <c r="BB5">
        <v>595821</v>
      </c>
    </row>
    <row r="6" spans="1:54">
      <c r="B6" t="s">
        <v>94</v>
      </c>
      <c r="D6" t="s">
        <v>90</v>
      </c>
      <c r="AA6">
        <v>101514</v>
      </c>
      <c r="AB6">
        <v>128772</v>
      </c>
      <c r="AC6">
        <v>194265</v>
      </c>
      <c r="AD6">
        <v>164375</v>
      </c>
      <c r="AE6">
        <v>72962</v>
      </c>
      <c r="AF6">
        <v>105841</v>
      </c>
      <c r="AG6">
        <v>123200</v>
      </c>
      <c r="AH6">
        <v>107067</v>
      </c>
      <c r="AI6">
        <v>83543</v>
      </c>
      <c r="AJ6">
        <v>57432</v>
      </c>
      <c r="AK6">
        <v>33281</v>
      </c>
      <c r="AL6">
        <v>52060</v>
      </c>
      <c r="AM6">
        <v>34759</v>
      </c>
      <c r="AN6">
        <v>38391</v>
      </c>
      <c r="AO6">
        <v>48547</v>
      </c>
      <c r="AP6">
        <v>53423</v>
      </c>
      <c r="AZ6">
        <v>22585</v>
      </c>
      <c r="BA6">
        <v>28724</v>
      </c>
      <c r="BB6">
        <v>122157</v>
      </c>
    </row>
    <row r="7" spans="1:54">
      <c r="B7" t="s">
        <v>5</v>
      </c>
      <c r="D7" t="s">
        <v>90</v>
      </c>
      <c r="AA7">
        <v>70848</v>
      </c>
      <c r="AB7">
        <v>121506</v>
      </c>
      <c r="AC7">
        <v>130569</v>
      </c>
      <c r="AD7">
        <v>116065</v>
      </c>
      <c r="AE7">
        <v>110268</v>
      </c>
      <c r="AF7">
        <v>127634</v>
      </c>
      <c r="AG7">
        <v>131129</v>
      </c>
      <c r="AH7">
        <v>112499</v>
      </c>
      <c r="AI7">
        <v>85691</v>
      </c>
      <c r="AJ7">
        <v>45315</v>
      </c>
      <c r="AK7">
        <v>26723</v>
      </c>
      <c r="AL7">
        <v>45428</v>
      </c>
      <c r="AM7">
        <v>53614</v>
      </c>
      <c r="AN7">
        <v>55787</v>
      </c>
      <c r="AO7">
        <v>66330</v>
      </c>
      <c r="AP7">
        <v>68582</v>
      </c>
      <c r="AZ7">
        <v>4190</v>
      </c>
      <c r="BA7">
        <v>17475</v>
      </c>
      <c r="BB7">
        <v>35898</v>
      </c>
    </row>
    <row r="8" spans="1:54">
      <c r="B8" t="s">
        <v>6</v>
      </c>
      <c r="D8" t="s">
        <v>90</v>
      </c>
      <c r="AA8">
        <v>52423</v>
      </c>
      <c r="AB8">
        <v>119427</v>
      </c>
      <c r="AC8">
        <v>130870</v>
      </c>
      <c r="AD8">
        <v>92698</v>
      </c>
      <c r="AE8">
        <v>107876</v>
      </c>
      <c r="AF8">
        <v>114454</v>
      </c>
      <c r="AG8">
        <v>138259</v>
      </c>
      <c r="AH8">
        <v>125627</v>
      </c>
      <c r="AI8">
        <v>109917</v>
      </c>
      <c r="AJ8">
        <v>95027</v>
      </c>
      <c r="AK8">
        <v>61200</v>
      </c>
      <c r="AL8">
        <v>64150</v>
      </c>
      <c r="AM8">
        <v>63809</v>
      </c>
      <c r="AN8">
        <v>51065</v>
      </c>
      <c r="AO8">
        <v>46603</v>
      </c>
      <c r="AP8">
        <v>70283</v>
      </c>
      <c r="AZ8">
        <v>212156</v>
      </c>
      <c r="BA8">
        <v>264318</v>
      </c>
      <c r="BB8">
        <v>187084</v>
      </c>
    </row>
    <row r="9" spans="1:54">
      <c r="B9" t="s">
        <v>7</v>
      </c>
      <c r="D9" t="s">
        <v>90</v>
      </c>
      <c r="AA9">
        <v>138449</v>
      </c>
      <c r="AB9">
        <v>213111</v>
      </c>
      <c r="AC9">
        <v>205061</v>
      </c>
      <c r="AD9">
        <v>176221</v>
      </c>
      <c r="AE9">
        <v>153284</v>
      </c>
      <c r="AF9">
        <v>156901</v>
      </c>
      <c r="AG9">
        <v>165180</v>
      </c>
      <c r="AH9">
        <v>169642</v>
      </c>
      <c r="AI9">
        <v>150210</v>
      </c>
      <c r="AJ9">
        <v>99925</v>
      </c>
      <c r="AK9">
        <v>57898</v>
      </c>
      <c r="AL9">
        <v>56969</v>
      </c>
      <c r="AM9">
        <v>53221</v>
      </c>
      <c r="AN9">
        <v>54225</v>
      </c>
      <c r="AO9">
        <v>48969</v>
      </c>
      <c r="AP9">
        <v>66562</v>
      </c>
      <c r="AZ9">
        <v>17963</v>
      </c>
      <c r="BA9">
        <v>96765</v>
      </c>
      <c r="BB9">
        <v>217197</v>
      </c>
    </row>
    <row r="10" spans="1:54">
      <c r="B10" t="s">
        <v>8</v>
      </c>
      <c r="D10" t="s">
        <v>90</v>
      </c>
      <c r="AA10">
        <v>113113</v>
      </c>
      <c r="AB10">
        <v>167547</v>
      </c>
      <c r="AC10">
        <v>217028</v>
      </c>
      <c r="AD10">
        <v>214962</v>
      </c>
      <c r="AE10">
        <v>208250</v>
      </c>
      <c r="AF10">
        <v>240562</v>
      </c>
      <c r="AG10">
        <v>280165</v>
      </c>
      <c r="AH10">
        <v>298885</v>
      </c>
      <c r="AI10">
        <v>227999</v>
      </c>
      <c r="AJ10">
        <v>156018</v>
      </c>
      <c r="AK10">
        <v>83413</v>
      </c>
      <c r="AL10">
        <v>63212</v>
      </c>
      <c r="AM10">
        <v>66900</v>
      </c>
      <c r="AN10">
        <v>65781</v>
      </c>
      <c r="AO10">
        <v>70971</v>
      </c>
      <c r="AP10">
        <v>87803</v>
      </c>
      <c r="AZ10">
        <v>77779</v>
      </c>
      <c r="BA10">
        <v>149154</v>
      </c>
      <c r="BB10">
        <v>233173</v>
      </c>
    </row>
    <row r="11" spans="1:54">
      <c r="B11" t="s">
        <v>9</v>
      </c>
      <c r="D11" t="s">
        <v>90</v>
      </c>
      <c r="AA11">
        <v>142900</v>
      </c>
      <c r="AB11">
        <v>133911</v>
      </c>
      <c r="AC11">
        <v>173740</v>
      </c>
      <c r="AD11">
        <v>161939</v>
      </c>
      <c r="AE11">
        <v>172095</v>
      </c>
      <c r="AF11">
        <v>203492</v>
      </c>
      <c r="AG11">
        <v>191235</v>
      </c>
      <c r="AH11">
        <v>169156</v>
      </c>
      <c r="AI11">
        <v>122094</v>
      </c>
      <c r="AJ11">
        <v>92706</v>
      </c>
      <c r="AK11">
        <v>72435</v>
      </c>
      <c r="AL11">
        <v>81106</v>
      </c>
      <c r="AM11">
        <v>98423</v>
      </c>
      <c r="AN11">
        <v>96361</v>
      </c>
      <c r="AO11">
        <v>94752</v>
      </c>
      <c r="AP11">
        <v>111887</v>
      </c>
      <c r="AZ11">
        <v>36350</v>
      </c>
      <c r="BA11">
        <v>73264</v>
      </c>
      <c r="BB11">
        <v>140037</v>
      </c>
    </row>
    <row r="12" spans="1:54">
      <c r="B12" t="s">
        <v>10</v>
      </c>
      <c r="D12" t="s">
        <v>90</v>
      </c>
      <c r="AE12">
        <v>535</v>
      </c>
      <c r="AF12">
        <v>639</v>
      </c>
      <c r="AG12">
        <v>1654</v>
      </c>
      <c r="AH12">
        <v>1501</v>
      </c>
      <c r="AI12">
        <v>1782</v>
      </c>
      <c r="AJ12">
        <v>1412</v>
      </c>
      <c r="AK12">
        <v>1058</v>
      </c>
      <c r="AL12">
        <v>865</v>
      </c>
      <c r="AM12">
        <v>966</v>
      </c>
      <c r="AN12">
        <v>840</v>
      </c>
      <c r="AO12">
        <v>2449</v>
      </c>
      <c r="AZ12">
        <v>28</v>
      </c>
      <c r="BB12">
        <v>241</v>
      </c>
    </row>
    <row r="13" spans="1:54">
      <c r="B13" t="s">
        <v>11</v>
      </c>
      <c r="D13" t="s">
        <v>90</v>
      </c>
      <c r="AA13">
        <v>12750</v>
      </c>
      <c r="AB13">
        <v>15438</v>
      </c>
      <c r="AC13">
        <v>14185</v>
      </c>
      <c r="AD13">
        <v>9114</v>
      </c>
      <c r="AE13">
        <v>8121</v>
      </c>
      <c r="AF13">
        <v>10920</v>
      </c>
      <c r="AG13">
        <v>12406</v>
      </c>
      <c r="AH13">
        <v>14124</v>
      </c>
      <c r="AI13">
        <v>16663</v>
      </c>
      <c r="AJ13">
        <v>12451</v>
      </c>
      <c r="AK13">
        <v>9659</v>
      </c>
      <c r="AL13">
        <v>9835</v>
      </c>
      <c r="AM13">
        <v>10746</v>
      </c>
      <c r="AN13">
        <v>12036</v>
      </c>
      <c r="AO13">
        <v>14603</v>
      </c>
    </row>
    <row r="14" spans="1:54">
      <c r="B14" t="s">
        <v>131</v>
      </c>
      <c r="AP14">
        <v>19271</v>
      </c>
      <c r="AZ14">
        <v>21163</v>
      </c>
      <c r="BA14">
        <v>38979</v>
      </c>
      <c r="BB14">
        <v>62685</v>
      </c>
    </row>
    <row r="15" spans="1:54">
      <c r="B15" t="s">
        <v>12</v>
      </c>
      <c r="D15" t="s">
        <v>90</v>
      </c>
      <c r="AA15">
        <v>12367</v>
      </c>
      <c r="AB15">
        <v>22229</v>
      </c>
      <c r="AC15">
        <v>27355</v>
      </c>
      <c r="AD15">
        <v>27752</v>
      </c>
      <c r="AE15">
        <v>21820</v>
      </c>
      <c r="AF15">
        <v>21256</v>
      </c>
      <c r="AG15">
        <v>23017</v>
      </c>
      <c r="AH15">
        <v>24857</v>
      </c>
      <c r="AI15">
        <v>15633</v>
      </c>
      <c r="AJ15">
        <v>14407</v>
      </c>
      <c r="AK15">
        <v>10341</v>
      </c>
      <c r="AL15">
        <v>7043</v>
      </c>
      <c r="AM15">
        <v>6046</v>
      </c>
      <c r="AN15">
        <v>11592</v>
      </c>
      <c r="AO15">
        <v>10801</v>
      </c>
      <c r="AP15">
        <v>9567</v>
      </c>
      <c r="AZ15">
        <v>5475</v>
      </c>
      <c r="BA15">
        <v>23595</v>
      </c>
      <c r="BB15">
        <v>59804</v>
      </c>
    </row>
    <row r="16" spans="1:54">
      <c r="B16" t="s">
        <v>13</v>
      </c>
      <c r="D16" t="s">
        <v>90</v>
      </c>
      <c r="AA16">
        <v>7687</v>
      </c>
      <c r="AB16">
        <v>8755</v>
      </c>
      <c r="AC16">
        <v>8311</v>
      </c>
      <c r="AD16">
        <v>7356</v>
      </c>
      <c r="AE16">
        <v>9204</v>
      </c>
      <c r="AF16">
        <v>10493</v>
      </c>
      <c r="AG16">
        <v>12446</v>
      </c>
      <c r="AH16">
        <v>13293</v>
      </c>
      <c r="AI16">
        <v>16878</v>
      </c>
      <c r="AJ16">
        <v>14469</v>
      </c>
      <c r="AK16">
        <v>4869</v>
      </c>
      <c r="AL16">
        <v>6130</v>
      </c>
      <c r="AM16">
        <v>8044</v>
      </c>
      <c r="AN16">
        <v>4314</v>
      </c>
      <c r="AO16">
        <v>2321</v>
      </c>
      <c r="AP16">
        <v>2826</v>
      </c>
      <c r="AZ16">
        <v>6005</v>
      </c>
      <c r="BA16">
        <v>23927</v>
      </c>
      <c r="BB16">
        <v>42977</v>
      </c>
    </row>
    <row r="17" spans="2:54">
      <c r="B17" t="s">
        <v>14</v>
      </c>
      <c r="D17" t="s">
        <v>90</v>
      </c>
      <c r="AA17">
        <v>315</v>
      </c>
      <c r="AB17">
        <v>416</v>
      </c>
      <c r="AC17">
        <v>1473</v>
      </c>
      <c r="AD17">
        <v>1449</v>
      </c>
      <c r="AE17">
        <v>622</v>
      </c>
      <c r="AF17">
        <v>1024</v>
      </c>
      <c r="AG17">
        <v>1546</v>
      </c>
      <c r="AH17">
        <v>1393</v>
      </c>
      <c r="AI17">
        <v>1057</v>
      </c>
      <c r="AJ17">
        <v>796</v>
      </c>
      <c r="AK17">
        <v>927</v>
      </c>
      <c r="AL17">
        <v>543</v>
      </c>
      <c r="AM17">
        <v>340</v>
      </c>
      <c r="AN17">
        <v>289</v>
      </c>
      <c r="AO17">
        <v>446</v>
      </c>
    </row>
    <row r="18" spans="2:54">
      <c r="B18" t="s">
        <v>15</v>
      </c>
      <c r="D18" t="s">
        <v>90</v>
      </c>
      <c r="AA18">
        <v>10256</v>
      </c>
      <c r="AB18">
        <v>13451</v>
      </c>
      <c r="AC18">
        <v>14102</v>
      </c>
      <c r="AD18">
        <v>17097</v>
      </c>
      <c r="AE18">
        <v>18107</v>
      </c>
      <c r="AF18">
        <v>26906</v>
      </c>
      <c r="AG18">
        <v>22025</v>
      </c>
      <c r="AH18">
        <v>17491</v>
      </c>
      <c r="AI18">
        <v>11735</v>
      </c>
      <c r="AJ18">
        <v>6316</v>
      </c>
    </row>
    <row r="19" spans="2:54">
      <c r="B19" t="s">
        <v>17</v>
      </c>
      <c r="D19" t="s">
        <v>90</v>
      </c>
      <c r="AA19">
        <v>544</v>
      </c>
      <c r="AB19">
        <v>570</v>
      </c>
      <c r="AC19">
        <v>834</v>
      </c>
      <c r="AD19">
        <v>579</v>
      </c>
      <c r="AE19">
        <v>1595</v>
      </c>
      <c r="AF19">
        <v>1018</v>
      </c>
      <c r="AG19">
        <v>1595</v>
      </c>
      <c r="AH19">
        <v>1018</v>
      </c>
      <c r="AI19">
        <v>811</v>
      </c>
      <c r="AJ19">
        <v>674</v>
      </c>
      <c r="AK19">
        <v>343</v>
      </c>
      <c r="AL19">
        <v>299</v>
      </c>
      <c r="AM19">
        <v>378</v>
      </c>
      <c r="AN19">
        <v>588</v>
      </c>
      <c r="AO19">
        <v>545</v>
      </c>
    </row>
    <row r="20" spans="2:54">
      <c r="B20" t="s">
        <v>19</v>
      </c>
      <c r="D20" t="s">
        <v>90</v>
      </c>
      <c r="AA20">
        <v>736</v>
      </c>
      <c r="AB20">
        <v>1855</v>
      </c>
      <c r="AC20">
        <v>1427</v>
      </c>
      <c r="AD20">
        <v>2181</v>
      </c>
      <c r="AE20">
        <v>2615</v>
      </c>
      <c r="AF20">
        <v>3470</v>
      </c>
      <c r="AG20">
        <v>3880</v>
      </c>
      <c r="AH20">
        <v>3695</v>
      </c>
      <c r="AI20">
        <v>2849</v>
      </c>
      <c r="AJ20">
        <v>2282</v>
      </c>
      <c r="AK20">
        <v>1792</v>
      </c>
      <c r="AL20">
        <v>1687</v>
      </c>
      <c r="AM20">
        <v>2586</v>
      </c>
      <c r="AN20">
        <v>3120</v>
      </c>
      <c r="AO20">
        <v>3783</v>
      </c>
      <c r="AP20">
        <v>7063</v>
      </c>
      <c r="AZ20">
        <v>2517</v>
      </c>
      <c r="BA20">
        <v>9715</v>
      </c>
      <c r="BB20">
        <v>14683</v>
      </c>
    </row>
    <row r="21" spans="2:54">
      <c r="B21" t="s">
        <v>20</v>
      </c>
      <c r="D21" t="s">
        <v>90</v>
      </c>
      <c r="AA21">
        <v>12880</v>
      </c>
      <c r="AB21">
        <v>31160</v>
      </c>
      <c r="AC21">
        <v>49581</v>
      </c>
      <c r="AD21">
        <v>50511</v>
      </c>
      <c r="AE21">
        <v>52747</v>
      </c>
      <c r="AF21">
        <v>51214</v>
      </c>
      <c r="AG21">
        <v>52620</v>
      </c>
      <c r="AH21">
        <v>76338</v>
      </c>
      <c r="AI21">
        <v>78322</v>
      </c>
      <c r="AJ21">
        <v>62233</v>
      </c>
      <c r="AK21">
        <v>32490</v>
      </c>
      <c r="AL21">
        <v>31587</v>
      </c>
      <c r="AM21">
        <v>33182</v>
      </c>
      <c r="AN21">
        <v>32775</v>
      </c>
      <c r="AO21">
        <v>43747</v>
      </c>
      <c r="AP21">
        <v>52417</v>
      </c>
      <c r="AZ21">
        <v>36501</v>
      </c>
      <c r="BA21">
        <v>84821</v>
      </c>
      <c r="BB21">
        <v>103306</v>
      </c>
    </row>
    <row r="22" spans="2:54">
      <c r="B22" t="s">
        <v>22</v>
      </c>
      <c r="D22" t="s">
        <v>90</v>
      </c>
      <c r="AA22">
        <v>2341</v>
      </c>
      <c r="AB22">
        <v>3869</v>
      </c>
      <c r="AC22">
        <v>11680</v>
      </c>
      <c r="AD22">
        <v>11782</v>
      </c>
      <c r="AE22">
        <v>17010</v>
      </c>
      <c r="AF22">
        <v>15103</v>
      </c>
      <c r="AG22">
        <v>12993</v>
      </c>
      <c r="AH22">
        <v>15902</v>
      </c>
      <c r="AI22">
        <v>13759</v>
      </c>
      <c r="AJ22">
        <v>11471</v>
      </c>
      <c r="AK22">
        <v>9350</v>
      </c>
      <c r="AL22">
        <v>4751</v>
      </c>
      <c r="AM22">
        <v>7290</v>
      </c>
      <c r="AN22">
        <v>9682</v>
      </c>
      <c r="AO22">
        <v>11337</v>
      </c>
      <c r="AP22">
        <v>16836</v>
      </c>
      <c r="AZ22">
        <v>17372</v>
      </c>
      <c r="BA22">
        <v>60120</v>
      </c>
      <c r="BB22">
        <v>60841</v>
      </c>
    </row>
    <row r="23" spans="2:54">
      <c r="B23" t="s">
        <v>24</v>
      </c>
      <c r="D23" t="s">
        <v>90</v>
      </c>
      <c r="AA23">
        <v>38571</v>
      </c>
      <c r="AB23">
        <v>72654</v>
      </c>
      <c r="AC23">
        <v>85193</v>
      </c>
      <c r="AD23">
        <v>71906</v>
      </c>
      <c r="AE23">
        <v>69134</v>
      </c>
      <c r="AF23">
        <v>75598</v>
      </c>
      <c r="AG23">
        <v>80835</v>
      </c>
      <c r="AH23">
        <v>98707</v>
      </c>
      <c r="AI23">
        <v>102031</v>
      </c>
      <c r="AJ23">
        <v>91673</v>
      </c>
      <c r="AK23">
        <v>28860</v>
      </c>
      <c r="AL23">
        <v>35248</v>
      </c>
      <c r="AM23">
        <v>47203</v>
      </c>
      <c r="AN23">
        <v>39274</v>
      </c>
      <c r="AO23">
        <v>53368</v>
      </c>
      <c r="AP23">
        <v>65016</v>
      </c>
      <c r="AZ23">
        <v>45437</v>
      </c>
      <c r="BA23">
        <v>147691</v>
      </c>
      <c r="BB23">
        <v>136688</v>
      </c>
    </row>
    <row r="24" spans="2:54">
      <c r="B24" t="s">
        <v>102</v>
      </c>
      <c r="AK24">
        <v>264</v>
      </c>
      <c r="AL24">
        <v>312</v>
      </c>
      <c r="AM24">
        <v>259</v>
      </c>
      <c r="AN24">
        <v>451</v>
      </c>
      <c r="AO24">
        <v>974</v>
      </c>
      <c r="AZ24">
        <v>299</v>
      </c>
      <c r="BB24">
        <v>527</v>
      </c>
    </row>
    <row r="25" spans="2:54">
      <c r="B25" t="s">
        <v>25</v>
      </c>
      <c r="D25" t="s">
        <v>90</v>
      </c>
      <c r="AA25">
        <v>780</v>
      </c>
      <c r="AB25">
        <v>735</v>
      </c>
      <c r="AC25">
        <v>1588</v>
      </c>
      <c r="AD25">
        <v>2313</v>
      </c>
      <c r="AE25">
        <v>2742</v>
      </c>
      <c r="AF25">
        <v>1801</v>
      </c>
      <c r="AG25">
        <v>2102</v>
      </c>
      <c r="AH25">
        <v>2088</v>
      </c>
      <c r="AI25">
        <v>2268</v>
      </c>
      <c r="AJ25">
        <v>1803</v>
      </c>
      <c r="AK25">
        <v>639</v>
      </c>
      <c r="AL25">
        <v>639</v>
      </c>
      <c r="AM25">
        <v>698</v>
      </c>
      <c r="AN25">
        <v>568</v>
      </c>
      <c r="AO25">
        <v>704</v>
      </c>
    </row>
    <row r="26" spans="2:54">
      <c r="B26" t="s">
        <v>26</v>
      </c>
      <c r="D26" t="s">
        <v>90</v>
      </c>
      <c r="AA26">
        <v>1600</v>
      </c>
      <c r="AB26">
        <v>1283</v>
      </c>
      <c r="AC26">
        <v>232</v>
      </c>
      <c r="AD26">
        <v>310</v>
      </c>
      <c r="AE26">
        <v>327</v>
      </c>
      <c r="AF26">
        <v>271</v>
      </c>
      <c r="AG26">
        <v>267</v>
      </c>
      <c r="AH26">
        <v>213</v>
      </c>
      <c r="AI26">
        <v>276</v>
      </c>
      <c r="AJ26">
        <v>320</v>
      </c>
      <c r="AK26">
        <v>398</v>
      </c>
      <c r="AL26">
        <v>278</v>
      </c>
      <c r="AM26">
        <v>264</v>
      </c>
      <c r="AN26">
        <v>261</v>
      </c>
      <c r="AO26">
        <v>191</v>
      </c>
    </row>
    <row r="27" spans="2:54">
      <c r="B27" t="s">
        <v>27</v>
      </c>
      <c r="D27" t="s">
        <v>90</v>
      </c>
      <c r="AA27">
        <v>330</v>
      </c>
      <c r="AB27">
        <v>354</v>
      </c>
      <c r="AC27">
        <v>474</v>
      </c>
      <c r="AD27">
        <v>950</v>
      </c>
      <c r="AE27">
        <v>1035</v>
      </c>
      <c r="AF27">
        <v>1234</v>
      </c>
      <c r="AG27">
        <v>1326</v>
      </c>
      <c r="AH27">
        <v>1011</v>
      </c>
      <c r="AI27">
        <v>1374</v>
      </c>
      <c r="AJ27">
        <v>1132</v>
      </c>
      <c r="AK27">
        <v>668</v>
      </c>
      <c r="AL27">
        <v>2152</v>
      </c>
      <c r="AM27">
        <v>2249</v>
      </c>
      <c r="AN27">
        <v>1695</v>
      </c>
      <c r="AO27">
        <v>2060</v>
      </c>
    </row>
    <row r="28" spans="2:54">
      <c r="B28" t="s">
        <v>29</v>
      </c>
      <c r="D28" t="s">
        <v>90</v>
      </c>
      <c r="AA28">
        <v>549</v>
      </c>
      <c r="AB28">
        <v>456</v>
      </c>
      <c r="AC28">
        <v>832</v>
      </c>
      <c r="AD28">
        <v>467</v>
      </c>
      <c r="AE28">
        <v>583</v>
      </c>
      <c r="AF28">
        <v>1601</v>
      </c>
      <c r="AG28">
        <v>1944</v>
      </c>
      <c r="AH28">
        <v>2441</v>
      </c>
      <c r="AI28">
        <v>1867</v>
      </c>
      <c r="AJ28">
        <v>1004</v>
      </c>
      <c r="AK28">
        <v>551</v>
      </c>
      <c r="AL28">
        <v>610</v>
      </c>
      <c r="AM28">
        <v>916</v>
      </c>
      <c r="AN28">
        <v>708</v>
      </c>
      <c r="AO28">
        <v>511</v>
      </c>
    </row>
    <row r="29" spans="2:54">
      <c r="B29" t="s">
        <v>89</v>
      </c>
      <c r="D29" t="s">
        <v>90</v>
      </c>
      <c r="AE29">
        <v>107</v>
      </c>
      <c r="AF29">
        <v>32</v>
      </c>
      <c r="AG29">
        <v>76</v>
      </c>
      <c r="AH29">
        <v>43</v>
      </c>
      <c r="AI29">
        <v>87</v>
      </c>
      <c r="AJ29">
        <v>91</v>
      </c>
    </row>
    <row r="30" spans="2:54">
      <c r="B30" t="s">
        <v>30</v>
      </c>
      <c r="D30" t="s">
        <v>90</v>
      </c>
      <c r="AA30">
        <v>24382</v>
      </c>
      <c r="AB30">
        <v>29821</v>
      </c>
      <c r="AC30">
        <v>32432</v>
      </c>
      <c r="AD30">
        <v>24681</v>
      </c>
      <c r="AE30">
        <v>22279</v>
      </c>
      <c r="AF30">
        <v>24742</v>
      </c>
      <c r="AG30">
        <v>29199</v>
      </c>
      <c r="AH30">
        <v>30445</v>
      </c>
      <c r="AI30">
        <v>31948</v>
      </c>
      <c r="AJ30">
        <v>29362</v>
      </c>
      <c r="AK30">
        <v>20666</v>
      </c>
      <c r="AL30">
        <v>16881</v>
      </c>
      <c r="AM30">
        <v>16284</v>
      </c>
      <c r="AN30">
        <v>14787</v>
      </c>
      <c r="AO30">
        <v>15697</v>
      </c>
      <c r="AP30">
        <v>21088</v>
      </c>
      <c r="AZ30">
        <v>30323</v>
      </c>
      <c r="BA30">
        <v>79237</v>
      </c>
      <c r="BB30">
        <v>158004</v>
      </c>
    </row>
    <row r="31" spans="2:54">
      <c r="B31" t="s">
        <v>31</v>
      </c>
      <c r="D31" t="s">
        <v>90</v>
      </c>
      <c r="AA31">
        <v>4816</v>
      </c>
      <c r="AB31">
        <v>7436</v>
      </c>
      <c r="AC31">
        <v>3692</v>
      </c>
      <c r="AD31">
        <v>3737</v>
      </c>
      <c r="AE31">
        <v>4036</v>
      </c>
      <c r="AF31">
        <v>5200</v>
      </c>
      <c r="AG31">
        <v>8343</v>
      </c>
      <c r="AH31">
        <v>9852</v>
      </c>
      <c r="AI31">
        <v>9645</v>
      </c>
      <c r="AJ31">
        <v>7715</v>
      </c>
      <c r="AK31">
        <v>4117</v>
      </c>
      <c r="AL31">
        <v>3617</v>
      </c>
      <c r="AM31">
        <v>4632</v>
      </c>
      <c r="AN31">
        <v>5221</v>
      </c>
      <c r="AO31">
        <v>5871</v>
      </c>
      <c r="AP31">
        <v>7507</v>
      </c>
      <c r="AZ31">
        <v>1327</v>
      </c>
      <c r="BA31">
        <v>13202</v>
      </c>
      <c r="BB31">
        <v>22885</v>
      </c>
    </row>
    <row r="32" spans="2:54">
      <c r="B32" t="s">
        <v>32</v>
      </c>
      <c r="D32" t="s">
        <v>90</v>
      </c>
      <c r="AA32">
        <v>173</v>
      </c>
      <c r="AB32">
        <v>759</v>
      </c>
      <c r="AC32">
        <v>1237</v>
      </c>
      <c r="AD32">
        <v>968</v>
      </c>
      <c r="AE32">
        <v>1297</v>
      </c>
      <c r="AF32">
        <v>1422</v>
      </c>
      <c r="AG32">
        <v>1789</v>
      </c>
      <c r="AH32">
        <v>1408</v>
      </c>
      <c r="AI32">
        <v>1377</v>
      </c>
      <c r="AJ32">
        <v>1127</v>
      </c>
      <c r="AK32">
        <v>871</v>
      </c>
      <c r="AL32">
        <v>1318</v>
      </c>
      <c r="AM32">
        <v>1622</v>
      </c>
      <c r="AN32">
        <v>1860</v>
      </c>
      <c r="AO32">
        <v>1892</v>
      </c>
      <c r="AP32">
        <v>2862</v>
      </c>
      <c r="AZ32">
        <v>856</v>
      </c>
      <c r="BA32">
        <v>1595</v>
      </c>
      <c r="BB32">
        <v>9660</v>
      </c>
    </row>
    <row r="33" spans="2:54">
      <c r="B33" t="s">
        <v>33</v>
      </c>
      <c r="D33" t="s">
        <v>90</v>
      </c>
      <c r="AA33">
        <v>2133</v>
      </c>
      <c r="AB33">
        <v>8865</v>
      </c>
      <c r="AC33">
        <v>17945</v>
      </c>
      <c r="AD33">
        <v>38673</v>
      </c>
      <c r="AE33">
        <v>38188</v>
      </c>
      <c r="AF33">
        <v>43249</v>
      </c>
      <c r="AG33">
        <v>41915</v>
      </c>
      <c r="AH33">
        <v>61290</v>
      </c>
      <c r="AI33">
        <v>44775</v>
      </c>
      <c r="AJ33">
        <v>36888</v>
      </c>
      <c r="AK33">
        <v>9772</v>
      </c>
      <c r="AL33">
        <v>4779</v>
      </c>
      <c r="AM33">
        <v>6583</v>
      </c>
      <c r="AN33">
        <v>2880</v>
      </c>
      <c r="AO33">
        <v>3636</v>
      </c>
      <c r="AP33">
        <v>7058</v>
      </c>
      <c r="AZ33">
        <v>455</v>
      </c>
      <c r="BA33">
        <v>377</v>
      </c>
      <c r="BB33">
        <v>2</v>
      </c>
    </row>
    <row r="34" spans="2:54">
      <c r="B34" t="s">
        <v>34</v>
      </c>
      <c r="D34" t="s">
        <v>90</v>
      </c>
      <c r="AA34">
        <v>5</v>
      </c>
      <c r="AB34">
        <v>53</v>
      </c>
      <c r="AC34">
        <v>2118</v>
      </c>
      <c r="AD34">
        <v>2053</v>
      </c>
      <c r="AE34">
        <v>1555</v>
      </c>
      <c r="AF34">
        <v>1994</v>
      </c>
      <c r="AG34">
        <v>2951</v>
      </c>
      <c r="AH34">
        <v>3043</v>
      </c>
      <c r="AI34">
        <v>2163</v>
      </c>
      <c r="AJ34">
        <v>1451</v>
      </c>
      <c r="AK34">
        <v>803</v>
      </c>
      <c r="AL34">
        <v>1123</v>
      </c>
      <c r="AM34">
        <v>1949</v>
      </c>
      <c r="AN34">
        <v>264</v>
      </c>
    </row>
    <row r="35" spans="2:54">
      <c r="B35" t="s">
        <v>35</v>
      </c>
      <c r="D35" t="s">
        <v>90</v>
      </c>
      <c r="AA35">
        <v>12396</v>
      </c>
      <c r="AB35">
        <v>20824</v>
      </c>
      <c r="AC35">
        <v>15042</v>
      </c>
      <c r="AD35">
        <v>11979</v>
      </c>
      <c r="AE35">
        <v>13971</v>
      </c>
      <c r="AF35">
        <v>16989</v>
      </c>
      <c r="AG35">
        <v>22350</v>
      </c>
      <c r="AH35">
        <v>23696</v>
      </c>
      <c r="AI35">
        <v>22943</v>
      </c>
      <c r="AJ35">
        <v>20608</v>
      </c>
      <c r="AK35">
        <v>8445</v>
      </c>
      <c r="AL35">
        <v>7629</v>
      </c>
      <c r="AM35">
        <v>9796</v>
      </c>
      <c r="AN35">
        <v>11642</v>
      </c>
      <c r="AO35">
        <v>14160</v>
      </c>
      <c r="AP35">
        <v>19577</v>
      </c>
      <c r="AZ35">
        <v>31218</v>
      </c>
      <c r="BA35">
        <v>76056</v>
      </c>
      <c r="BB35">
        <v>61575</v>
      </c>
    </row>
    <row r="36" spans="2:54">
      <c r="B36" t="s">
        <v>36</v>
      </c>
      <c r="D36" t="s">
        <v>90</v>
      </c>
      <c r="AA36">
        <v>1846</v>
      </c>
      <c r="AB36">
        <v>3858</v>
      </c>
      <c r="AC36">
        <v>3767</v>
      </c>
      <c r="AD36">
        <v>4130</v>
      </c>
      <c r="AE36">
        <v>5269</v>
      </c>
      <c r="AF36">
        <v>6846</v>
      </c>
      <c r="AG36">
        <v>8911</v>
      </c>
      <c r="AH36">
        <v>8895</v>
      </c>
      <c r="AI36">
        <v>6724</v>
      </c>
      <c r="AJ36">
        <v>4984</v>
      </c>
      <c r="AK36">
        <v>4181</v>
      </c>
      <c r="AL36">
        <v>4018</v>
      </c>
      <c r="AM36">
        <v>4116</v>
      </c>
      <c r="AN36">
        <v>5479</v>
      </c>
      <c r="AO36">
        <v>2854</v>
      </c>
      <c r="AP36">
        <v>919</v>
      </c>
      <c r="AZ36">
        <v>2567</v>
      </c>
      <c r="BA36">
        <v>7427</v>
      </c>
      <c r="BB36">
        <v>18273</v>
      </c>
    </row>
    <row r="37" spans="2:54">
      <c r="B37" t="s">
        <v>37</v>
      </c>
      <c r="D37" t="s">
        <v>90</v>
      </c>
      <c r="AA37">
        <v>3604</v>
      </c>
      <c r="AB37">
        <v>18560</v>
      </c>
      <c r="AC37">
        <v>12841</v>
      </c>
      <c r="AD37">
        <v>22247</v>
      </c>
      <c r="AE37">
        <v>18378</v>
      </c>
      <c r="AF37">
        <v>23706</v>
      </c>
      <c r="AG37">
        <v>18228</v>
      </c>
      <c r="AH37">
        <v>16351</v>
      </c>
      <c r="AI37">
        <v>8593</v>
      </c>
      <c r="AJ37">
        <v>3478</v>
      </c>
      <c r="AZ37">
        <v>3209</v>
      </c>
      <c r="BA37">
        <v>31578</v>
      </c>
      <c r="BB37">
        <v>170009</v>
      </c>
    </row>
    <row r="38" spans="2:54">
      <c r="B38" t="s">
        <v>38</v>
      </c>
      <c r="D38" t="s">
        <v>90</v>
      </c>
      <c r="AA38">
        <v>7019</v>
      </c>
      <c r="AB38">
        <v>8106</v>
      </c>
      <c r="AC38">
        <v>11309</v>
      </c>
      <c r="AD38">
        <v>15376</v>
      </c>
      <c r="AE38">
        <v>16889</v>
      </c>
      <c r="AF38">
        <v>17646</v>
      </c>
      <c r="AG38">
        <v>18716</v>
      </c>
      <c r="AH38">
        <v>18282</v>
      </c>
      <c r="AI38">
        <v>13454</v>
      </c>
      <c r="AJ38">
        <v>10771</v>
      </c>
      <c r="AK38">
        <v>6457</v>
      </c>
      <c r="AL38">
        <v>6971</v>
      </c>
      <c r="AM38">
        <v>7671</v>
      </c>
      <c r="AN38">
        <v>13623</v>
      </c>
      <c r="AO38">
        <v>10073</v>
      </c>
      <c r="AP38">
        <v>7063</v>
      </c>
      <c r="AZ38">
        <v>8437</v>
      </c>
      <c r="BA38">
        <v>45270</v>
      </c>
      <c r="BB38">
        <v>72235</v>
      </c>
    </row>
    <row r="39" spans="2:54">
      <c r="B39" t="s">
        <v>152</v>
      </c>
      <c r="AA39">
        <v>81</v>
      </c>
      <c r="AB39">
        <v>1613</v>
      </c>
      <c r="AC39">
        <v>586</v>
      </c>
    </row>
    <row r="40" spans="2:54">
      <c r="B40" t="s">
        <v>95</v>
      </c>
      <c r="AA40">
        <v>409</v>
      </c>
      <c r="AB40">
        <v>496</v>
      </c>
      <c r="AC40">
        <v>469</v>
      </c>
      <c r="AD40">
        <v>930</v>
      </c>
      <c r="AK40">
        <v>591</v>
      </c>
      <c r="AL40">
        <v>776</v>
      </c>
      <c r="AM40">
        <v>681</v>
      </c>
      <c r="AN40">
        <v>742</v>
      </c>
      <c r="AO40">
        <v>721</v>
      </c>
      <c r="AP40">
        <v>6482</v>
      </c>
      <c r="AZ40">
        <v>456</v>
      </c>
      <c r="BA40">
        <v>1302</v>
      </c>
      <c r="BB40">
        <v>3242</v>
      </c>
    </row>
    <row r="41" spans="2:54">
      <c r="B41" t="s">
        <v>88</v>
      </c>
      <c r="D41" t="s">
        <v>90</v>
      </c>
      <c r="AE41">
        <v>3</v>
      </c>
      <c r="AF41">
        <v>6</v>
      </c>
      <c r="AG41">
        <v>3</v>
      </c>
      <c r="AH41">
        <v>22</v>
      </c>
      <c r="AI41">
        <v>5</v>
      </c>
      <c r="AJ41">
        <v>31</v>
      </c>
    </row>
    <row r="42" spans="2:54">
      <c r="B42" t="s">
        <v>39</v>
      </c>
      <c r="D42" t="s">
        <v>90</v>
      </c>
      <c r="AE42">
        <v>198</v>
      </c>
      <c r="AF42">
        <v>2500</v>
      </c>
      <c r="AG42">
        <v>340</v>
      </c>
      <c r="AH42">
        <v>2134</v>
      </c>
      <c r="AI42">
        <v>2249</v>
      </c>
      <c r="AJ42">
        <v>2076</v>
      </c>
    </row>
    <row r="43" spans="2:54">
      <c r="B43" t="s">
        <v>40</v>
      </c>
      <c r="D43" t="s">
        <v>90</v>
      </c>
      <c r="AA43">
        <v>3927</v>
      </c>
      <c r="AB43">
        <v>10099</v>
      </c>
      <c r="AC43">
        <v>19028</v>
      </c>
      <c r="AD43">
        <v>16405</v>
      </c>
      <c r="AE43">
        <v>17191</v>
      </c>
      <c r="AF43">
        <v>27726</v>
      </c>
      <c r="AG43">
        <v>35131</v>
      </c>
      <c r="AH43">
        <v>34902</v>
      </c>
      <c r="AI43">
        <v>23895</v>
      </c>
      <c r="AJ43">
        <v>20630</v>
      </c>
      <c r="AK43">
        <v>14179</v>
      </c>
      <c r="AL43">
        <v>13040</v>
      </c>
      <c r="AM43">
        <v>14183</v>
      </c>
      <c r="AN43">
        <v>12422</v>
      </c>
      <c r="AO43">
        <v>9815</v>
      </c>
      <c r="AP43">
        <v>20139</v>
      </c>
      <c r="AZ43">
        <v>2920</v>
      </c>
      <c r="BA43">
        <v>24838</v>
      </c>
      <c r="BB43">
        <v>14276</v>
      </c>
    </row>
    <row r="44" spans="2:54">
      <c r="B44" t="s">
        <v>133</v>
      </c>
      <c r="AK44">
        <v>382</v>
      </c>
      <c r="AL44">
        <v>319</v>
      </c>
      <c r="AM44">
        <v>440</v>
      </c>
      <c r="AN44">
        <v>630</v>
      </c>
      <c r="AO44">
        <v>560</v>
      </c>
      <c r="AP44">
        <v>1075</v>
      </c>
      <c r="AZ44">
        <v>1721</v>
      </c>
      <c r="BA44">
        <v>6386</v>
      </c>
      <c r="BB44">
        <v>6731</v>
      </c>
    </row>
    <row r="45" spans="2:54">
      <c r="B45" t="s">
        <v>134</v>
      </c>
      <c r="AZ45">
        <v>246</v>
      </c>
      <c r="BB45">
        <v>812</v>
      </c>
    </row>
    <row r="46" spans="2:54">
      <c r="B46" t="s">
        <v>103</v>
      </c>
      <c r="AK46">
        <v>114</v>
      </c>
      <c r="AL46">
        <v>108</v>
      </c>
      <c r="AM46">
        <v>135</v>
      </c>
      <c r="AN46">
        <v>82</v>
      </c>
      <c r="AO46">
        <v>82</v>
      </c>
      <c r="AP46">
        <v>223</v>
      </c>
      <c r="AZ46">
        <v>201</v>
      </c>
      <c r="BA46">
        <v>39</v>
      </c>
      <c r="BB46">
        <v>804</v>
      </c>
    </row>
    <row r="47" spans="2:54">
      <c r="B47" t="s">
        <v>41</v>
      </c>
      <c r="D47" t="s">
        <v>90</v>
      </c>
      <c r="AA47">
        <v>757</v>
      </c>
      <c r="AB47">
        <v>5653</v>
      </c>
      <c r="AC47">
        <v>7918</v>
      </c>
      <c r="AD47">
        <v>7917</v>
      </c>
      <c r="AE47">
        <v>11626</v>
      </c>
      <c r="AF47">
        <v>8686</v>
      </c>
      <c r="AG47">
        <v>10486</v>
      </c>
      <c r="AH47">
        <v>8543</v>
      </c>
      <c r="AI47">
        <v>7881</v>
      </c>
      <c r="AJ47">
        <v>9155</v>
      </c>
      <c r="AK47">
        <v>5670</v>
      </c>
      <c r="AL47">
        <v>5910</v>
      </c>
      <c r="AM47">
        <v>5175</v>
      </c>
      <c r="AN47">
        <v>4417</v>
      </c>
      <c r="AO47">
        <v>6435</v>
      </c>
      <c r="AP47">
        <v>14533</v>
      </c>
      <c r="AZ47">
        <v>6937</v>
      </c>
      <c r="BA47">
        <v>6959</v>
      </c>
      <c r="BB47">
        <v>8107</v>
      </c>
    </row>
    <row r="48" spans="2:54">
      <c r="B48" t="s">
        <v>104</v>
      </c>
      <c r="AK48">
        <v>230</v>
      </c>
      <c r="AL48">
        <v>311</v>
      </c>
      <c r="AM48">
        <v>303</v>
      </c>
      <c r="AN48">
        <v>341</v>
      </c>
      <c r="AO48">
        <v>288</v>
      </c>
      <c r="AP48">
        <v>422</v>
      </c>
      <c r="AZ48">
        <v>1133</v>
      </c>
      <c r="BA48">
        <v>1911</v>
      </c>
      <c r="BB48">
        <v>1572</v>
      </c>
    </row>
    <row r="49" spans="2:54">
      <c r="B49" t="s">
        <v>42</v>
      </c>
      <c r="D49" t="s">
        <v>90</v>
      </c>
      <c r="AE49">
        <v>37</v>
      </c>
      <c r="AF49">
        <v>21</v>
      </c>
      <c r="AG49">
        <v>198</v>
      </c>
      <c r="AH49">
        <v>31</v>
      </c>
      <c r="AI49">
        <v>81</v>
      </c>
      <c r="AJ49">
        <v>29</v>
      </c>
    </row>
    <row r="50" spans="2:54">
      <c r="B50" t="s">
        <v>105</v>
      </c>
      <c r="AK50">
        <v>41</v>
      </c>
      <c r="AL50">
        <v>59</v>
      </c>
      <c r="AM50">
        <v>51</v>
      </c>
      <c r="AN50">
        <v>77</v>
      </c>
      <c r="AO50">
        <v>73</v>
      </c>
    </row>
    <row r="51" spans="2:54">
      <c r="B51" t="s">
        <v>43</v>
      </c>
      <c r="D51" t="s">
        <v>90</v>
      </c>
      <c r="AA51">
        <v>19466</v>
      </c>
      <c r="AB51">
        <v>29652</v>
      </c>
      <c r="AC51">
        <v>21290</v>
      </c>
      <c r="AD51">
        <v>20760</v>
      </c>
      <c r="AE51">
        <v>27176</v>
      </c>
      <c r="AF51">
        <v>16092</v>
      </c>
      <c r="AG51">
        <v>11877</v>
      </c>
      <c r="AH51">
        <v>6038</v>
      </c>
      <c r="AI51">
        <v>8165</v>
      </c>
      <c r="AJ51">
        <v>5255</v>
      </c>
      <c r="AK51">
        <v>5504</v>
      </c>
      <c r="AL51">
        <v>7855</v>
      </c>
      <c r="AM51">
        <v>10547</v>
      </c>
      <c r="AN51">
        <v>10788</v>
      </c>
      <c r="AO51">
        <v>10522</v>
      </c>
      <c r="AP51">
        <v>25729</v>
      </c>
      <c r="BA51">
        <v>12493</v>
      </c>
      <c r="BB51">
        <v>45035</v>
      </c>
    </row>
    <row r="52" spans="2:54">
      <c r="B52" t="s">
        <v>135</v>
      </c>
      <c r="AZ52">
        <v>96</v>
      </c>
      <c r="BB52">
        <v>6049</v>
      </c>
    </row>
    <row r="53" spans="2:54">
      <c r="B53" t="s">
        <v>44</v>
      </c>
      <c r="D53" t="s">
        <v>90</v>
      </c>
      <c r="AE53">
        <v>457</v>
      </c>
      <c r="AF53">
        <v>582</v>
      </c>
      <c r="AG53">
        <v>610</v>
      </c>
      <c r="AH53">
        <v>858</v>
      </c>
      <c r="AI53">
        <v>595</v>
      </c>
      <c r="AJ53">
        <v>430</v>
      </c>
      <c r="AK53">
        <v>347</v>
      </c>
      <c r="AL53">
        <v>324</v>
      </c>
      <c r="AM53">
        <v>450</v>
      </c>
      <c r="AN53">
        <v>505</v>
      </c>
      <c r="AO53">
        <v>449</v>
      </c>
      <c r="AP53">
        <v>917</v>
      </c>
      <c r="AZ53">
        <v>1275</v>
      </c>
      <c r="BA53">
        <v>1137</v>
      </c>
      <c r="BB53">
        <v>2489</v>
      </c>
    </row>
    <row r="54" spans="2:54">
      <c r="B54" t="s">
        <v>45</v>
      </c>
      <c r="D54" t="s">
        <v>90</v>
      </c>
      <c r="AA54">
        <v>1096</v>
      </c>
      <c r="AB54">
        <v>2359</v>
      </c>
      <c r="AC54">
        <v>3712</v>
      </c>
      <c r="AD54">
        <v>3975</v>
      </c>
      <c r="AE54">
        <v>6672</v>
      </c>
      <c r="AF54">
        <v>13297</v>
      </c>
      <c r="AG54">
        <v>13036</v>
      </c>
      <c r="AH54">
        <v>9564</v>
      </c>
      <c r="AI54">
        <v>4656</v>
      </c>
      <c r="AJ54">
        <v>2970</v>
      </c>
      <c r="AK54">
        <v>1788</v>
      </c>
      <c r="AL54">
        <v>1632</v>
      </c>
      <c r="AM54">
        <v>1353</v>
      </c>
      <c r="AN54">
        <v>1534</v>
      </c>
      <c r="AO54">
        <v>1695</v>
      </c>
      <c r="AP54">
        <v>3648</v>
      </c>
      <c r="AZ54">
        <v>423</v>
      </c>
      <c r="BA54">
        <v>1450</v>
      </c>
      <c r="BB54">
        <v>2569</v>
      </c>
    </row>
    <row r="55" spans="2:54">
      <c r="B55" t="s">
        <v>142</v>
      </c>
      <c r="BB55">
        <v>10081</v>
      </c>
    </row>
    <row r="56" spans="2:54">
      <c r="B56" t="s">
        <v>46</v>
      </c>
      <c r="D56" t="s">
        <v>90</v>
      </c>
      <c r="AA56">
        <v>602</v>
      </c>
      <c r="AB56">
        <v>1178</v>
      </c>
      <c r="AC56">
        <v>1801</v>
      </c>
      <c r="AD56">
        <v>2829</v>
      </c>
      <c r="AE56">
        <v>1969</v>
      </c>
      <c r="AF56">
        <v>1854</v>
      </c>
      <c r="AG56">
        <v>2207</v>
      </c>
      <c r="AH56">
        <v>2536</v>
      </c>
      <c r="AI56">
        <v>2892</v>
      </c>
      <c r="AJ56">
        <v>2173</v>
      </c>
      <c r="AK56">
        <v>2045</v>
      </c>
      <c r="AL56">
        <v>4783</v>
      </c>
      <c r="AM56">
        <v>8617</v>
      </c>
      <c r="AN56">
        <v>8384</v>
      </c>
      <c r="AO56">
        <v>3885</v>
      </c>
      <c r="AP56">
        <v>3687</v>
      </c>
      <c r="AZ56">
        <v>3028</v>
      </c>
      <c r="BA56">
        <v>3652</v>
      </c>
      <c r="BB56">
        <v>33290</v>
      </c>
    </row>
    <row r="57" spans="2:54">
      <c r="B57" t="s">
        <v>47</v>
      </c>
      <c r="D57" t="s">
        <v>90</v>
      </c>
      <c r="AA57">
        <v>301</v>
      </c>
      <c r="AB57">
        <v>84</v>
      </c>
      <c r="AC57">
        <v>226</v>
      </c>
      <c r="AD57">
        <v>357</v>
      </c>
      <c r="AE57">
        <v>369</v>
      </c>
      <c r="AF57">
        <v>182</v>
      </c>
      <c r="AG57">
        <v>518</v>
      </c>
      <c r="AH57">
        <v>520</v>
      </c>
      <c r="AI57">
        <v>461</v>
      </c>
      <c r="AJ57">
        <v>202</v>
      </c>
      <c r="AK57">
        <v>499</v>
      </c>
      <c r="AL57">
        <v>512</v>
      </c>
      <c r="AM57">
        <v>597</v>
      </c>
      <c r="AN57">
        <v>586</v>
      </c>
      <c r="AO57">
        <v>720</v>
      </c>
      <c r="AP57">
        <v>1792</v>
      </c>
      <c r="AZ57">
        <v>1607</v>
      </c>
      <c r="BA57">
        <v>4858</v>
      </c>
      <c r="BB57">
        <v>9125</v>
      </c>
    </row>
    <row r="58" spans="2:54">
      <c r="B58" t="s">
        <v>48</v>
      </c>
      <c r="D58" t="s">
        <v>90</v>
      </c>
      <c r="AA58">
        <v>31</v>
      </c>
      <c r="AB58">
        <v>64</v>
      </c>
      <c r="AC58">
        <v>824</v>
      </c>
      <c r="AD58">
        <v>461</v>
      </c>
      <c r="AE58">
        <v>428</v>
      </c>
      <c r="AF58">
        <v>507</v>
      </c>
      <c r="AG58">
        <v>521</v>
      </c>
      <c r="AH58">
        <v>426</v>
      </c>
      <c r="AI58">
        <v>282</v>
      </c>
      <c r="AJ58">
        <v>321</v>
      </c>
      <c r="AK58">
        <v>392</v>
      </c>
      <c r="AL58">
        <v>426</v>
      </c>
      <c r="AM58">
        <v>246</v>
      </c>
      <c r="AN58">
        <v>204</v>
      </c>
      <c r="AO58">
        <v>344</v>
      </c>
      <c r="AP58">
        <v>728</v>
      </c>
      <c r="AZ58">
        <v>9</v>
      </c>
    </row>
    <row r="59" spans="2:54">
      <c r="B59" t="s">
        <v>136</v>
      </c>
      <c r="AZ59">
        <v>49</v>
      </c>
      <c r="BB59">
        <v>212</v>
      </c>
    </row>
    <row r="60" spans="2:54">
      <c r="B60" t="s">
        <v>49</v>
      </c>
      <c r="D60" t="s">
        <v>90</v>
      </c>
      <c r="AE60">
        <v>212</v>
      </c>
      <c r="AF60">
        <v>315</v>
      </c>
      <c r="AG60">
        <v>346</v>
      </c>
      <c r="AH60">
        <v>287</v>
      </c>
      <c r="AI60">
        <v>229</v>
      </c>
      <c r="AJ60">
        <v>141</v>
      </c>
      <c r="AK60">
        <v>74</v>
      </c>
      <c r="AL60">
        <v>134</v>
      </c>
      <c r="AM60">
        <v>234</v>
      </c>
      <c r="AN60">
        <v>194</v>
      </c>
      <c r="AO60">
        <v>245</v>
      </c>
      <c r="AZ60">
        <v>54</v>
      </c>
      <c r="BB60">
        <v>2843</v>
      </c>
    </row>
    <row r="61" spans="2:54">
      <c r="B61" t="s">
        <v>50</v>
      </c>
      <c r="D61" t="s">
        <v>90</v>
      </c>
      <c r="AC61">
        <v>12</v>
      </c>
      <c r="AD61">
        <v>234</v>
      </c>
      <c r="AE61">
        <v>1863</v>
      </c>
      <c r="AF61">
        <v>1044</v>
      </c>
      <c r="AG61">
        <v>692</v>
      </c>
      <c r="AH61">
        <v>1256</v>
      </c>
      <c r="AI61">
        <v>1073</v>
      </c>
      <c r="AJ61">
        <v>881</v>
      </c>
    </row>
    <row r="62" spans="2:54">
      <c r="B62" t="s">
        <v>51</v>
      </c>
      <c r="D62" t="s">
        <v>90</v>
      </c>
      <c r="AA62">
        <v>672</v>
      </c>
      <c r="AB62">
        <v>1398</v>
      </c>
      <c r="AC62">
        <v>1722</v>
      </c>
      <c r="AD62">
        <v>2095</v>
      </c>
      <c r="AE62">
        <v>1907</v>
      </c>
      <c r="AF62">
        <v>2453</v>
      </c>
      <c r="AG62">
        <v>2389</v>
      </c>
      <c r="AH62">
        <v>2815</v>
      </c>
      <c r="AI62">
        <v>3181</v>
      </c>
      <c r="AJ62">
        <v>3146</v>
      </c>
      <c r="AK62">
        <v>2059</v>
      </c>
      <c r="AL62">
        <v>1856</v>
      </c>
      <c r="AM62">
        <v>1565</v>
      </c>
      <c r="AN62">
        <v>1805</v>
      </c>
      <c r="AO62">
        <v>1504</v>
      </c>
      <c r="AP62">
        <v>2308</v>
      </c>
      <c r="AZ62">
        <v>283</v>
      </c>
      <c r="BA62">
        <v>1402</v>
      </c>
      <c r="BB62">
        <v>2841</v>
      </c>
    </row>
    <row r="63" spans="2:54">
      <c r="B63" t="s">
        <v>106</v>
      </c>
      <c r="AK63">
        <v>75</v>
      </c>
      <c r="AL63">
        <v>64</v>
      </c>
      <c r="AM63">
        <v>49</v>
      </c>
      <c r="AN63">
        <v>28</v>
      </c>
      <c r="AO63">
        <v>70</v>
      </c>
      <c r="AZ63">
        <v>111</v>
      </c>
      <c r="BB63">
        <v>412</v>
      </c>
    </row>
    <row r="64" spans="2:54">
      <c r="B64" t="s">
        <v>96</v>
      </c>
      <c r="AA64">
        <v>472</v>
      </c>
      <c r="AB64">
        <v>915</v>
      </c>
      <c r="AC64">
        <v>615</v>
      </c>
      <c r="AD64">
        <v>633</v>
      </c>
      <c r="AK64">
        <v>254</v>
      </c>
      <c r="AL64">
        <v>191</v>
      </c>
      <c r="AM64">
        <v>219</v>
      </c>
      <c r="AN64">
        <v>495</v>
      </c>
      <c r="AO64">
        <v>461</v>
      </c>
      <c r="AP64">
        <v>1589</v>
      </c>
      <c r="AZ64">
        <v>1630</v>
      </c>
      <c r="BA64">
        <v>5035</v>
      </c>
      <c r="BB64">
        <v>698</v>
      </c>
    </row>
    <row r="65" spans="2:54">
      <c r="B65" t="s">
        <v>52</v>
      </c>
      <c r="D65" t="s">
        <v>90</v>
      </c>
      <c r="AA65">
        <v>20</v>
      </c>
      <c r="AB65">
        <v>137</v>
      </c>
      <c r="AC65">
        <v>14950</v>
      </c>
      <c r="AD65">
        <v>58424</v>
      </c>
      <c r="AE65">
        <v>30822</v>
      </c>
      <c r="AF65">
        <v>32038</v>
      </c>
      <c r="AG65">
        <v>8475</v>
      </c>
      <c r="AH65">
        <v>1852</v>
      </c>
      <c r="AI65">
        <v>1204</v>
      </c>
      <c r="AJ65">
        <v>66</v>
      </c>
      <c r="AK65">
        <v>83</v>
      </c>
      <c r="AL65">
        <v>36</v>
      </c>
      <c r="AM65">
        <v>102</v>
      </c>
      <c r="AN65">
        <v>803</v>
      </c>
      <c r="AO65">
        <v>15</v>
      </c>
      <c r="AZ65">
        <v>154</v>
      </c>
      <c r="BB65">
        <v>662</v>
      </c>
    </row>
    <row r="66" spans="2:54">
      <c r="B66" t="s">
        <v>53</v>
      </c>
      <c r="D66" t="s">
        <v>90</v>
      </c>
      <c r="AA66">
        <v>4236</v>
      </c>
      <c r="AB66">
        <v>9347</v>
      </c>
      <c r="AC66">
        <v>15686</v>
      </c>
      <c r="AD66">
        <v>15492</v>
      </c>
      <c r="AE66">
        <v>16031</v>
      </c>
      <c r="AF66">
        <v>15716</v>
      </c>
      <c r="AG66">
        <v>18352</v>
      </c>
      <c r="AH66">
        <v>21085</v>
      </c>
      <c r="AI66">
        <v>18565</v>
      </c>
      <c r="AJ66">
        <v>11538</v>
      </c>
      <c r="AK66">
        <v>6940</v>
      </c>
      <c r="AL66">
        <v>6876</v>
      </c>
      <c r="AM66">
        <v>7420</v>
      </c>
      <c r="AN66">
        <v>6923</v>
      </c>
      <c r="AO66">
        <v>5625</v>
      </c>
      <c r="AP66">
        <v>8014</v>
      </c>
      <c r="AZ66">
        <v>2710</v>
      </c>
      <c r="BA66">
        <v>15147</v>
      </c>
      <c r="BB66">
        <v>79938</v>
      </c>
    </row>
    <row r="67" spans="2:54">
      <c r="B67" t="s">
        <v>114</v>
      </c>
      <c r="AK67">
        <v>410</v>
      </c>
      <c r="AL67">
        <v>287</v>
      </c>
      <c r="AM67">
        <v>595</v>
      </c>
      <c r="AN67">
        <v>517</v>
      </c>
      <c r="AO67">
        <v>415</v>
      </c>
      <c r="BB67">
        <v>707</v>
      </c>
    </row>
    <row r="68" spans="2:54">
      <c r="B68" t="s">
        <v>112</v>
      </c>
      <c r="AK68">
        <v>59</v>
      </c>
      <c r="AL68">
        <v>99</v>
      </c>
      <c r="AM68">
        <v>130</v>
      </c>
      <c r="AN68">
        <v>412</v>
      </c>
      <c r="AO68">
        <v>596</v>
      </c>
      <c r="AZ68">
        <v>8</v>
      </c>
    </row>
    <row r="69" spans="2:54">
      <c r="B69" t="s">
        <v>113</v>
      </c>
      <c r="AK69">
        <v>1888</v>
      </c>
      <c r="AL69">
        <v>2735</v>
      </c>
      <c r="AM69">
        <v>4607</v>
      </c>
      <c r="AN69">
        <v>5404</v>
      </c>
      <c r="AO69">
        <v>5587</v>
      </c>
      <c r="AZ69">
        <v>99</v>
      </c>
      <c r="BB69">
        <v>8096</v>
      </c>
    </row>
    <row r="70" spans="2:54">
      <c r="B70" t="s">
        <v>115</v>
      </c>
      <c r="AK70">
        <v>427</v>
      </c>
      <c r="AL70">
        <v>220</v>
      </c>
      <c r="AM70">
        <v>263</v>
      </c>
      <c r="AN70">
        <v>354</v>
      </c>
      <c r="AO70">
        <v>274</v>
      </c>
      <c r="BB70">
        <v>1020</v>
      </c>
    </row>
    <row r="71" spans="2:54">
      <c r="B71" t="s">
        <v>160</v>
      </c>
      <c r="AP71">
        <v>5305</v>
      </c>
      <c r="BA71">
        <v>1044</v>
      </c>
    </row>
    <row r="72" spans="2:54">
      <c r="B72" t="s">
        <v>137</v>
      </c>
      <c r="AK72">
        <v>244</v>
      </c>
      <c r="AL72">
        <v>132</v>
      </c>
      <c r="AM72">
        <v>103</v>
      </c>
      <c r="AN72">
        <v>141</v>
      </c>
      <c r="AO72">
        <v>283</v>
      </c>
      <c r="AZ72">
        <v>381</v>
      </c>
      <c r="BB72">
        <v>1038</v>
      </c>
    </row>
    <row r="73" spans="2:54">
      <c r="B73" t="s">
        <v>155</v>
      </c>
      <c r="AK73">
        <v>25</v>
      </c>
      <c r="AL73">
        <v>52</v>
      </c>
      <c r="AM73">
        <v>162</v>
      </c>
      <c r="AN73">
        <v>774</v>
      </c>
      <c r="AO73">
        <v>1403</v>
      </c>
      <c r="AP73">
        <v>2067</v>
      </c>
      <c r="BA73">
        <v>1730</v>
      </c>
    </row>
    <row r="74" spans="2:54">
      <c r="B74" t="s">
        <v>138</v>
      </c>
      <c r="AK74">
        <v>35</v>
      </c>
      <c r="AL74">
        <v>16</v>
      </c>
      <c r="AM74">
        <v>20</v>
      </c>
      <c r="AN74">
        <v>38</v>
      </c>
      <c r="AO74">
        <v>35</v>
      </c>
      <c r="AZ74">
        <v>190</v>
      </c>
      <c r="BB74">
        <v>2750</v>
      </c>
    </row>
    <row r="75" spans="2:54">
      <c r="B75" t="s">
        <v>144</v>
      </c>
      <c r="BB75">
        <v>9</v>
      </c>
    </row>
    <row r="76" spans="2:54">
      <c r="B76" t="s">
        <v>139</v>
      </c>
      <c r="AK76">
        <v>20</v>
      </c>
      <c r="AL76">
        <v>10</v>
      </c>
      <c r="AM76">
        <v>32</v>
      </c>
      <c r="AN76">
        <v>57</v>
      </c>
      <c r="AO76">
        <v>77</v>
      </c>
      <c r="AZ76">
        <v>112</v>
      </c>
      <c r="BB76">
        <v>376</v>
      </c>
    </row>
    <row r="77" spans="2:54">
      <c r="B77" t="s">
        <v>120</v>
      </c>
      <c r="AK77">
        <v>162</v>
      </c>
      <c r="AL77">
        <v>138</v>
      </c>
      <c r="AM77">
        <v>74</v>
      </c>
      <c r="AN77">
        <v>251</v>
      </c>
      <c r="AO77">
        <v>256</v>
      </c>
      <c r="AZ77">
        <v>204</v>
      </c>
      <c r="BB77">
        <v>2248</v>
      </c>
    </row>
    <row r="78" spans="2:54">
      <c r="B78" t="s">
        <v>121</v>
      </c>
      <c r="AK78">
        <v>208</v>
      </c>
      <c r="AL78">
        <v>117</v>
      </c>
      <c r="AM78">
        <v>79</v>
      </c>
      <c r="AN78">
        <v>157</v>
      </c>
      <c r="AO78">
        <v>160</v>
      </c>
      <c r="BB78">
        <v>1663</v>
      </c>
    </row>
    <row r="79" spans="2:54">
      <c r="B79" t="s">
        <v>122</v>
      </c>
      <c r="AK79">
        <v>84</v>
      </c>
      <c r="AL79">
        <v>83</v>
      </c>
      <c r="AM79">
        <v>92</v>
      </c>
      <c r="AN79">
        <v>100</v>
      </c>
      <c r="AO79">
        <v>88</v>
      </c>
      <c r="BB79">
        <v>30</v>
      </c>
    </row>
    <row r="80" spans="2:54">
      <c r="B80" t="s">
        <v>123</v>
      </c>
      <c r="AK80">
        <v>7</v>
      </c>
      <c r="AL80">
        <v>8</v>
      </c>
      <c r="AM80">
        <v>16</v>
      </c>
      <c r="AN80">
        <v>16</v>
      </c>
      <c r="AO80">
        <v>13</v>
      </c>
      <c r="AP80">
        <v>699</v>
      </c>
      <c r="AZ80">
        <v>21</v>
      </c>
      <c r="BA80">
        <v>1915</v>
      </c>
      <c r="BB80">
        <v>14</v>
      </c>
    </row>
    <row r="81" spans="2:54">
      <c r="B81" t="s">
        <v>124</v>
      </c>
      <c r="AK81">
        <v>3480</v>
      </c>
      <c r="AL81">
        <v>4420</v>
      </c>
      <c r="AM81">
        <v>7116</v>
      </c>
      <c r="AN81">
        <v>7854</v>
      </c>
      <c r="AO81">
        <v>8987</v>
      </c>
      <c r="AZ81">
        <v>1584</v>
      </c>
      <c r="BB81">
        <v>1875</v>
      </c>
    </row>
    <row r="82" spans="2:54">
      <c r="B82" t="s">
        <v>125</v>
      </c>
      <c r="AK82">
        <v>346</v>
      </c>
      <c r="AL82">
        <v>55</v>
      </c>
      <c r="AM82">
        <v>76</v>
      </c>
      <c r="AN82">
        <v>90</v>
      </c>
      <c r="AO82">
        <v>89</v>
      </c>
      <c r="AP82">
        <v>13390</v>
      </c>
      <c r="AZ82">
        <v>37</v>
      </c>
      <c r="BA82">
        <v>5681</v>
      </c>
      <c r="BB82">
        <v>580</v>
      </c>
    </row>
    <row r="83" spans="2:54">
      <c r="B83" t="s">
        <v>126</v>
      </c>
      <c r="AK83">
        <v>329</v>
      </c>
      <c r="AL83">
        <v>312</v>
      </c>
      <c r="AM83">
        <v>288</v>
      </c>
      <c r="AN83">
        <v>203</v>
      </c>
      <c r="AO83">
        <v>117</v>
      </c>
      <c r="AZ83">
        <v>1</v>
      </c>
      <c r="BB83">
        <v>616</v>
      </c>
    </row>
    <row r="84" spans="2:54">
      <c r="B84" t="s">
        <v>54</v>
      </c>
      <c r="D84" t="s">
        <v>90</v>
      </c>
      <c r="AA84">
        <v>2</v>
      </c>
      <c r="AB84">
        <v>12</v>
      </c>
      <c r="AC84">
        <v>9</v>
      </c>
      <c r="AD84">
        <v>2</v>
      </c>
      <c r="AE84">
        <v>33</v>
      </c>
      <c r="AF84">
        <v>7</v>
      </c>
      <c r="AG84">
        <v>155</v>
      </c>
      <c r="AH84">
        <v>74</v>
      </c>
      <c r="AI84">
        <v>139</v>
      </c>
      <c r="AJ84">
        <v>50</v>
      </c>
    </row>
    <row r="85" spans="2:54">
      <c r="B85" t="s">
        <v>55</v>
      </c>
      <c r="D85" t="s">
        <v>90</v>
      </c>
      <c r="AA85">
        <v>286</v>
      </c>
      <c r="AB85">
        <v>848</v>
      </c>
      <c r="AC85">
        <v>2048</v>
      </c>
      <c r="AD85">
        <v>3119</v>
      </c>
      <c r="AE85">
        <v>4517</v>
      </c>
      <c r="AF85">
        <v>7435</v>
      </c>
      <c r="AG85">
        <v>7822</v>
      </c>
      <c r="AH85">
        <v>9039</v>
      </c>
      <c r="AI85">
        <v>9495</v>
      </c>
      <c r="AJ85">
        <v>7868</v>
      </c>
    </row>
    <row r="86" spans="2:54">
      <c r="B86" t="s">
        <v>56</v>
      </c>
      <c r="D86" t="s">
        <v>90</v>
      </c>
      <c r="AA86">
        <v>122</v>
      </c>
      <c r="AB86">
        <v>505</v>
      </c>
      <c r="AC86">
        <v>454</v>
      </c>
      <c r="AD86">
        <v>453</v>
      </c>
      <c r="AE86">
        <v>622</v>
      </c>
      <c r="AF86">
        <v>650</v>
      </c>
      <c r="AG86">
        <v>1492</v>
      </c>
      <c r="AH86">
        <v>2549</v>
      </c>
      <c r="AI86">
        <v>2093</v>
      </c>
      <c r="AJ86">
        <v>3197</v>
      </c>
    </row>
    <row r="87" spans="2:54">
      <c r="B87" t="s">
        <v>57</v>
      </c>
      <c r="D87" t="s">
        <v>90</v>
      </c>
      <c r="AA87">
        <v>14</v>
      </c>
      <c r="AB87">
        <v>7</v>
      </c>
      <c r="AC87">
        <v>66</v>
      </c>
      <c r="AD87">
        <v>146</v>
      </c>
      <c r="AE87">
        <v>128</v>
      </c>
      <c r="AF87">
        <v>1790</v>
      </c>
      <c r="AG87">
        <v>250</v>
      </c>
      <c r="AH87">
        <v>180</v>
      </c>
      <c r="AI87">
        <v>180</v>
      </c>
      <c r="AJ87">
        <v>182</v>
      </c>
    </row>
    <row r="88" spans="2:54">
      <c r="B88" t="s">
        <v>58</v>
      </c>
      <c r="D88" t="s">
        <v>90</v>
      </c>
      <c r="AA88">
        <v>103</v>
      </c>
      <c r="AB88">
        <v>60</v>
      </c>
      <c r="AC88">
        <v>128</v>
      </c>
      <c r="AD88">
        <v>98</v>
      </c>
      <c r="AE88">
        <v>56</v>
      </c>
      <c r="AF88">
        <v>170</v>
      </c>
      <c r="AG88">
        <v>73</v>
      </c>
      <c r="AH88">
        <v>215</v>
      </c>
      <c r="AI88">
        <v>348</v>
      </c>
      <c r="AJ88">
        <v>351</v>
      </c>
    </row>
    <row r="89" spans="2:54">
      <c r="B89" t="s">
        <v>59</v>
      </c>
      <c r="D89" t="s">
        <v>90</v>
      </c>
      <c r="AA89">
        <v>226</v>
      </c>
      <c r="AB89">
        <v>474</v>
      </c>
      <c r="AC89">
        <v>536</v>
      </c>
      <c r="AD89">
        <v>214</v>
      </c>
      <c r="AE89">
        <v>424</v>
      </c>
      <c r="AF89">
        <v>379</v>
      </c>
      <c r="AG89">
        <v>375</v>
      </c>
      <c r="AH89">
        <v>986</v>
      </c>
      <c r="AI89">
        <v>436</v>
      </c>
      <c r="AJ89">
        <v>313</v>
      </c>
    </row>
    <row r="90" spans="2:54">
      <c r="B90" t="s">
        <v>97</v>
      </c>
      <c r="AC90">
        <v>16</v>
      </c>
      <c r="AD90">
        <v>19</v>
      </c>
    </row>
    <row r="91" spans="2:54">
      <c r="B91" t="s">
        <v>60</v>
      </c>
      <c r="D91" t="s">
        <v>90</v>
      </c>
      <c r="AA91">
        <v>1722</v>
      </c>
      <c r="AB91">
        <v>6381</v>
      </c>
      <c r="AC91">
        <v>8485</v>
      </c>
      <c r="AD91">
        <v>9705</v>
      </c>
      <c r="AE91">
        <v>10037</v>
      </c>
      <c r="AF91">
        <v>14209</v>
      </c>
      <c r="AG91">
        <v>19323</v>
      </c>
      <c r="AH91">
        <v>18416</v>
      </c>
      <c r="AI91">
        <v>15516</v>
      </c>
      <c r="AJ91">
        <v>9836</v>
      </c>
      <c r="AK91">
        <v>8058</v>
      </c>
      <c r="AL91">
        <v>8034</v>
      </c>
      <c r="AM91">
        <v>6887</v>
      </c>
      <c r="AN91">
        <v>5638</v>
      </c>
      <c r="AO91">
        <v>6026</v>
      </c>
      <c r="AP91">
        <v>15431</v>
      </c>
      <c r="AZ91">
        <v>8390</v>
      </c>
      <c r="BA91">
        <v>32459</v>
      </c>
      <c r="BB91">
        <v>29814</v>
      </c>
    </row>
    <row r="92" spans="2:54">
      <c r="B92" t="s">
        <v>61</v>
      </c>
      <c r="D92" t="s">
        <v>90</v>
      </c>
      <c r="AE92">
        <v>99</v>
      </c>
      <c r="AF92">
        <v>204</v>
      </c>
      <c r="AG92">
        <v>68</v>
      </c>
      <c r="AH92">
        <v>114</v>
      </c>
      <c r="AI92">
        <v>144</v>
      </c>
      <c r="AJ92">
        <v>181</v>
      </c>
      <c r="AK92">
        <v>163</v>
      </c>
      <c r="AL92">
        <v>94</v>
      </c>
      <c r="AM92">
        <v>670</v>
      </c>
      <c r="AN92">
        <v>303</v>
      </c>
      <c r="AO92">
        <v>268</v>
      </c>
      <c r="AZ92">
        <v>29</v>
      </c>
      <c r="BB92">
        <v>133</v>
      </c>
    </row>
    <row r="93" spans="2:54">
      <c r="B93" t="s">
        <v>62</v>
      </c>
      <c r="D93" t="s">
        <v>90</v>
      </c>
      <c r="AA93">
        <v>833</v>
      </c>
      <c r="AB93">
        <v>2876</v>
      </c>
      <c r="AC93">
        <v>3948</v>
      </c>
      <c r="AD93">
        <v>3962</v>
      </c>
      <c r="AE93">
        <v>3564</v>
      </c>
      <c r="AF93">
        <v>3570</v>
      </c>
      <c r="AG93">
        <v>7072</v>
      </c>
      <c r="AH93">
        <v>5317</v>
      </c>
      <c r="AI93">
        <v>5056</v>
      </c>
      <c r="AJ93">
        <v>1502</v>
      </c>
      <c r="AK93">
        <v>2201</v>
      </c>
      <c r="AL93">
        <v>2284</v>
      </c>
      <c r="AM93">
        <v>2247</v>
      </c>
      <c r="AN93">
        <v>1838</v>
      </c>
      <c r="AO93">
        <v>2474</v>
      </c>
      <c r="AP93">
        <v>3678</v>
      </c>
      <c r="AZ93">
        <v>1099</v>
      </c>
      <c r="BA93">
        <v>3930</v>
      </c>
      <c r="BB93">
        <v>22409</v>
      </c>
    </row>
    <row r="94" spans="2:54">
      <c r="B94" t="s">
        <v>156</v>
      </c>
      <c r="AK94">
        <v>3</v>
      </c>
      <c r="AL94">
        <v>8</v>
      </c>
      <c r="AM94">
        <v>0</v>
      </c>
      <c r="AO94">
        <v>1</v>
      </c>
    </row>
    <row r="95" spans="2:54">
      <c r="B95" t="s">
        <v>63</v>
      </c>
      <c r="D95" t="s">
        <v>90</v>
      </c>
      <c r="AA95">
        <v>2</v>
      </c>
      <c r="AB95">
        <v>56</v>
      </c>
      <c r="AC95">
        <v>76</v>
      </c>
      <c r="AD95">
        <v>43</v>
      </c>
      <c r="AE95">
        <v>161</v>
      </c>
      <c r="AF95">
        <v>195</v>
      </c>
      <c r="AG95">
        <v>214</v>
      </c>
      <c r="AH95">
        <v>117</v>
      </c>
      <c r="AI95">
        <v>149</v>
      </c>
      <c r="AJ95">
        <v>73</v>
      </c>
      <c r="AK95">
        <v>78</v>
      </c>
      <c r="AL95">
        <v>54</v>
      </c>
      <c r="AM95">
        <v>35</v>
      </c>
      <c r="AN95">
        <v>54</v>
      </c>
      <c r="AO95">
        <v>97</v>
      </c>
      <c r="AZ95">
        <v>39</v>
      </c>
      <c r="BB95">
        <v>1059</v>
      </c>
    </row>
    <row r="96" spans="2:54">
      <c r="B96" t="s">
        <v>64</v>
      </c>
      <c r="D96" t="s">
        <v>90</v>
      </c>
      <c r="AA96">
        <v>84</v>
      </c>
      <c r="AB96">
        <v>635</v>
      </c>
      <c r="AC96">
        <v>1176</v>
      </c>
      <c r="AD96">
        <v>1262</v>
      </c>
      <c r="AE96">
        <v>2706</v>
      </c>
      <c r="AF96">
        <v>3820</v>
      </c>
      <c r="AG96">
        <v>4903</v>
      </c>
      <c r="AH96">
        <v>5884</v>
      </c>
      <c r="AI96">
        <v>4936</v>
      </c>
      <c r="AJ96">
        <v>2898</v>
      </c>
      <c r="AK96">
        <v>1446</v>
      </c>
      <c r="AL96">
        <v>1061</v>
      </c>
      <c r="AM96">
        <v>1230</v>
      </c>
      <c r="AN96">
        <v>1559</v>
      </c>
      <c r="AO96">
        <v>1812</v>
      </c>
      <c r="AP96">
        <v>2209</v>
      </c>
      <c r="AZ96">
        <v>897</v>
      </c>
      <c r="BA96">
        <v>1047</v>
      </c>
      <c r="BB96">
        <v>3311</v>
      </c>
    </row>
    <row r="97" spans="2:54">
      <c r="B97" t="s">
        <v>65</v>
      </c>
      <c r="D97" t="s">
        <v>90</v>
      </c>
      <c r="AA97">
        <v>165</v>
      </c>
      <c r="AB97">
        <v>874</v>
      </c>
      <c r="AC97">
        <v>939</v>
      </c>
      <c r="AD97">
        <v>945</v>
      </c>
      <c r="AE97">
        <v>2369</v>
      </c>
      <c r="AF97">
        <v>2575</v>
      </c>
      <c r="AG97">
        <v>2406</v>
      </c>
      <c r="AH97">
        <v>2054</v>
      </c>
      <c r="AI97">
        <v>2143</v>
      </c>
      <c r="AJ97">
        <v>550</v>
      </c>
      <c r="AK97">
        <v>290</v>
      </c>
      <c r="AL97">
        <v>277</v>
      </c>
      <c r="AM97">
        <v>332</v>
      </c>
      <c r="AN97">
        <v>273</v>
      </c>
      <c r="AO97">
        <v>365</v>
      </c>
      <c r="AP97">
        <v>225</v>
      </c>
      <c r="AZ97">
        <v>164</v>
      </c>
      <c r="BA97">
        <v>947</v>
      </c>
      <c r="BB97">
        <v>2356</v>
      </c>
    </row>
    <row r="98" spans="2:54">
      <c r="B98" t="s">
        <v>66</v>
      </c>
      <c r="D98" t="s">
        <v>90</v>
      </c>
      <c r="AB98">
        <v>176</v>
      </c>
      <c r="AC98">
        <v>3446</v>
      </c>
      <c r="AD98">
        <v>1348</v>
      </c>
      <c r="AE98">
        <v>2251</v>
      </c>
      <c r="AF98">
        <v>1746</v>
      </c>
      <c r="AG98">
        <v>2807</v>
      </c>
      <c r="AH98">
        <v>3098</v>
      </c>
      <c r="AI98">
        <v>1071</v>
      </c>
      <c r="AJ98">
        <v>895</v>
      </c>
      <c r="AK98">
        <v>420</v>
      </c>
      <c r="AL98">
        <v>2086</v>
      </c>
      <c r="AM98">
        <v>650</v>
      </c>
      <c r="AN98">
        <v>362</v>
      </c>
      <c r="AO98">
        <v>463</v>
      </c>
      <c r="AP98">
        <v>862</v>
      </c>
      <c r="AZ98">
        <v>921</v>
      </c>
      <c r="BA98">
        <v>6625</v>
      </c>
      <c r="BB98">
        <v>5614</v>
      </c>
    </row>
    <row r="99" spans="2:54">
      <c r="B99" t="s">
        <v>67</v>
      </c>
      <c r="D99" t="s">
        <v>90</v>
      </c>
      <c r="AE99">
        <v>63</v>
      </c>
      <c r="AF99">
        <v>88</v>
      </c>
      <c r="AG99">
        <v>73</v>
      </c>
      <c r="AH99">
        <v>85</v>
      </c>
      <c r="AI99">
        <v>48</v>
      </c>
      <c r="AJ99">
        <v>59</v>
      </c>
      <c r="AK99">
        <v>57</v>
      </c>
      <c r="AL99">
        <v>79</v>
      </c>
      <c r="AM99">
        <v>85</v>
      </c>
      <c r="AN99">
        <v>16</v>
      </c>
      <c r="AO99">
        <v>16</v>
      </c>
      <c r="BB99">
        <v>85</v>
      </c>
    </row>
    <row r="100" spans="2:54">
      <c r="B100" t="s">
        <v>68</v>
      </c>
      <c r="D100" t="s">
        <v>90</v>
      </c>
      <c r="AA100">
        <v>61</v>
      </c>
      <c r="AB100">
        <v>468</v>
      </c>
      <c r="AC100">
        <v>1430</v>
      </c>
      <c r="AD100">
        <v>1467</v>
      </c>
      <c r="AE100">
        <v>1091</v>
      </c>
      <c r="AF100">
        <v>1405</v>
      </c>
      <c r="AG100">
        <v>1278</v>
      </c>
      <c r="AH100">
        <v>1459</v>
      </c>
      <c r="AI100">
        <v>984</v>
      </c>
      <c r="AJ100">
        <v>406</v>
      </c>
      <c r="AK100">
        <v>255</v>
      </c>
      <c r="AL100">
        <v>298</v>
      </c>
      <c r="AM100">
        <v>531</v>
      </c>
      <c r="AN100">
        <v>427</v>
      </c>
      <c r="AO100">
        <v>346</v>
      </c>
      <c r="AP100">
        <v>884</v>
      </c>
      <c r="AZ100">
        <v>252</v>
      </c>
      <c r="BB100">
        <v>17051</v>
      </c>
    </row>
    <row r="101" spans="2:54">
      <c r="B101" t="s">
        <v>69</v>
      </c>
      <c r="D101" t="s">
        <v>90</v>
      </c>
      <c r="AC101">
        <v>3</v>
      </c>
      <c r="AE101">
        <v>44</v>
      </c>
      <c r="AF101">
        <v>47</v>
      </c>
      <c r="AG101">
        <v>105</v>
      </c>
      <c r="AH101">
        <v>26</v>
      </c>
      <c r="AI101">
        <v>16</v>
      </c>
      <c r="AJ101">
        <v>22</v>
      </c>
      <c r="AL101">
        <v>25</v>
      </c>
      <c r="AM101">
        <v>6</v>
      </c>
      <c r="AN101">
        <v>13</v>
      </c>
      <c r="AO101">
        <v>29</v>
      </c>
      <c r="AP101">
        <v>38</v>
      </c>
      <c r="BA101">
        <v>2442</v>
      </c>
      <c r="BB101">
        <v>2910</v>
      </c>
    </row>
    <row r="102" spans="2:54">
      <c r="B102" t="s">
        <v>70</v>
      </c>
      <c r="D102" t="s">
        <v>90</v>
      </c>
      <c r="AE102">
        <v>59</v>
      </c>
      <c r="AF102">
        <v>175</v>
      </c>
      <c r="AG102">
        <v>285</v>
      </c>
      <c r="AH102">
        <v>259</v>
      </c>
      <c r="AI102">
        <v>153</v>
      </c>
      <c r="AJ102">
        <v>84</v>
      </c>
      <c r="AK102">
        <v>100</v>
      </c>
      <c r="AL102">
        <v>130</v>
      </c>
      <c r="AM102">
        <v>68</v>
      </c>
      <c r="AN102">
        <v>68</v>
      </c>
      <c r="AO102">
        <v>137</v>
      </c>
      <c r="AZ102">
        <v>36</v>
      </c>
      <c r="BB102">
        <v>172</v>
      </c>
    </row>
    <row r="103" spans="2:54">
      <c r="B103" t="s">
        <v>71</v>
      </c>
      <c r="D103" t="s">
        <v>90</v>
      </c>
      <c r="AE103">
        <v>8</v>
      </c>
      <c r="AI103">
        <v>4</v>
      </c>
      <c r="AJ103">
        <v>3</v>
      </c>
    </row>
    <row r="104" spans="2:54">
      <c r="B104" t="s">
        <v>72</v>
      </c>
      <c r="D104" t="s">
        <v>90</v>
      </c>
      <c r="AE104">
        <v>369</v>
      </c>
      <c r="AF104">
        <v>296</v>
      </c>
      <c r="AG104">
        <v>294</v>
      </c>
      <c r="AH104">
        <v>438</v>
      </c>
      <c r="AI104">
        <v>295</v>
      </c>
      <c r="AJ104">
        <v>276</v>
      </c>
      <c r="AK104">
        <v>137</v>
      </c>
      <c r="AL104">
        <v>92</v>
      </c>
      <c r="AM104">
        <v>124</v>
      </c>
      <c r="AN104">
        <v>62</v>
      </c>
      <c r="AO104">
        <v>34</v>
      </c>
      <c r="AP104">
        <v>38</v>
      </c>
      <c r="AZ104">
        <v>11</v>
      </c>
      <c r="BA104">
        <v>36</v>
      </c>
      <c r="BB104">
        <v>207</v>
      </c>
    </row>
    <row r="105" spans="2:54">
      <c r="B105" t="s">
        <v>73</v>
      </c>
      <c r="D105" t="s">
        <v>90</v>
      </c>
      <c r="AE105">
        <v>34</v>
      </c>
      <c r="AF105">
        <v>18</v>
      </c>
      <c r="AG105">
        <v>25</v>
      </c>
      <c r="AH105">
        <v>46</v>
      </c>
      <c r="AI105">
        <v>33</v>
      </c>
      <c r="AJ105">
        <v>26</v>
      </c>
      <c r="AK105">
        <v>11</v>
      </c>
      <c r="AL105">
        <v>24</v>
      </c>
      <c r="AM105">
        <v>22</v>
      </c>
      <c r="AN105">
        <v>8</v>
      </c>
      <c r="AO105">
        <v>16</v>
      </c>
      <c r="BB105">
        <v>61</v>
      </c>
    </row>
    <row r="106" spans="2:54">
      <c r="B106" t="s">
        <v>74</v>
      </c>
      <c r="D106" t="s">
        <v>90</v>
      </c>
      <c r="AE106">
        <v>89</v>
      </c>
      <c r="AF106">
        <v>18</v>
      </c>
      <c r="AG106">
        <v>46</v>
      </c>
      <c r="AH106">
        <v>27</v>
      </c>
      <c r="AI106">
        <v>29</v>
      </c>
      <c r="AJ106">
        <v>41</v>
      </c>
      <c r="AK106">
        <v>40</v>
      </c>
      <c r="AL106">
        <v>2</v>
      </c>
      <c r="AM106">
        <v>5</v>
      </c>
      <c r="AN106">
        <v>9</v>
      </c>
      <c r="AO106">
        <v>20</v>
      </c>
      <c r="BB106">
        <v>59</v>
      </c>
    </row>
    <row r="107" spans="2:54">
      <c r="B107" t="s">
        <v>75</v>
      </c>
      <c r="D107" t="s">
        <v>90</v>
      </c>
      <c r="AA107">
        <v>259</v>
      </c>
      <c r="AB107">
        <v>1807</v>
      </c>
      <c r="AC107">
        <v>1495</v>
      </c>
      <c r="AD107">
        <v>2627</v>
      </c>
      <c r="AE107">
        <v>1643</v>
      </c>
      <c r="AF107">
        <v>2206</v>
      </c>
      <c r="AG107">
        <v>2609</v>
      </c>
      <c r="AH107">
        <v>2747</v>
      </c>
      <c r="AI107">
        <v>2551</v>
      </c>
      <c r="AJ107">
        <v>1423</v>
      </c>
      <c r="AK107">
        <v>736</v>
      </c>
      <c r="AL107">
        <v>827</v>
      </c>
      <c r="AM107">
        <v>754</v>
      </c>
      <c r="AN107">
        <v>836</v>
      </c>
      <c r="AO107">
        <v>1083</v>
      </c>
      <c r="AP107">
        <v>1474</v>
      </c>
      <c r="AZ107">
        <v>470</v>
      </c>
      <c r="BA107">
        <v>1525</v>
      </c>
      <c r="BB107">
        <v>1716</v>
      </c>
    </row>
    <row r="108" spans="2:54">
      <c r="B108" t="s">
        <v>76</v>
      </c>
      <c r="D108" t="s">
        <v>90</v>
      </c>
      <c r="AE108">
        <v>18</v>
      </c>
      <c r="AF108">
        <v>18</v>
      </c>
      <c r="AG108">
        <v>58</v>
      </c>
      <c r="AH108">
        <v>59</v>
      </c>
      <c r="AI108">
        <v>34</v>
      </c>
      <c r="AJ108">
        <v>3</v>
      </c>
      <c r="AK108">
        <v>46</v>
      </c>
      <c r="AL108">
        <v>22</v>
      </c>
      <c r="AM108">
        <v>20</v>
      </c>
      <c r="AN108">
        <v>24</v>
      </c>
      <c r="AO108">
        <v>9</v>
      </c>
    </row>
    <row r="109" spans="2:54">
      <c r="B109" t="s">
        <v>77</v>
      </c>
      <c r="D109" t="s">
        <v>90</v>
      </c>
      <c r="AE109">
        <v>37</v>
      </c>
      <c r="AF109">
        <v>74</v>
      </c>
      <c r="AG109">
        <v>137</v>
      </c>
      <c r="AH109">
        <v>123</v>
      </c>
      <c r="AI109">
        <v>92</v>
      </c>
      <c r="AJ109">
        <v>62</v>
      </c>
    </row>
    <row r="110" spans="2:54">
      <c r="B110" t="s">
        <v>78</v>
      </c>
      <c r="D110" t="s">
        <v>90</v>
      </c>
      <c r="AE110">
        <v>146</v>
      </c>
      <c r="AF110">
        <v>264</v>
      </c>
      <c r="AG110">
        <v>243</v>
      </c>
      <c r="AH110">
        <v>307</v>
      </c>
      <c r="AI110">
        <v>243</v>
      </c>
      <c r="AJ110">
        <v>220</v>
      </c>
      <c r="AK110">
        <v>161</v>
      </c>
      <c r="AL110">
        <v>111</v>
      </c>
      <c r="AM110">
        <v>58</v>
      </c>
      <c r="AN110">
        <v>118</v>
      </c>
      <c r="AO110">
        <v>185</v>
      </c>
      <c r="AZ110">
        <v>5</v>
      </c>
      <c r="BB110">
        <v>256</v>
      </c>
    </row>
    <row r="111" spans="2:54">
      <c r="B111" t="s">
        <v>79</v>
      </c>
      <c r="D111" t="s">
        <v>90</v>
      </c>
      <c r="AB111">
        <v>6</v>
      </c>
      <c r="AC111">
        <v>9</v>
      </c>
      <c r="AD111">
        <v>123</v>
      </c>
      <c r="AE111">
        <v>55</v>
      </c>
      <c r="AF111">
        <v>86</v>
      </c>
      <c r="AG111">
        <v>317</v>
      </c>
      <c r="AH111">
        <v>230</v>
      </c>
      <c r="AI111">
        <v>209</v>
      </c>
      <c r="AJ111">
        <v>109</v>
      </c>
      <c r="AK111">
        <v>45</v>
      </c>
      <c r="AL111">
        <v>29</v>
      </c>
      <c r="AM111">
        <v>28</v>
      </c>
      <c r="AN111">
        <v>180</v>
      </c>
      <c r="AO111">
        <v>77</v>
      </c>
      <c r="BB111">
        <v>470</v>
      </c>
    </row>
    <row r="112" spans="2:54">
      <c r="B112" t="s">
        <v>80</v>
      </c>
      <c r="D112" t="s">
        <v>90</v>
      </c>
      <c r="AA112">
        <v>42</v>
      </c>
      <c r="AB112">
        <v>250</v>
      </c>
      <c r="AC112">
        <v>446</v>
      </c>
      <c r="AD112">
        <v>313</v>
      </c>
      <c r="AE112">
        <v>1037</v>
      </c>
      <c r="AF112">
        <v>897</v>
      </c>
      <c r="AG112">
        <v>794</v>
      </c>
      <c r="AH112">
        <v>671</v>
      </c>
      <c r="AI112">
        <v>436</v>
      </c>
      <c r="AJ112">
        <v>263</v>
      </c>
      <c r="AK112">
        <v>417</v>
      </c>
      <c r="AL112">
        <v>350</v>
      </c>
      <c r="AM112">
        <v>224</v>
      </c>
      <c r="AN112">
        <v>157</v>
      </c>
      <c r="AO112">
        <v>228</v>
      </c>
      <c r="AP112">
        <v>240</v>
      </c>
      <c r="AZ112">
        <v>272</v>
      </c>
      <c r="BA112">
        <v>34</v>
      </c>
      <c r="BB112">
        <v>6095</v>
      </c>
    </row>
    <row r="113" spans="2:54">
      <c r="B113" t="s">
        <v>81</v>
      </c>
      <c r="D113" t="s">
        <v>90</v>
      </c>
      <c r="AE113">
        <v>81</v>
      </c>
      <c r="AF113">
        <v>71</v>
      </c>
      <c r="AG113">
        <v>100</v>
      </c>
      <c r="AH113">
        <v>167</v>
      </c>
      <c r="AI113">
        <v>75</v>
      </c>
      <c r="AJ113">
        <v>63</v>
      </c>
      <c r="AK113">
        <v>154</v>
      </c>
      <c r="AL113">
        <v>94</v>
      </c>
      <c r="AM113">
        <v>25</v>
      </c>
      <c r="AN113">
        <v>60</v>
      </c>
      <c r="AO113">
        <v>37</v>
      </c>
      <c r="AZ113">
        <v>2</v>
      </c>
      <c r="BB113">
        <v>102</v>
      </c>
    </row>
    <row r="114" spans="2:54">
      <c r="B114" t="s">
        <v>82</v>
      </c>
      <c r="D114" t="s">
        <v>90</v>
      </c>
      <c r="AA114">
        <v>34</v>
      </c>
      <c r="AB114">
        <v>295</v>
      </c>
      <c r="AC114">
        <v>1270</v>
      </c>
      <c r="AD114">
        <v>1402</v>
      </c>
      <c r="AE114">
        <v>1501</v>
      </c>
      <c r="AF114">
        <v>1434</v>
      </c>
      <c r="AG114">
        <v>2304</v>
      </c>
      <c r="AH114">
        <v>2209</v>
      </c>
      <c r="AI114">
        <v>2052</v>
      </c>
      <c r="AJ114">
        <v>1358</v>
      </c>
      <c r="AK114">
        <v>436</v>
      </c>
      <c r="AL114">
        <v>587</v>
      </c>
      <c r="AM114">
        <v>641</v>
      </c>
      <c r="AN114">
        <v>303</v>
      </c>
      <c r="AO114">
        <v>854</v>
      </c>
      <c r="AP114">
        <v>1402</v>
      </c>
      <c r="AZ114">
        <v>287</v>
      </c>
      <c r="BA114">
        <v>957</v>
      </c>
      <c r="BB114">
        <v>391</v>
      </c>
    </row>
    <row r="115" spans="2:54">
      <c r="B115" t="s">
        <v>83</v>
      </c>
      <c r="D115" t="s">
        <v>90</v>
      </c>
      <c r="AB115">
        <v>29</v>
      </c>
      <c r="AC115">
        <v>395</v>
      </c>
      <c r="AD115">
        <v>210</v>
      </c>
      <c r="AE115">
        <v>525</v>
      </c>
      <c r="AF115">
        <v>630</v>
      </c>
      <c r="AG115">
        <v>506</v>
      </c>
      <c r="AH115">
        <v>647</v>
      </c>
      <c r="AI115">
        <v>467</v>
      </c>
      <c r="AJ115">
        <v>367</v>
      </c>
      <c r="AK115">
        <v>194</v>
      </c>
      <c r="AL115">
        <v>160</v>
      </c>
      <c r="AM115">
        <v>208</v>
      </c>
      <c r="AN115">
        <v>170</v>
      </c>
      <c r="AO115">
        <v>194</v>
      </c>
      <c r="AP115">
        <v>426</v>
      </c>
      <c r="AZ115">
        <v>483</v>
      </c>
      <c r="BA115">
        <v>971</v>
      </c>
      <c r="BB115">
        <v>1088</v>
      </c>
    </row>
    <row r="116" spans="2:54">
      <c r="B116" t="s">
        <v>84</v>
      </c>
      <c r="D116" t="s">
        <v>90</v>
      </c>
      <c r="AA116">
        <v>15262</v>
      </c>
      <c r="AB116">
        <v>29367</v>
      </c>
      <c r="AC116">
        <v>40651</v>
      </c>
      <c r="AD116">
        <v>41864</v>
      </c>
      <c r="AE116">
        <v>60986</v>
      </c>
      <c r="AF116">
        <v>64411</v>
      </c>
      <c r="AG116">
        <v>75904</v>
      </c>
      <c r="AH116">
        <v>75864</v>
      </c>
      <c r="AI116">
        <v>49425</v>
      </c>
      <c r="AJ116">
        <v>24688</v>
      </c>
      <c r="AK116">
        <v>15145</v>
      </c>
      <c r="AL116">
        <v>19027</v>
      </c>
      <c r="AM116">
        <v>12932</v>
      </c>
      <c r="AN116">
        <v>16917</v>
      </c>
      <c r="AO116">
        <v>23191</v>
      </c>
      <c r="AP116">
        <v>30619</v>
      </c>
      <c r="AZ116">
        <v>43999</v>
      </c>
      <c r="BA116">
        <v>101864</v>
      </c>
      <c r="BB116">
        <v>96238</v>
      </c>
    </row>
    <row r="117" spans="2:54">
      <c r="B117" t="s">
        <v>153</v>
      </c>
      <c r="AA117">
        <v>47</v>
      </c>
      <c r="AB117">
        <v>191</v>
      </c>
      <c r="AC117">
        <v>367</v>
      </c>
      <c r="AD117">
        <v>345</v>
      </c>
    </row>
    <row r="118" spans="2:54">
      <c r="B118" t="s">
        <v>107</v>
      </c>
      <c r="AK118">
        <v>1</v>
      </c>
      <c r="AL118">
        <v>25</v>
      </c>
      <c r="AM118">
        <v>72</v>
      </c>
      <c r="AN118">
        <v>3</v>
      </c>
      <c r="AO118">
        <v>2</v>
      </c>
    </row>
    <row r="119" spans="2:54">
      <c r="B119" t="s">
        <v>109</v>
      </c>
      <c r="AK119">
        <v>18</v>
      </c>
      <c r="AL119">
        <v>28</v>
      </c>
      <c r="AM119">
        <v>61</v>
      </c>
      <c r="AN119">
        <v>90</v>
      </c>
      <c r="AO119">
        <v>126</v>
      </c>
      <c r="BB119">
        <v>219</v>
      </c>
    </row>
    <row r="120" spans="2:54">
      <c r="B120" t="s">
        <v>110</v>
      </c>
      <c r="AK120">
        <v>10</v>
      </c>
      <c r="AL120">
        <v>11</v>
      </c>
      <c r="AM120">
        <v>7</v>
      </c>
      <c r="AN120">
        <v>18</v>
      </c>
      <c r="AO120">
        <v>17</v>
      </c>
      <c r="BB120">
        <v>25</v>
      </c>
    </row>
    <row r="121" spans="2:54">
      <c r="B121" t="s">
        <v>98</v>
      </c>
      <c r="AA121">
        <v>35</v>
      </c>
      <c r="AB121">
        <v>68</v>
      </c>
      <c r="AC121">
        <v>194</v>
      </c>
      <c r="AD121">
        <v>415</v>
      </c>
      <c r="AP121">
        <v>1826</v>
      </c>
      <c r="BA121">
        <v>2444</v>
      </c>
    </row>
    <row r="122" spans="2:54">
      <c r="B122" t="s">
        <v>85</v>
      </c>
      <c r="D122" t="s">
        <v>90</v>
      </c>
      <c r="AA122">
        <v>131</v>
      </c>
      <c r="AB122">
        <v>186</v>
      </c>
      <c r="AC122">
        <v>589</v>
      </c>
      <c r="AD122">
        <v>1173</v>
      </c>
      <c r="AE122">
        <v>2878</v>
      </c>
      <c r="AF122">
        <v>3642</v>
      </c>
      <c r="AG122">
        <v>3473</v>
      </c>
      <c r="AH122">
        <v>4368</v>
      </c>
      <c r="AI122">
        <v>2674</v>
      </c>
      <c r="AJ122">
        <v>1725</v>
      </c>
      <c r="AK122">
        <v>1275</v>
      </c>
      <c r="AL122">
        <v>1397</v>
      </c>
      <c r="AM122">
        <v>1790</v>
      </c>
      <c r="AN122">
        <v>1950</v>
      </c>
      <c r="AO122">
        <v>1852</v>
      </c>
      <c r="AZ122">
        <v>1172</v>
      </c>
      <c r="BB122">
        <v>8225</v>
      </c>
    </row>
    <row r="123" spans="2:54">
      <c r="B123" t="s">
        <v>86</v>
      </c>
      <c r="D123" t="s">
        <v>90</v>
      </c>
      <c r="AE123">
        <v>1012</v>
      </c>
      <c r="AF123">
        <v>828</v>
      </c>
      <c r="AG123">
        <v>611</v>
      </c>
      <c r="AH123">
        <v>885</v>
      </c>
      <c r="AI123">
        <v>728</v>
      </c>
      <c r="AJ123">
        <v>407</v>
      </c>
      <c r="AK123">
        <v>272</v>
      </c>
      <c r="AL123">
        <v>260</v>
      </c>
      <c r="AM123">
        <v>306</v>
      </c>
      <c r="AN123">
        <v>318</v>
      </c>
      <c r="AO123">
        <v>523</v>
      </c>
      <c r="AZ123">
        <v>444</v>
      </c>
      <c r="BB123">
        <v>416</v>
      </c>
    </row>
    <row r="124" spans="2:54">
      <c r="B124" t="s">
        <v>87</v>
      </c>
      <c r="D124" t="s">
        <v>90</v>
      </c>
      <c r="AE124">
        <v>4</v>
      </c>
      <c r="AF124">
        <v>11</v>
      </c>
      <c r="AG124">
        <v>7</v>
      </c>
      <c r="AH124">
        <v>16</v>
      </c>
      <c r="AI124">
        <v>17</v>
      </c>
      <c r="AJ124">
        <v>1</v>
      </c>
      <c r="AK124">
        <v>4</v>
      </c>
      <c r="AL124">
        <v>9</v>
      </c>
      <c r="AM124">
        <v>5</v>
      </c>
      <c r="AN124">
        <v>2</v>
      </c>
      <c r="AO124">
        <v>3</v>
      </c>
    </row>
    <row r="125" spans="2:54">
      <c r="B125" t="s">
        <v>161</v>
      </c>
      <c r="AP125">
        <v>4120</v>
      </c>
      <c r="BA125">
        <v>6028</v>
      </c>
    </row>
    <row r="126" spans="2:54">
      <c r="B126" t="s">
        <v>100</v>
      </c>
      <c r="AH126">
        <v>5500</v>
      </c>
      <c r="AI126">
        <v>5562</v>
      </c>
    </row>
    <row r="128" spans="2:54">
      <c r="B128" t="s">
        <v>91</v>
      </c>
      <c r="D128" t="s">
        <v>90</v>
      </c>
      <c r="AA128">
        <f t="shared" ref="AA128:AD128" si="0">SUM(AA4:AA126)</f>
        <v>1103707</v>
      </c>
      <c r="AB128">
        <f t="shared" si="0"/>
        <v>1626458</v>
      </c>
      <c r="AC128">
        <f t="shared" si="0"/>
        <v>1988099</v>
      </c>
      <c r="AD128">
        <f t="shared" si="0"/>
        <v>1954485</v>
      </c>
      <c r="AE128">
        <f t="shared" ref="AE128:AG128" si="1">SUM(AE4:AE126)</f>
        <v>1744930</v>
      </c>
      <c r="AF128">
        <f t="shared" si="1"/>
        <v>2099121</v>
      </c>
      <c r="AG128">
        <f t="shared" si="1"/>
        <v>2249498</v>
      </c>
      <c r="AH128">
        <f>SUM(AH4:AH126)</f>
        <v>2219598</v>
      </c>
      <c r="AI128">
        <f>SUM(AI4:AI126)</f>
        <v>1879614</v>
      </c>
      <c r="AJ128">
        <f>SUM(AJ4:AJ124)</f>
        <v>1326758</v>
      </c>
      <c r="AK128">
        <f>SUM(AK4:AK124)</f>
        <v>786440</v>
      </c>
      <c r="AL128">
        <f>SUM(AL4:AL124)</f>
        <v>817559</v>
      </c>
      <c r="AM128">
        <f>SUM(AM4:AM124)</f>
        <v>874281</v>
      </c>
      <c r="AN128">
        <f>SUM(AN4:AN124)</f>
        <v>907210</v>
      </c>
      <c r="AO128">
        <f>SUM(AO4:AO124)</f>
        <v>967283</v>
      </c>
      <c r="AP128">
        <f>SUM(AP4:AP127)</f>
        <v>1230145</v>
      </c>
      <c r="AQ128">
        <f t="shared" ref="AQ128:BB128" si="2">SUM(AQ4:AQ127)</f>
        <v>0</v>
      </c>
      <c r="AR128">
        <f t="shared" si="2"/>
        <v>0</v>
      </c>
      <c r="AS128">
        <f t="shared" si="2"/>
        <v>0</v>
      </c>
      <c r="AT128">
        <f t="shared" si="2"/>
        <v>0</v>
      </c>
      <c r="AU128">
        <f t="shared" si="2"/>
        <v>0</v>
      </c>
      <c r="AV128">
        <f t="shared" si="2"/>
        <v>0</v>
      </c>
      <c r="AW128">
        <f t="shared" si="2"/>
        <v>0</v>
      </c>
      <c r="AX128">
        <f t="shared" si="2"/>
        <v>0</v>
      </c>
      <c r="AY128">
        <f t="shared" si="2"/>
        <v>0</v>
      </c>
      <c r="AZ128">
        <f t="shared" si="2"/>
        <v>842392</v>
      </c>
      <c r="BA128">
        <f t="shared" si="2"/>
        <v>1983742</v>
      </c>
      <c r="BB128">
        <f t="shared" si="2"/>
        <v>3229103</v>
      </c>
    </row>
    <row r="130" spans="27:54">
      <c r="AC130">
        <f>1988099-AC128</f>
        <v>0</v>
      </c>
      <c r="AD130">
        <f>1954485-AD128</f>
        <v>0</v>
      </c>
      <c r="AE130">
        <f>1744930-AE128</f>
        <v>0</v>
      </c>
      <c r="AF130">
        <f>2099121-AF128</f>
        <v>0</v>
      </c>
      <c r="AG130">
        <f>2249498-AG128</f>
        <v>0</v>
      </c>
      <c r="AH130">
        <f>2219598-AH128</f>
        <v>0</v>
      </c>
      <c r="AI130">
        <f>1879614-AI128</f>
        <v>0</v>
      </c>
      <c r="AJ130">
        <f>1326758-AJ128</f>
        <v>0</v>
      </c>
      <c r="AK130">
        <f>786440-AK128</f>
        <v>0</v>
      </c>
      <c r="AL130">
        <f>817559-AL128</f>
        <v>0</v>
      </c>
      <c r="AM130">
        <f>874281-AM128</f>
        <v>0</v>
      </c>
      <c r="AN130">
        <f>907210-AN128</f>
        <v>0</v>
      </c>
      <c r="AO130">
        <f>967283-AO128</f>
        <v>0</v>
      </c>
      <c r="AP130">
        <f>1230145-AP128</f>
        <v>0</v>
      </c>
      <c r="AZ130">
        <f>842392-AZ128</f>
        <v>0</v>
      </c>
      <c r="BA130">
        <f>1983742-BA128</f>
        <v>0</v>
      </c>
      <c r="BB130">
        <f>3229103-BB128</f>
        <v>0</v>
      </c>
    </row>
    <row r="132" spans="27:54">
      <c r="AA132" t="s">
        <v>147</v>
      </c>
      <c r="AB132" t="s">
        <v>147</v>
      </c>
      <c r="AC132" t="s">
        <v>147</v>
      </c>
      <c r="AD132" t="s">
        <v>147</v>
      </c>
      <c r="AE132" t="s">
        <v>147</v>
      </c>
      <c r="AF132" t="s">
        <v>147</v>
      </c>
      <c r="AG132" t="s">
        <v>147</v>
      </c>
      <c r="AH132" t="s">
        <v>147</v>
      </c>
      <c r="AI132" t="s">
        <v>147</v>
      </c>
      <c r="AJ132" t="s">
        <v>147</v>
      </c>
      <c r="AK132" t="s">
        <v>147</v>
      </c>
      <c r="AL132" t="s">
        <v>147</v>
      </c>
      <c r="AM132" t="s">
        <v>147</v>
      </c>
      <c r="AN132" t="s">
        <v>147</v>
      </c>
      <c r="AO132" t="s">
        <v>147</v>
      </c>
      <c r="AZ132" t="s">
        <v>140</v>
      </c>
      <c r="BB132" t="s">
        <v>143</v>
      </c>
    </row>
    <row r="134" spans="27:54">
      <c r="AA134" t="s">
        <v>157</v>
      </c>
      <c r="AE134" t="s">
        <v>150</v>
      </c>
      <c r="AF134" t="s">
        <v>150</v>
      </c>
      <c r="AG134" t="s">
        <v>150</v>
      </c>
      <c r="AH134" t="s">
        <v>150</v>
      </c>
      <c r="AI134" t="s">
        <v>150</v>
      </c>
      <c r="AJ134" t="s">
        <v>150</v>
      </c>
      <c r="AK134" t="s">
        <v>150</v>
      </c>
      <c r="AL134" t="s">
        <v>150</v>
      </c>
      <c r="AM134" t="s">
        <v>150</v>
      </c>
      <c r="AN134" t="s">
        <v>150</v>
      </c>
      <c r="AO134" t="s">
        <v>150</v>
      </c>
    </row>
    <row r="136" spans="27:54">
      <c r="AE136" t="s">
        <v>127</v>
      </c>
      <c r="AF136" t="s">
        <v>127</v>
      </c>
      <c r="AG136" t="s">
        <v>127</v>
      </c>
      <c r="AH136" t="s">
        <v>127</v>
      </c>
      <c r="AI136" t="s">
        <v>127</v>
      </c>
      <c r="AJ136" t="s">
        <v>127</v>
      </c>
      <c r="AK136" t="s">
        <v>127</v>
      </c>
      <c r="AL136" t="s">
        <v>127</v>
      </c>
      <c r="AM136" t="s">
        <v>127</v>
      </c>
      <c r="AN136" t="s">
        <v>127</v>
      </c>
      <c r="AO136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95"/>
  <sheetViews>
    <sheetView workbookViewId="0">
      <pane xSplit="5" ySplit="1" topLeftCell="Q79" activePane="bottomRight" state="frozen"/>
      <selection pane="topRight" activeCell="F1" sqref="F1"/>
      <selection pane="bottomLeft" activeCell="A2" sqref="A2"/>
      <selection pane="bottomRight" activeCell="U93" sqref="U93"/>
    </sheetView>
  </sheetViews>
  <sheetFormatPr defaultRowHeight="15"/>
  <sheetData>
    <row r="1" spans="1:44">
      <c r="A1" t="s">
        <v>92</v>
      </c>
      <c r="D1" t="s">
        <v>0</v>
      </c>
      <c r="E1" t="s">
        <v>1</v>
      </c>
      <c r="F1">
        <v>1911</v>
      </c>
      <c r="G1">
        <v>1912</v>
      </c>
      <c r="H1">
        <v>1913</v>
      </c>
      <c r="I1">
        <v>1914</v>
      </c>
      <c r="J1">
        <v>1915</v>
      </c>
      <c r="K1">
        <v>1916</v>
      </c>
      <c r="L1">
        <v>1917</v>
      </c>
      <c r="M1">
        <v>1918</v>
      </c>
      <c r="N1">
        <v>1919</v>
      </c>
      <c r="O1">
        <v>1920</v>
      </c>
      <c r="P1">
        <v>1921</v>
      </c>
      <c r="Q1" s="1">
        <v>1922</v>
      </c>
      <c r="R1">
        <v>1923</v>
      </c>
      <c r="S1" s="1">
        <v>1924</v>
      </c>
      <c r="T1">
        <v>1925</v>
      </c>
      <c r="U1" s="1">
        <v>1926</v>
      </c>
      <c r="V1">
        <v>1927</v>
      </c>
      <c r="W1">
        <v>1928</v>
      </c>
      <c r="X1">
        <v>1929</v>
      </c>
      <c r="Y1">
        <v>1930</v>
      </c>
      <c r="Z1">
        <v>1931</v>
      </c>
      <c r="AA1">
        <v>1932</v>
      </c>
      <c r="AB1">
        <v>1933</v>
      </c>
      <c r="AC1">
        <v>1934</v>
      </c>
      <c r="AD1">
        <v>1935</v>
      </c>
      <c r="AE1">
        <v>1936</v>
      </c>
      <c r="AF1">
        <v>1937</v>
      </c>
      <c r="AG1">
        <v>1938</v>
      </c>
      <c r="AH1">
        <v>1939</v>
      </c>
      <c r="AI1">
        <v>1940</v>
      </c>
      <c r="AJ1">
        <v>1941</v>
      </c>
      <c r="AK1">
        <v>1942</v>
      </c>
      <c r="AL1">
        <v>1943</v>
      </c>
      <c r="AM1">
        <v>1944</v>
      </c>
      <c r="AN1">
        <v>1945</v>
      </c>
      <c r="AO1">
        <v>1946</v>
      </c>
      <c r="AP1">
        <v>1947</v>
      </c>
      <c r="AQ1">
        <v>1948</v>
      </c>
      <c r="AR1">
        <v>1949</v>
      </c>
    </row>
    <row r="2" spans="1:44">
      <c r="Q2" s="1"/>
      <c r="S2" s="1"/>
      <c r="U2" s="1">
        <v>1000</v>
      </c>
      <c r="V2">
        <v>1000</v>
      </c>
      <c r="W2">
        <v>1000</v>
      </c>
      <c r="X2">
        <v>1000</v>
      </c>
      <c r="Y2">
        <v>1000</v>
      </c>
      <c r="Z2">
        <v>1000</v>
      </c>
      <c r="AA2">
        <v>1000</v>
      </c>
      <c r="AB2">
        <v>1000</v>
      </c>
      <c r="AC2">
        <v>1000</v>
      </c>
      <c r="AD2">
        <v>1000</v>
      </c>
      <c r="AE2">
        <v>1000</v>
      </c>
    </row>
    <row r="3" spans="1:44">
      <c r="Q3" s="1"/>
      <c r="S3" s="1"/>
      <c r="U3" t="s">
        <v>149</v>
      </c>
      <c r="V3" t="s">
        <v>149</v>
      </c>
      <c r="W3" t="s">
        <v>149</v>
      </c>
      <c r="X3" t="s">
        <v>149</v>
      </c>
      <c r="Y3" t="s">
        <v>149</v>
      </c>
      <c r="Z3" t="s">
        <v>149</v>
      </c>
      <c r="AA3" t="s">
        <v>149</v>
      </c>
      <c r="AB3" t="s">
        <v>149</v>
      </c>
      <c r="AC3" t="s">
        <v>149</v>
      </c>
      <c r="AD3" t="s">
        <v>149</v>
      </c>
      <c r="AE3" t="s">
        <v>149</v>
      </c>
    </row>
    <row r="4" spans="1:44">
      <c r="A4" t="s">
        <v>2</v>
      </c>
      <c r="B4" t="s">
        <v>16</v>
      </c>
      <c r="E4" t="s">
        <v>90</v>
      </c>
      <c r="U4">
        <v>3074</v>
      </c>
      <c r="V4">
        <v>6135</v>
      </c>
      <c r="W4">
        <v>10297</v>
      </c>
      <c r="X4">
        <v>8936</v>
      </c>
      <c r="Y4">
        <v>8941</v>
      </c>
      <c r="Z4">
        <v>11961</v>
      </c>
      <c r="AA4">
        <v>10857</v>
      </c>
      <c r="AB4">
        <v>10900</v>
      </c>
      <c r="AC4">
        <v>6033</v>
      </c>
      <c r="AD4">
        <v>5570</v>
      </c>
      <c r="AE4">
        <v>4049</v>
      </c>
    </row>
    <row r="5" spans="1:44">
      <c r="B5" t="s">
        <v>3</v>
      </c>
      <c r="E5" t="s">
        <v>90</v>
      </c>
      <c r="U5">
        <v>829</v>
      </c>
      <c r="V5">
        <v>3708</v>
      </c>
      <c r="W5">
        <v>2927</v>
      </c>
      <c r="X5">
        <v>3329</v>
      </c>
      <c r="Y5">
        <v>581</v>
      </c>
      <c r="Z5">
        <v>99</v>
      </c>
      <c r="AE5">
        <v>48</v>
      </c>
    </row>
    <row r="6" spans="1:44">
      <c r="B6" t="s">
        <v>4</v>
      </c>
      <c r="E6" t="s">
        <v>90</v>
      </c>
      <c r="U6">
        <v>1344</v>
      </c>
      <c r="V6">
        <v>2665</v>
      </c>
      <c r="W6">
        <v>1831</v>
      </c>
      <c r="X6">
        <v>1226</v>
      </c>
      <c r="Y6">
        <v>1376</v>
      </c>
      <c r="Z6">
        <v>6114</v>
      </c>
      <c r="AA6">
        <v>6063</v>
      </c>
      <c r="AB6">
        <v>23042</v>
      </c>
      <c r="AC6">
        <v>3328</v>
      </c>
      <c r="AD6">
        <v>2966</v>
      </c>
      <c r="AE6">
        <v>7260</v>
      </c>
    </row>
    <row r="7" spans="1:44">
      <c r="B7" t="s">
        <v>5</v>
      </c>
      <c r="E7" t="s">
        <v>90</v>
      </c>
      <c r="U7">
        <v>7</v>
      </c>
      <c r="V7">
        <v>80</v>
      </c>
      <c r="W7">
        <v>149</v>
      </c>
      <c r="X7">
        <v>45</v>
      </c>
      <c r="Y7">
        <v>5</v>
      </c>
      <c r="Z7">
        <v>3029</v>
      </c>
      <c r="AA7">
        <v>341</v>
      </c>
    </row>
    <row r="8" spans="1:44">
      <c r="B8" t="s">
        <v>6</v>
      </c>
      <c r="E8" t="s">
        <v>90</v>
      </c>
      <c r="U8">
        <v>137</v>
      </c>
      <c r="V8">
        <v>20</v>
      </c>
      <c r="W8">
        <v>5106</v>
      </c>
      <c r="X8">
        <v>638</v>
      </c>
      <c r="Y8">
        <v>14</v>
      </c>
      <c r="Z8">
        <v>1440</v>
      </c>
      <c r="AA8">
        <v>414</v>
      </c>
      <c r="AB8">
        <v>250</v>
      </c>
      <c r="AC8">
        <v>111</v>
      </c>
      <c r="AD8">
        <v>22</v>
      </c>
      <c r="AE8">
        <v>5</v>
      </c>
    </row>
    <row r="9" spans="1:44">
      <c r="B9" t="s">
        <v>7</v>
      </c>
      <c r="E9" t="s">
        <v>90</v>
      </c>
      <c r="U9">
        <v>1622</v>
      </c>
      <c r="V9">
        <v>1253</v>
      </c>
      <c r="W9">
        <v>543</v>
      </c>
      <c r="X9">
        <v>584</v>
      </c>
      <c r="Y9">
        <v>496</v>
      </c>
      <c r="Z9">
        <v>440</v>
      </c>
      <c r="AA9">
        <v>16</v>
      </c>
      <c r="AB9">
        <v>543</v>
      </c>
      <c r="AC9">
        <v>3</v>
      </c>
      <c r="AD9">
        <v>12</v>
      </c>
      <c r="AE9">
        <v>4</v>
      </c>
    </row>
    <row r="10" spans="1:44">
      <c r="B10" t="s">
        <v>8</v>
      </c>
      <c r="E10" t="s">
        <v>90</v>
      </c>
      <c r="U10">
        <v>2489</v>
      </c>
      <c r="V10">
        <v>3468</v>
      </c>
      <c r="W10">
        <v>3097</v>
      </c>
      <c r="X10">
        <v>4243</v>
      </c>
      <c r="Y10">
        <v>5878</v>
      </c>
      <c r="Z10">
        <v>6398</v>
      </c>
      <c r="AA10">
        <v>2349</v>
      </c>
      <c r="AB10">
        <v>2669</v>
      </c>
      <c r="AC10">
        <v>2708</v>
      </c>
      <c r="AD10">
        <v>1972</v>
      </c>
      <c r="AE10">
        <v>10</v>
      </c>
    </row>
    <row r="11" spans="1:44">
      <c r="B11" t="s">
        <v>9</v>
      </c>
      <c r="E11" t="s">
        <v>90</v>
      </c>
      <c r="U11">
        <v>103</v>
      </c>
      <c r="V11">
        <v>1639</v>
      </c>
      <c r="W11">
        <v>3763</v>
      </c>
      <c r="X11">
        <v>4708</v>
      </c>
      <c r="Y11">
        <v>4310</v>
      </c>
      <c r="Z11">
        <v>2690</v>
      </c>
      <c r="AA11">
        <v>1259</v>
      </c>
      <c r="AB11">
        <v>4214</v>
      </c>
      <c r="AC11">
        <v>102</v>
      </c>
      <c r="AD11">
        <v>20</v>
      </c>
      <c r="AE11">
        <v>384</v>
      </c>
    </row>
    <row r="12" spans="1:44">
      <c r="B12" t="s">
        <v>10</v>
      </c>
      <c r="E12" t="s">
        <v>90</v>
      </c>
      <c r="V12">
        <v>1</v>
      </c>
      <c r="Y12">
        <v>45</v>
      </c>
    </row>
    <row r="13" spans="1:44">
      <c r="B13" t="s">
        <v>11</v>
      </c>
      <c r="E13" t="s">
        <v>90</v>
      </c>
      <c r="Y13">
        <v>47</v>
      </c>
      <c r="AC13">
        <v>1</v>
      </c>
    </row>
    <row r="14" spans="1:44">
      <c r="B14" t="s">
        <v>12</v>
      </c>
      <c r="E14" t="s">
        <v>90</v>
      </c>
      <c r="Z14">
        <v>52</v>
      </c>
    </row>
    <row r="15" spans="1:44">
      <c r="B15" t="s">
        <v>13</v>
      </c>
      <c r="E15" t="s">
        <v>90</v>
      </c>
    </row>
    <row r="16" spans="1:44">
      <c r="B16" t="s">
        <v>14</v>
      </c>
      <c r="E16" t="s">
        <v>90</v>
      </c>
      <c r="AA16">
        <v>473</v>
      </c>
    </row>
    <row r="17" spans="2:31">
      <c r="B17" t="s">
        <v>15</v>
      </c>
      <c r="E17" t="s">
        <v>90</v>
      </c>
    </row>
    <row r="18" spans="2:31">
      <c r="B18" t="s">
        <v>17</v>
      </c>
      <c r="C18" t="s">
        <v>18</v>
      </c>
      <c r="E18" t="s">
        <v>90</v>
      </c>
      <c r="Z18">
        <v>7</v>
      </c>
      <c r="AA18">
        <v>23</v>
      </c>
      <c r="AB18">
        <v>29</v>
      </c>
    </row>
    <row r="19" spans="2:31">
      <c r="B19" t="s">
        <v>19</v>
      </c>
      <c r="E19" t="s">
        <v>90</v>
      </c>
    </row>
    <row r="20" spans="2:31">
      <c r="B20" t="s">
        <v>20</v>
      </c>
      <c r="C20" t="s">
        <v>21</v>
      </c>
      <c r="E20" t="s">
        <v>90</v>
      </c>
      <c r="U20">
        <v>314</v>
      </c>
      <c r="V20">
        <v>111</v>
      </c>
      <c r="W20">
        <v>192</v>
      </c>
      <c r="X20">
        <v>80</v>
      </c>
      <c r="Y20">
        <v>54</v>
      </c>
      <c r="Z20">
        <v>24</v>
      </c>
      <c r="AA20">
        <v>23</v>
      </c>
      <c r="AB20">
        <v>857</v>
      </c>
      <c r="AC20">
        <v>697</v>
      </c>
      <c r="AD20">
        <v>224</v>
      </c>
      <c r="AE20">
        <v>427</v>
      </c>
    </row>
    <row r="21" spans="2:31">
      <c r="B21" t="s">
        <v>22</v>
      </c>
      <c r="C21" t="s">
        <v>23</v>
      </c>
      <c r="E21" t="s">
        <v>90</v>
      </c>
      <c r="X21">
        <v>3</v>
      </c>
    </row>
    <row r="22" spans="2:31">
      <c r="B22" t="s">
        <v>24</v>
      </c>
      <c r="E22" t="s">
        <v>90</v>
      </c>
      <c r="U22">
        <v>1130</v>
      </c>
      <c r="V22">
        <v>22</v>
      </c>
      <c r="W22">
        <v>636</v>
      </c>
      <c r="X22">
        <v>56</v>
      </c>
      <c r="Y22">
        <v>4</v>
      </c>
      <c r="Z22">
        <v>1103</v>
      </c>
      <c r="AA22">
        <v>3</v>
      </c>
      <c r="AB22">
        <v>6</v>
      </c>
      <c r="AC22">
        <v>4240</v>
      </c>
      <c r="AD22">
        <v>579</v>
      </c>
      <c r="AE22">
        <v>3110</v>
      </c>
    </row>
    <row r="23" spans="2:31">
      <c r="B23" t="s">
        <v>25</v>
      </c>
      <c r="E23" t="s">
        <v>90</v>
      </c>
      <c r="U23">
        <v>37</v>
      </c>
      <c r="X23">
        <v>48</v>
      </c>
      <c r="Y23">
        <v>161</v>
      </c>
      <c r="Z23">
        <v>256</v>
      </c>
      <c r="AA23">
        <v>80</v>
      </c>
      <c r="AB23">
        <v>61</v>
      </c>
      <c r="AC23">
        <v>6</v>
      </c>
    </row>
    <row r="24" spans="2:31">
      <c r="B24" t="s">
        <v>26</v>
      </c>
      <c r="E24" t="s">
        <v>90</v>
      </c>
      <c r="AA24">
        <v>74</v>
      </c>
    </row>
    <row r="25" spans="2:31">
      <c r="B25" t="s">
        <v>27</v>
      </c>
      <c r="C25" t="s">
        <v>28</v>
      </c>
      <c r="E25" t="s">
        <v>90</v>
      </c>
      <c r="AB25">
        <v>32</v>
      </c>
      <c r="AC25">
        <v>47</v>
      </c>
      <c r="AD25">
        <v>89</v>
      </c>
      <c r="AE25">
        <v>128</v>
      </c>
    </row>
    <row r="26" spans="2:31">
      <c r="B26" t="s">
        <v>29</v>
      </c>
      <c r="E26" t="s">
        <v>90</v>
      </c>
    </row>
    <row r="27" spans="2:31">
      <c r="B27" t="s">
        <v>89</v>
      </c>
      <c r="E27" t="s">
        <v>90</v>
      </c>
    </row>
    <row r="28" spans="2:31">
      <c r="B28" t="s">
        <v>30</v>
      </c>
      <c r="E28" t="s">
        <v>90</v>
      </c>
      <c r="U28">
        <v>33</v>
      </c>
      <c r="V28">
        <v>1</v>
      </c>
      <c r="AA28">
        <v>225</v>
      </c>
      <c r="AB28">
        <v>226</v>
      </c>
      <c r="AE28">
        <v>4</v>
      </c>
    </row>
    <row r="29" spans="2:31">
      <c r="B29" t="s">
        <v>31</v>
      </c>
      <c r="E29" t="s">
        <v>90</v>
      </c>
    </row>
    <row r="30" spans="2:31">
      <c r="B30" t="s">
        <v>32</v>
      </c>
      <c r="E30" t="s">
        <v>90</v>
      </c>
    </row>
    <row r="31" spans="2:31">
      <c r="B31" t="s">
        <v>33</v>
      </c>
      <c r="E31" t="s">
        <v>90</v>
      </c>
    </row>
    <row r="32" spans="2:31">
      <c r="B32" t="s">
        <v>34</v>
      </c>
      <c r="E32" t="s">
        <v>90</v>
      </c>
    </row>
    <row r="33" spans="2:26">
      <c r="B33" t="s">
        <v>35</v>
      </c>
      <c r="E33" t="s">
        <v>90</v>
      </c>
    </row>
    <row r="34" spans="2:26">
      <c r="B34" t="s">
        <v>36</v>
      </c>
      <c r="E34" t="s">
        <v>90</v>
      </c>
    </row>
    <row r="35" spans="2:26">
      <c r="B35" t="s">
        <v>37</v>
      </c>
      <c r="E35" t="s">
        <v>90</v>
      </c>
      <c r="V35">
        <v>6158</v>
      </c>
      <c r="W35">
        <v>4631</v>
      </c>
      <c r="X35">
        <v>4036</v>
      </c>
      <c r="Y35">
        <v>3145</v>
      </c>
    </row>
    <row r="36" spans="2:26">
      <c r="B36" t="s">
        <v>38</v>
      </c>
      <c r="E36" t="s">
        <v>90</v>
      </c>
    </row>
    <row r="37" spans="2:26">
      <c r="B37" t="s">
        <v>88</v>
      </c>
      <c r="E37" t="s">
        <v>90</v>
      </c>
    </row>
    <row r="38" spans="2:26">
      <c r="B38" t="s">
        <v>39</v>
      </c>
      <c r="E38" t="s">
        <v>90</v>
      </c>
      <c r="V38">
        <v>2279</v>
      </c>
      <c r="X38">
        <v>1707</v>
      </c>
      <c r="Y38">
        <v>1992</v>
      </c>
      <c r="Z38">
        <v>1969</v>
      </c>
    </row>
    <row r="39" spans="2:26">
      <c r="B39" t="s">
        <v>40</v>
      </c>
      <c r="E39" t="s">
        <v>90</v>
      </c>
      <c r="V39">
        <v>1234</v>
      </c>
      <c r="Z39">
        <v>90</v>
      </c>
    </row>
    <row r="40" spans="2:26">
      <c r="B40" t="s">
        <v>41</v>
      </c>
      <c r="E40" t="s">
        <v>90</v>
      </c>
      <c r="V40">
        <v>1</v>
      </c>
    </row>
    <row r="41" spans="2:26">
      <c r="B41" t="s">
        <v>42</v>
      </c>
      <c r="E41" t="s">
        <v>90</v>
      </c>
    </row>
    <row r="42" spans="2:26">
      <c r="B42" t="s">
        <v>43</v>
      </c>
      <c r="E42" t="s">
        <v>90</v>
      </c>
    </row>
    <row r="43" spans="2:26">
      <c r="B43" t="s">
        <v>44</v>
      </c>
      <c r="E43" t="s">
        <v>90</v>
      </c>
    </row>
    <row r="44" spans="2:26">
      <c r="B44" t="s">
        <v>45</v>
      </c>
      <c r="E44" t="s">
        <v>90</v>
      </c>
    </row>
    <row r="45" spans="2:26">
      <c r="B45" t="s">
        <v>46</v>
      </c>
      <c r="E45" t="s">
        <v>90</v>
      </c>
      <c r="Y45">
        <v>30</v>
      </c>
      <c r="Z45">
        <v>4</v>
      </c>
    </row>
    <row r="46" spans="2:26">
      <c r="B46" t="s">
        <v>47</v>
      </c>
      <c r="E46" t="s">
        <v>90</v>
      </c>
    </row>
    <row r="47" spans="2:26">
      <c r="B47" t="s">
        <v>48</v>
      </c>
      <c r="E47" t="s">
        <v>90</v>
      </c>
    </row>
    <row r="48" spans="2:26">
      <c r="B48" t="s">
        <v>49</v>
      </c>
      <c r="E48" t="s">
        <v>90</v>
      </c>
    </row>
    <row r="49" spans="2:30">
      <c r="B49" t="s">
        <v>50</v>
      </c>
      <c r="E49" t="s">
        <v>90</v>
      </c>
    </row>
    <row r="50" spans="2:30">
      <c r="B50" t="s">
        <v>51</v>
      </c>
      <c r="E50" t="s">
        <v>90</v>
      </c>
      <c r="AD50">
        <v>9</v>
      </c>
    </row>
    <row r="51" spans="2:30">
      <c r="B51" t="s">
        <v>52</v>
      </c>
      <c r="E51" t="s">
        <v>90</v>
      </c>
      <c r="U51">
        <v>30640</v>
      </c>
      <c r="V51">
        <v>31888</v>
      </c>
      <c r="W51">
        <v>8127</v>
      </c>
      <c r="X51">
        <v>1458</v>
      </c>
      <c r="Y51">
        <v>1116</v>
      </c>
      <c r="AD51">
        <v>761</v>
      </c>
    </row>
    <row r="52" spans="2:30">
      <c r="B52" t="s">
        <v>53</v>
      </c>
      <c r="E52" t="s">
        <v>90</v>
      </c>
    </row>
    <row r="53" spans="2:30">
      <c r="B53" t="s">
        <v>54</v>
      </c>
      <c r="E53" t="s">
        <v>90</v>
      </c>
    </row>
    <row r="54" spans="2:30">
      <c r="B54" t="s">
        <v>55</v>
      </c>
      <c r="E54" t="s">
        <v>90</v>
      </c>
    </row>
    <row r="55" spans="2:30">
      <c r="B55" t="s">
        <v>56</v>
      </c>
      <c r="E55" t="s">
        <v>90</v>
      </c>
      <c r="W55">
        <v>1</v>
      </c>
    </row>
    <row r="56" spans="2:30">
      <c r="B56" t="s">
        <v>57</v>
      </c>
      <c r="E56" t="s">
        <v>90</v>
      </c>
      <c r="V56">
        <v>1660</v>
      </c>
      <c r="W56">
        <v>15</v>
      </c>
      <c r="Z56">
        <v>15</v>
      </c>
    </row>
    <row r="57" spans="2:30">
      <c r="B57" t="s">
        <v>58</v>
      </c>
      <c r="E57" t="s">
        <v>90</v>
      </c>
    </row>
    <row r="58" spans="2:30">
      <c r="B58" t="s">
        <v>59</v>
      </c>
      <c r="E58" t="s">
        <v>90</v>
      </c>
    </row>
    <row r="59" spans="2:30">
      <c r="B59" t="s">
        <v>60</v>
      </c>
      <c r="E59" t="s">
        <v>90</v>
      </c>
    </row>
    <row r="60" spans="2:30">
      <c r="B60" t="s">
        <v>61</v>
      </c>
      <c r="E60" t="s">
        <v>90</v>
      </c>
    </row>
    <row r="61" spans="2:30">
      <c r="B61" t="s">
        <v>62</v>
      </c>
      <c r="E61" t="s">
        <v>90</v>
      </c>
      <c r="U61">
        <v>12</v>
      </c>
      <c r="V61">
        <v>9</v>
      </c>
    </row>
    <row r="62" spans="2:30">
      <c r="B62" t="s">
        <v>63</v>
      </c>
      <c r="E62" t="s">
        <v>90</v>
      </c>
    </row>
    <row r="63" spans="2:30">
      <c r="B63" t="s">
        <v>64</v>
      </c>
      <c r="E63" t="s">
        <v>90</v>
      </c>
      <c r="Y63">
        <v>2</v>
      </c>
    </row>
    <row r="64" spans="2:30">
      <c r="B64" t="s">
        <v>65</v>
      </c>
      <c r="E64" t="s">
        <v>90</v>
      </c>
    </row>
    <row r="65" spans="2:5">
      <c r="B65" t="s">
        <v>66</v>
      </c>
      <c r="E65" t="s">
        <v>90</v>
      </c>
    </row>
    <row r="66" spans="2:5">
      <c r="B66" t="s">
        <v>67</v>
      </c>
      <c r="E66" t="s">
        <v>90</v>
      </c>
    </row>
    <row r="67" spans="2:5">
      <c r="B67" t="s">
        <v>68</v>
      </c>
      <c r="E67" t="s">
        <v>90</v>
      </c>
    </row>
    <row r="68" spans="2:5">
      <c r="B68" t="s">
        <v>69</v>
      </c>
      <c r="E68" t="s">
        <v>90</v>
      </c>
    </row>
    <row r="69" spans="2:5">
      <c r="B69" t="s">
        <v>70</v>
      </c>
      <c r="E69" t="s">
        <v>90</v>
      </c>
    </row>
    <row r="70" spans="2:5">
      <c r="B70" t="s">
        <v>71</v>
      </c>
      <c r="E70" t="s">
        <v>90</v>
      </c>
    </row>
    <row r="71" spans="2:5">
      <c r="B71" t="s">
        <v>72</v>
      </c>
      <c r="E71" t="s">
        <v>90</v>
      </c>
    </row>
    <row r="72" spans="2:5">
      <c r="B72" t="s">
        <v>73</v>
      </c>
      <c r="E72" t="s">
        <v>90</v>
      </c>
    </row>
    <row r="73" spans="2:5">
      <c r="B73" t="s">
        <v>74</v>
      </c>
      <c r="E73" t="s">
        <v>90</v>
      </c>
    </row>
    <row r="74" spans="2:5">
      <c r="B74" t="s">
        <v>75</v>
      </c>
      <c r="E74" t="s">
        <v>90</v>
      </c>
    </row>
    <row r="75" spans="2:5">
      <c r="B75" t="s">
        <v>76</v>
      </c>
      <c r="E75" t="s">
        <v>90</v>
      </c>
    </row>
    <row r="76" spans="2:5">
      <c r="B76" t="s">
        <v>77</v>
      </c>
      <c r="E76" t="s">
        <v>90</v>
      </c>
    </row>
    <row r="77" spans="2:5">
      <c r="B77" t="s">
        <v>78</v>
      </c>
      <c r="E77" t="s">
        <v>90</v>
      </c>
    </row>
    <row r="78" spans="2:5">
      <c r="B78" t="s">
        <v>79</v>
      </c>
      <c r="E78" t="s">
        <v>90</v>
      </c>
    </row>
    <row r="79" spans="2:5">
      <c r="B79" t="s">
        <v>80</v>
      </c>
      <c r="E79" t="s">
        <v>90</v>
      </c>
    </row>
    <row r="80" spans="2:5">
      <c r="B80" t="s">
        <v>81</v>
      </c>
      <c r="E80" t="s">
        <v>90</v>
      </c>
    </row>
    <row r="81" spans="2:44">
      <c r="B81" t="s">
        <v>82</v>
      </c>
      <c r="E81" t="s">
        <v>90</v>
      </c>
    </row>
    <row r="82" spans="2:44">
      <c r="B82" t="s">
        <v>83</v>
      </c>
      <c r="E82" t="s">
        <v>90</v>
      </c>
    </row>
    <row r="83" spans="2:44">
      <c r="B83" t="s">
        <v>84</v>
      </c>
      <c r="E83" t="s">
        <v>90</v>
      </c>
      <c r="AE83">
        <v>1</v>
      </c>
    </row>
    <row r="84" spans="2:44">
      <c r="B84" t="s">
        <v>85</v>
      </c>
      <c r="E84" t="s">
        <v>90</v>
      </c>
    </row>
    <row r="85" spans="2:44">
      <c r="B85" t="s">
        <v>86</v>
      </c>
      <c r="E85" t="s">
        <v>90</v>
      </c>
    </row>
    <row r="86" spans="2:44">
      <c r="B86" t="s">
        <v>87</v>
      </c>
      <c r="E86" t="s">
        <v>90</v>
      </c>
    </row>
    <row r="87" spans="2:44">
      <c r="B87" t="s">
        <v>100</v>
      </c>
      <c r="X87">
        <v>1</v>
      </c>
    </row>
    <row r="89" spans="2:44">
      <c r="B89" t="s">
        <v>91</v>
      </c>
      <c r="E89" t="s">
        <v>90</v>
      </c>
      <c r="U89">
        <f t="shared" ref="U89:W89" si="0">SUM(U4:U88)</f>
        <v>41771</v>
      </c>
      <c r="V89">
        <f t="shared" si="0"/>
        <v>62332</v>
      </c>
      <c r="W89">
        <f t="shared" si="0"/>
        <v>41315</v>
      </c>
      <c r="X89">
        <f>SUM(X4:X88)</f>
        <v>31098</v>
      </c>
      <c r="Y89">
        <f t="shared" ref="Y89:AR89" si="1">SUM(Y4:Y88)</f>
        <v>28197</v>
      </c>
      <c r="Z89">
        <f t="shared" si="1"/>
        <v>35691</v>
      </c>
      <c r="AA89">
        <f t="shared" si="1"/>
        <v>22200</v>
      </c>
      <c r="AB89">
        <f t="shared" si="1"/>
        <v>42829</v>
      </c>
      <c r="AC89">
        <f t="shared" si="1"/>
        <v>17276</v>
      </c>
      <c r="AD89">
        <f t="shared" si="1"/>
        <v>12224</v>
      </c>
      <c r="AE89">
        <f t="shared" si="1"/>
        <v>15430</v>
      </c>
      <c r="AF89">
        <f t="shared" si="1"/>
        <v>0</v>
      </c>
      <c r="AG89">
        <f t="shared" si="1"/>
        <v>0</v>
      </c>
      <c r="AH89">
        <f t="shared" si="1"/>
        <v>0</v>
      </c>
      <c r="AI89">
        <f t="shared" si="1"/>
        <v>0</v>
      </c>
      <c r="AJ89">
        <f t="shared" si="1"/>
        <v>0</v>
      </c>
      <c r="AK89">
        <f t="shared" si="1"/>
        <v>0</v>
      </c>
      <c r="AL89">
        <f t="shared" si="1"/>
        <v>0</v>
      </c>
      <c r="AM89">
        <f t="shared" si="1"/>
        <v>0</v>
      </c>
      <c r="AN89">
        <f t="shared" si="1"/>
        <v>0</v>
      </c>
      <c r="AO89">
        <f t="shared" si="1"/>
        <v>0</v>
      </c>
      <c r="AP89">
        <f t="shared" si="1"/>
        <v>0</v>
      </c>
      <c r="AQ89">
        <f t="shared" si="1"/>
        <v>0</v>
      </c>
      <c r="AR89">
        <f t="shared" si="1"/>
        <v>0</v>
      </c>
    </row>
    <row r="91" spans="2:44">
      <c r="U91">
        <f>41771-U89</f>
        <v>0</v>
      </c>
      <c r="V91">
        <f>62332-V89</f>
        <v>0</v>
      </c>
      <c r="W91">
        <f>41315-W89</f>
        <v>0</v>
      </c>
      <c r="X91">
        <f>31098-X89</f>
        <v>0</v>
      </c>
      <c r="Y91">
        <f>28197-Y89</f>
        <v>0</v>
      </c>
      <c r="Z91">
        <f>35691-Z89</f>
        <v>0</v>
      </c>
      <c r="AA91">
        <f>22200-AA89</f>
        <v>0</v>
      </c>
      <c r="AB91">
        <f>42829-AB89</f>
        <v>0</v>
      </c>
      <c r="AC91">
        <f>17276-AC89</f>
        <v>0</v>
      </c>
      <c r="AD91">
        <f>12224-AD89</f>
        <v>0</v>
      </c>
      <c r="AE91">
        <f>15430-AE89</f>
        <v>0</v>
      </c>
      <c r="AP91">
        <f>0-AP89</f>
        <v>0</v>
      </c>
    </row>
    <row r="93" spans="2:44">
      <c r="U93" t="s">
        <v>147</v>
      </c>
      <c r="V93" t="s">
        <v>147</v>
      </c>
      <c r="W93" t="s">
        <v>147</v>
      </c>
      <c r="X93" t="s">
        <v>147</v>
      </c>
      <c r="Y93" t="s">
        <v>147</v>
      </c>
      <c r="Z93" t="s">
        <v>147</v>
      </c>
      <c r="AA93" t="s">
        <v>147</v>
      </c>
      <c r="AB93" t="s">
        <v>147</v>
      </c>
      <c r="AC93" t="s">
        <v>147</v>
      </c>
      <c r="AD93" t="s">
        <v>147</v>
      </c>
      <c r="AE93" t="s">
        <v>147</v>
      </c>
    </row>
    <row r="95" spans="2:44">
      <c r="U95" t="s">
        <v>150</v>
      </c>
      <c r="V95" t="s">
        <v>150</v>
      </c>
      <c r="W95" t="s">
        <v>150</v>
      </c>
      <c r="X95" t="s">
        <v>150</v>
      </c>
      <c r="Y95" t="s">
        <v>150</v>
      </c>
      <c r="Z95" t="s">
        <v>150</v>
      </c>
      <c r="AA95" t="s">
        <v>150</v>
      </c>
      <c r="AB95" t="s">
        <v>150</v>
      </c>
      <c r="AC95" t="s">
        <v>150</v>
      </c>
      <c r="AD95" t="s">
        <v>150</v>
      </c>
      <c r="AE95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39"/>
  <sheetViews>
    <sheetView tabSelected="1" workbookViewId="0">
      <pane xSplit="4" ySplit="1" topLeftCell="AI120" activePane="bottomRight" state="frozen"/>
      <selection pane="topRight" activeCell="D1" sqref="D1"/>
      <selection pane="bottomLeft" activeCell="A2" sqref="A2"/>
      <selection pane="bottomRight" activeCell="BB135" sqref="BB135"/>
    </sheetView>
  </sheetViews>
  <sheetFormatPr defaultRowHeight="15"/>
  <cols>
    <col min="43" max="51" width="0" hidden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Z2">
        <v>1000</v>
      </c>
      <c r="BA2">
        <v>1000</v>
      </c>
      <c r="BB2">
        <v>1000</v>
      </c>
    </row>
    <row r="3" spans="1:54">
      <c r="AA3" t="s">
        <v>158</v>
      </c>
      <c r="AB3" t="s">
        <v>154</v>
      </c>
      <c r="AC3" t="s">
        <v>154</v>
      </c>
      <c r="AD3" t="s">
        <v>154</v>
      </c>
      <c r="AE3" t="s">
        <v>154</v>
      </c>
      <c r="AF3" t="s">
        <v>154</v>
      </c>
      <c r="AG3" t="s">
        <v>154</v>
      </c>
      <c r="AH3" t="s">
        <v>154</v>
      </c>
      <c r="AI3" t="s">
        <v>154</v>
      </c>
      <c r="AJ3" t="s">
        <v>154</v>
      </c>
      <c r="AK3" t="s">
        <v>154</v>
      </c>
      <c r="AL3" t="s">
        <v>154</v>
      </c>
      <c r="AM3" t="s">
        <v>154</v>
      </c>
      <c r="AN3" t="s">
        <v>99</v>
      </c>
      <c r="AO3" t="s">
        <v>99</v>
      </c>
      <c r="AP3" t="s">
        <v>99</v>
      </c>
      <c r="AZ3" t="s">
        <v>132</v>
      </c>
      <c r="BB3" t="s">
        <v>132</v>
      </c>
    </row>
    <row r="4" spans="1:54">
      <c r="A4" t="s">
        <v>2</v>
      </c>
      <c r="B4" t="s">
        <v>16</v>
      </c>
      <c r="AA4">
        <v>392402</v>
      </c>
      <c r="AB4">
        <v>498223</v>
      </c>
      <c r="AC4">
        <v>518804</v>
      </c>
      <c r="AD4">
        <v>456500</v>
      </c>
      <c r="AE4">
        <v>471999</v>
      </c>
      <c r="AF4">
        <v>531688</v>
      </c>
      <c r="AG4">
        <v>656905</v>
      </c>
      <c r="AH4">
        <v>695517</v>
      </c>
      <c r="AI4">
        <v>580024</v>
      </c>
      <c r="AJ4">
        <v>488125</v>
      </c>
      <c r="AK4">
        <v>285708</v>
      </c>
      <c r="AL4">
        <v>234180</v>
      </c>
      <c r="AM4">
        <v>204399</v>
      </c>
      <c r="AN4">
        <v>203748</v>
      </c>
      <c r="AO4">
        <v>216462</v>
      </c>
      <c r="AP4">
        <v>237516</v>
      </c>
      <c r="AZ4">
        <v>209643</v>
      </c>
      <c r="BA4">
        <v>228142</v>
      </c>
      <c r="BB4">
        <v>763600</v>
      </c>
    </row>
    <row r="5" spans="1:54">
      <c r="B5" t="s">
        <v>3</v>
      </c>
      <c r="AA5">
        <v>88870</v>
      </c>
      <c r="AB5">
        <v>192383</v>
      </c>
      <c r="AC5">
        <v>248916</v>
      </c>
      <c r="AD5">
        <v>161255</v>
      </c>
      <c r="AE5">
        <v>131273</v>
      </c>
      <c r="AF5">
        <v>128986</v>
      </c>
      <c r="AG5">
        <v>110588</v>
      </c>
      <c r="AH5">
        <v>120597</v>
      </c>
      <c r="AI5">
        <v>107138</v>
      </c>
      <c r="AJ5">
        <v>93995</v>
      </c>
      <c r="AK5">
        <v>68409</v>
      </c>
      <c r="AL5">
        <v>51477</v>
      </c>
      <c r="AM5">
        <v>49583</v>
      </c>
      <c r="AN5">
        <v>57394</v>
      </c>
      <c r="AO5">
        <v>58983</v>
      </c>
      <c r="AP5">
        <v>80260</v>
      </c>
      <c r="AZ5">
        <v>87613</v>
      </c>
      <c r="BA5">
        <v>284811</v>
      </c>
      <c r="BB5">
        <v>545570</v>
      </c>
    </row>
    <row r="6" spans="1:54">
      <c r="B6" t="s">
        <v>94</v>
      </c>
      <c r="AA6">
        <v>82192</v>
      </c>
      <c r="AB6">
        <v>171160</v>
      </c>
      <c r="AC6">
        <v>258992</v>
      </c>
      <c r="AD6">
        <v>248544</v>
      </c>
      <c r="AE6">
        <v>252444</v>
      </c>
      <c r="AF6">
        <v>269739</v>
      </c>
      <c r="AG6">
        <v>300712</v>
      </c>
      <c r="AH6">
        <v>291457</v>
      </c>
      <c r="AI6">
        <v>216981</v>
      </c>
      <c r="AJ6">
        <v>178346</v>
      </c>
      <c r="AK6">
        <v>105819</v>
      </c>
      <c r="AL6">
        <v>76789</v>
      </c>
      <c r="AM6">
        <v>72553</v>
      </c>
      <c r="AN6">
        <v>77133</v>
      </c>
      <c r="AO6">
        <v>74165</v>
      </c>
      <c r="AP6">
        <v>67088</v>
      </c>
      <c r="AZ6">
        <v>62827</v>
      </c>
      <c r="BA6">
        <v>119561</v>
      </c>
      <c r="BB6">
        <v>241871</v>
      </c>
    </row>
    <row r="7" spans="1:54">
      <c r="B7" t="s">
        <v>5</v>
      </c>
      <c r="AA7">
        <v>24386</v>
      </c>
      <c r="AB7">
        <v>61062</v>
      </c>
      <c r="AC7">
        <v>87403</v>
      </c>
      <c r="AD7">
        <v>106236</v>
      </c>
      <c r="AE7">
        <v>131916</v>
      </c>
      <c r="AF7">
        <v>173384</v>
      </c>
      <c r="AG7">
        <v>147303</v>
      </c>
      <c r="AH7">
        <v>127721</v>
      </c>
      <c r="AI7">
        <v>130545</v>
      </c>
      <c r="AJ7">
        <v>122148</v>
      </c>
      <c r="AK7">
        <v>80875</v>
      </c>
      <c r="AL7">
        <v>53105</v>
      </c>
      <c r="AM7">
        <v>64945</v>
      </c>
      <c r="AN7">
        <v>84149</v>
      </c>
      <c r="AO7">
        <v>101541</v>
      </c>
      <c r="AP7">
        <v>87417</v>
      </c>
      <c r="AZ7">
        <v>2460</v>
      </c>
      <c r="BA7">
        <v>22903</v>
      </c>
      <c r="BB7">
        <v>58566</v>
      </c>
    </row>
    <row r="8" spans="1:54">
      <c r="B8" t="s">
        <v>6</v>
      </c>
      <c r="AA8">
        <v>89654</v>
      </c>
      <c r="AB8">
        <v>158560</v>
      </c>
      <c r="AC8">
        <v>196670</v>
      </c>
      <c r="AD8">
        <v>126957</v>
      </c>
      <c r="AE8">
        <v>129907</v>
      </c>
      <c r="AF8">
        <v>157884</v>
      </c>
      <c r="AG8">
        <v>167836</v>
      </c>
      <c r="AH8">
        <v>148830</v>
      </c>
      <c r="AI8">
        <v>116404</v>
      </c>
      <c r="AJ8">
        <v>93531</v>
      </c>
      <c r="AK8">
        <v>48769</v>
      </c>
      <c r="AL8">
        <v>43881</v>
      </c>
      <c r="AM8">
        <v>45464</v>
      </c>
      <c r="AN8">
        <v>40011</v>
      </c>
      <c r="AO8">
        <v>38996</v>
      </c>
      <c r="AP8">
        <v>47671</v>
      </c>
      <c r="AZ8">
        <v>160433</v>
      </c>
      <c r="BA8">
        <v>220376</v>
      </c>
      <c r="BB8">
        <v>214212</v>
      </c>
    </row>
    <row r="9" spans="1:54">
      <c r="B9" t="s">
        <v>7</v>
      </c>
      <c r="C9" t="s">
        <v>101</v>
      </c>
      <c r="AA9">
        <v>72056</v>
      </c>
      <c r="AB9">
        <v>141527</v>
      </c>
      <c r="AC9">
        <v>151231</v>
      </c>
      <c r="AD9">
        <v>134041</v>
      </c>
      <c r="AE9">
        <v>166382</v>
      </c>
      <c r="AF9">
        <v>176422</v>
      </c>
      <c r="AG9">
        <v>131509</v>
      </c>
      <c r="AH9">
        <v>132425</v>
      </c>
      <c r="AI9">
        <v>149240</v>
      </c>
      <c r="AJ9">
        <v>95601</v>
      </c>
      <c r="AK9">
        <v>108026</v>
      </c>
      <c r="AL9">
        <v>104212</v>
      </c>
      <c r="AM9">
        <v>97873</v>
      </c>
      <c r="AN9">
        <v>82462</v>
      </c>
      <c r="AO9">
        <v>76806</v>
      </c>
      <c r="AP9">
        <v>115320</v>
      </c>
      <c r="AZ9">
        <v>25888</v>
      </c>
      <c r="BA9">
        <v>122804</v>
      </c>
      <c r="BB9">
        <v>178851</v>
      </c>
    </row>
    <row r="10" spans="1:54">
      <c r="B10" t="s">
        <v>8</v>
      </c>
      <c r="AA10">
        <v>414438</v>
      </c>
      <c r="AB10">
        <v>633168</v>
      </c>
      <c r="AC10">
        <v>780129</v>
      </c>
      <c r="AD10">
        <v>566449</v>
      </c>
      <c r="AE10">
        <v>554160</v>
      </c>
      <c r="AF10">
        <v>568482</v>
      </c>
      <c r="AG10">
        <v>595626</v>
      </c>
      <c r="AH10">
        <v>591130</v>
      </c>
      <c r="AI10">
        <v>479625</v>
      </c>
      <c r="AJ10">
        <v>367060</v>
      </c>
      <c r="AK10">
        <v>213269</v>
      </c>
      <c r="AL10">
        <v>158274</v>
      </c>
      <c r="AM10">
        <v>159578</v>
      </c>
      <c r="AN10">
        <v>155539</v>
      </c>
      <c r="AO10">
        <v>144043</v>
      </c>
      <c r="AP10">
        <v>160601</v>
      </c>
      <c r="AZ10">
        <v>155899</v>
      </c>
      <c r="BA10">
        <v>270187</v>
      </c>
      <c r="BB10">
        <v>391132</v>
      </c>
    </row>
    <row r="11" spans="1:54">
      <c r="B11" t="s">
        <v>9</v>
      </c>
      <c r="AA11">
        <v>195728</v>
      </c>
      <c r="AB11">
        <v>300561</v>
      </c>
      <c r="AC11">
        <v>402409</v>
      </c>
      <c r="AD11">
        <v>318319</v>
      </c>
      <c r="AE11">
        <v>361261</v>
      </c>
      <c r="AF11">
        <v>297962</v>
      </c>
      <c r="AG11">
        <v>279313</v>
      </c>
      <c r="AH11">
        <v>327779</v>
      </c>
      <c r="AI11">
        <v>285142</v>
      </c>
      <c r="AJ11">
        <v>197598</v>
      </c>
      <c r="AK11">
        <v>135909</v>
      </c>
      <c r="AL11">
        <v>134517</v>
      </c>
      <c r="AM11">
        <v>129150</v>
      </c>
      <c r="AN11">
        <v>115008</v>
      </c>
      <c r="AO11">
        <v>118305</v>
      </c>
      <c r="AP11">
        <v>131712</v>
      </c>
      <c r="AZ11">
        <v>34254</v>
      </c>
      <c r="BA11">
        <v>117242</v>
      </c>
      <c r="BB11">
        <v>202253</v>
      </c>
    </row>
    <row r="12" spans="1:54">
      <c r="B12" t="s">
        <v>10</v>
      </c>
      <c r="AE12">
        <v>11</v>
      </c>
      <c r="AF12">
        <v>37</v>
      </c>
      <c r="AG12">
        <v>20</v>
      </c>
      <c r="AH12">
        <v>35</v>
      </c>
      <c r="AI12">
        <v>75</v>
      </c>
      <c r="AJ12">
        <v>42</v>
      </c>
      <c r="AK12">
        <v>76</v>
      </c>
      <c r="AL12">
        <v>22</v>
      </c>
      <c r="AM12">
        <v>16</v>
      </c>
      <c r="AN12">
        <v>27</v>
      </c>
      <c r="AO12">
        <v>412</v>
      </c>
    </row>
    <row r="13" spans="1:54">
      <c r="B13" t="s">
        <v>11</v>
      </c>
      <c r="AA13">
        <v>9269</v>
      </c>
      <c r="AB13">
        <v>11435</v>
      </c>
      <c r="AC13">
        <v>22231</v>
      </c>
      <c r="AD13">
        <v>15215</v>
      </c>
      <c r="AE13">
        <v>14573</v>
      </c>
      <c r="AF13">
        <v>25102</v>
      </c>
      <c r="AG13">
        <v>29234</v>
      </c>
      <c r="AH13">
        <v>32357</v>
      </c>
      <c r="AI13">
        <v>21642</v>
      </c>
      <c r="AJ13">
        <v>15528</v>
      </c>
      <c r="AK13">
        <v>8380</v>
      </c>
      <c r="AL13">
        <v>8476</v>
      </c>
      <c r="AM13">
        <v>10339</v>
      </c>
      <c r="AN13">
        <v>15399</v>
      </c>
      <c r="AO13">
        <v>19600</v>
      </c>
    </row>
    <row r="14" spans="1:54">
      <c r="B14" t="s">
        <v>131</v>
      </c>
      <c r="AP14">
        <v>27463</v>
      </c>
      <c r="AZ14">
        <v>23005</v>
      </c>
      <c r="BA14">
        <v>37228</v>
      </c>
      <c r="BB14">
        <v>139803</v>
      </c>
    </row>
    <row r="15" spans="1:54">
      <c r="B15" t="s">
        <v>12</v>
      </c>
      <c r="AA15">
        <v>22067</v>
      </c>
      <c r="AB15">
        <v>51470</v>
      </c>
      <c r="AC15">
        <v>76092</v>
      </c>
      <c r="AD15">
        <v>30226</v>
      </c>
      <c r="AE15">
        <v>8090</v>
      </c>
      <c r="AF15">
        <v>25983</v>
      </c>
      <c r="AG15">
        <v>30022</v>
      </c>
      <c r="AH15">
        <v>18716</v>
      </c>
      <c r="AI15">
        <v>16126</v>
      </c>
      <c r="AJ15">
        <v>38505</v>
      </c>
      <c r="AK15">
        <v>25453</v>
      </c>
      <c r="AL15">
        <v>15867</v>
      </c>
      <c r="AM15">
        <v>7213</v>
      </c>
      <c r="AN15">
        <v>9994</v>
      </c>
      <c r="AO15">
        <v>7949</v>
      </c>
      <c r="AP15">
        <v>13406</v>
      </c>
      <c r="AZ15">
        <v>14399</v>
      </c>
      <c r="BA15">
        <v>34095</v>
      </c>
      <c r="BB15">
        <v>45348</v>
      </c>
    </row>
    <row r="16" spans="1:54">
      <c r="B16" t="s">
        <v>13</v>
      </c>
      <c r="AA16">
        <v>4057</v>
      </c>
      <c r="AB16">
        <v>10970</v>
      </c>
      <c r="AC16">
        <v>12691</v>
      </c>
      <c r="AD16">
        <v>4478</v>
      </c>
      <c r="AE16">
        <v>3827</v>
      </c>
      <c r="AF16">
        <v>5191</v>
      </c>
      <c r="AG16">
        <v>4275</v>
      </c>
      <c r="AH16">
        <v>4036</v>
      </c>
      <c r="AI16">
        <v>3826</v>
      </c>
      <c r="AJ16">
        <v>2972</v>
      </c>
      <c r="AK16">
        <v>4350</v>
      </c>
      <c r="AL16">
        <v>5374</v>
      </c>
      <c r="AM16">
        <v>4725</v>
      </c>
      <c r="AN16">
        <v>5207</v>
      </c>
      <c r="AO16">
        <v>5471</v>
      </c>
      <c r="AP16">
        <v>5804</v>
      </c>
      <c r="AZ16">
        <v>25680</v>
      </c>
      <c r="BA16">
        <v>25084</v>
      </c>
      <c r="BB16">
        <v>51339</v>
      </c>
    </row>
    <row r="17" spans="2:54">
      <c r="B17" t="s">
        <v>14</v>
      </c>
      <c r="AA17">
        <v>76</v>
      </c>
      <c r="AB17">
        <v>7</v>
      </c>
      <c r="AC17">
        <v>0</v>
      </c>
      <c r="AD17">
        <v>19</v>
      </c>
      <c r="AE17">
        <v>40</v>
      </c>
      <c r="AF17">
        <v>18</v>
      </c>
      <c r="AG17">
        <v>6</v>
      </c>
      <c r="AH17">
        <v>491</v>
      </c>
      <c r="AI17">
        <v>40</v>
      </c>
      <c r="AJ17">
        <v>19</v>
      </c>
      <c r="AK17">
        <v>28</v>
      </c>
      <c r="AL17">
        <v>12</v>
      </c>
      <c r="AM17">
        <v>41</v>
      </c>
      <c r="AN17">
        <v>15</v>
      </c>
      <c r="AO17">
        <v>54</v>
      </c>
    </row>
    <row r="18" spans="2:54">
      <c r="B18" t="s">
        <v>15</v>
      </c>
      <c r="AA18">
        <v>356</v>
      </c>
      <c r="AB18">
        <v>305</v>
      </c>
      <c r="AC18">
        <v>5448</v>
      </c>
      <c r="AD18">
        <v>13032</v>
      </c>
      <c r="AE18">
        <v>9063</v>
      </c>
      <c r="AF18">
        <v>8559</v>
      </c>
      <c r="AG18">
        <v>2860</v>
      </c>
      <c r="AH18">
        <v>2297</v>
      </c>
      <c r="AI18">
        <v>1506</v>
      </c>
      <c r="AJ18">
        <v>1143</v>
      </c>
    </row>
    <row r="19" spans="2:54">
      <c r="B19" t="s">
        <v>17</v>
      </c>
      <c r="C19" t="s">
        <v>18</v>
      </c>
      <c r="AB19">
        <v>20</v>
      </c>
      <c r="AC19">
        <v>299</v>
      </c>
      <c r="AD19">
        <v>60</v>
      </c>
      <c r="AE19">
        <v>82</v>
      </c>
      <c r="AF19">
        <v>485</v>
      </c>
      <c r="AG19">
        <v>115</v>
      </c>
      <c r="AH19">
        <v>178</v>
      </c>
      <c r="AI19">
        <v>112</v>
      </c>
      <c r="AJ19">
        <v>110</v>
      </c>
      <c r="AK19">
        <v>79</v>
      </c>
      <c r="AL19">
        <v>31</v>
      </c>
      <c r="AM19">
        <v>25</v>
      </c>
      <c r="AN19">
        <v>207</v>
      </c>
      <c r="AO19">
        <v>283</v>
      </c>
    </row>
    <row r="20" spans="2:54">
      <c r="B20" t="s">
        <v>19</v>
      </c>
      <c r="AA20">
        <v>263</v>
      </c>
      <c r="AB20">
        <v>261</v>
      </c>
      <c r="AC20">
        <v>255</v>
      </c>
      <c r="AD20">
        <v>383</v>
      </c>
      <c r="AE20">
        <v>450</v>
      </c>
      <c r="AF20">
        <v>424</v>
      </c>
      <c r="AG20">
        <v>204</v>
      </c>
      <c r="AH20">
        <v>407</v>
      </c>
      <c r="AI20">
        <v>632</v>
      </c>
      <c r="AJ20">
        <v>511</v>
      </c>
      <c r="AK20">
        <v>459</v>
      </c>
      <c r="AL20">
        <v>356</v>
      </c>
      <c r="AM20">
        <v>516</v>
      </c>
      <c r="AN20">
        <v>824</v>
      </c>
      <c r="AO20">
        <v>893</v>
      </c>
      <c r="AP20">
        <v>1000</v>
      </c>
      <c r="AZ20">
        <v>659</v>
      </c>
      <c r="BA20">
        <v>2662</v>
      </c>
      <c r="BB20">
        <v>4078</v>
      </c>
    </row>
    <row r="21" spans="2:54">
      <c r="B21" t="s">
        <v>20</v>
      </c>
      <c r="C21" t="s">
        <v>21</v>
      </c>
      <c r="AA21">
        <v>21496</v>
      </c>
      <c r="AB21">
        <v>48240</v>
      </c>
      <c r="AC21">
        <v>81497</v>
      </c>
      <c r="AD21">
        <v>54512</v>
      </c>
      <c r="AE21">
        <v>65865</v>
      </c>
      <c r="AF21">
        <v>81280</v>
      </c>
      <c r="AG21">
        <v>89774</v>
      </c>
      <c r="AH21">
        <v>88455</v>
      </c>
      <c r="AI21">
        <v>71248</v>
      </c>
      <c r="AJ21">
        <v>56994</v>
      </c>
      <c r="AK21">
        <v>27603</v>
      </c>
      <c r="AL21">
        <v>32654</v>
      </c>
      <c r="AM21">
        <v>36930</v>
      </c>
      <c r="AN21">
        <v>38011</v>
      </c>
      <c r="AO21">
        <v>46286</v>
      </c>
      <c r="AP21">
        <v>40763</v>
      </c>
      <c r="AZ21">
        <v>45806</v>
      </c>
      <c r="BA21">
        <v>70153</v>
      </c>
      <c r="BB21">
        <v>202351</v>
      </c>
    </row>
    <row r="22" spans="2:54">
      <c r="B22" t="s">
        <v>22</v>
      </c>
      <c r="C22" t="s">
        <v>23</v>
      </c>
      <c r="AA22">
        <v>4734</v>
      </c>
      <c r="AB22">
        <v>11193</v>
      </c>
      <c r="AC22">
        <v>7814</v>
      </c>
      <c r="AD22">
        <v>5471</v>
      </c>
      <c r="AE22">
        <v>11132</v>
      </c>
      <c r="AF22">
        <v>50071</v>
      </c>
      <c r="AG22">
        <v>19781</v>
      </c>
      <c r="AH22">
        <v>34816</v>
      </c>
      <c r="AI22">
        <v>18629</v>
      </c>
      <c r="AJ22">
        <v>36059</v>
      </c>
      <c r="AK22">
        <v>26338</v>
      </c>
      <c r="AL22">
        <v>11201</v>
      </c>
      <c r="AM22">
        <v>12980</v>
      </c>
      <c r="AN22">
        <v>9130</v>
      </c>
      <c r="AO22">
        <v>8416</v>
      </c>
      <c r="AP22">
        <v>13988</v>
      </c>
      <c r="AZ22">
        <v>20538</v>
      </c>
      <c r="BA22">
        <v>9814</v>
      </c>
      <c r="BB22">
        <v>81034</v>
      </c>
    </row>
    <row r="23" spans="2:54">
      <c r="B23" t="s">
        <v>24</v>
      </c>
      <c r="AA23">
        <v>41382</v>
      </c>
      <c r="AB23">
        <v>66133</v>
      </c>
      <c r="AC23">
        <v>107705</v>
      </c>
      <c r="AD23">
        <v>105169</v>
      </c>
      <c r="AE23">
        <v>102580</v>
      </c>
      <c r="AF23">
        <v>134822</v>
      </c>
      <c r="AG23">
        <v>145912</v>
      </c>
      <c r="AH23">
        <v>119655</v>
      </c>
      <c r="AI23">
        <v>93537</v>
      </c>
      <c r="AJ23">
        <v>75161</v>
      </c>
      <c r="AK23">
        <v>37435</v>
      </c>
      <c r="AL23">
        <v>37051</v>
      </c>
      <c r="AM23">
        <v>51312</v>
      </c>
      <c r="AN23">
        <v>54336</v>
      </c>
      <c r="AO23">
        <v>55430</v>
      </c>
      <c r="AP23">
        <v>67299</v>
      </c>
      <c r="AZ23">
        <v>109254</v>
      </c>
      <c r="BA23">
        <v>143357</v>
      </c>
      <c r="BB23">
        <v>286304</v>
      </c>
    </row>
    <row r="24" spans="2:54">
      <c r="B24" t="s">
        <v>102</v>
      </c>
      <c r="AK24">
        <v>15</v>
      </c>
      <c r="AL24">
        <v>32</v>
      </c>
      <c r="AM24">
        <v>40</v>
      </c>
      <c r="AN24">
        <v>41</v>
      </c>
      <c r="AO24">
        <v>61</v>
      </c>
      <c r="AZ24">
        <v>207</v>
      </c>
      <c r="BB24">
        <v>135</v>
      </c>
    </row>
    <row r="25" spans="2:54">
      <c r="B25" t="s">
        <v>25</v>
      </c>
      <c r="AA25">
        <v>4</v>
      </c>
      <c r="AB25">
        <v>71</v>
      </c>
      <c r="AC25">
        <v>543</v>
      </c>
      <c r="AD25">
        <v>339</v>
      </c>
      <c r="AE25">
        <v>631</v>
      </c>
      <c r="AF25">
        <v>712</v>
      </c>
      <c r="AG25">
        <v>635</v>
      </c>
      <c r="AH25">
        <v>958</v>
      </c>
      <c r="AI25">
        <v>245</v>
      </c>
      <c r="AJ25">
        <v>268</v>
      </c>
      <c r="AK25">
        <v>70</v>
      </c>
      <c r="AL25">
        <v>109</v>
      </c>
      <c r="AM25">
        <v>328</v>
      </c>
      <c r="AN25">
        <v>742</v>
      </c>
      <c r="AO25">
        <v>538</v>
      </c>
    </row>
    <row r="26" spans="2:54">
      <c r="B26" t="s">
        <v>26</v>
      </c>
      <c r="AA26">
        <v>1071</v>
      </c>
      <c r="AB26">
        <v>2131</v>
      </c>
      <c r="AC26">
        <v>1848</v>
      </c>
      <c r="AD26">
        <v>1104</v>
      </c>
      <c r="AE26">
        <v>646</v>
      </c>
      <c r="AF26">
        <v>623</v>
      </c>
      <c r="AG26">
        <v>334</v>
      </c>
      <c r="AH26">
        <v>123</v>
      </c>
      <c r="AI26">
        <v>59</v>
      </c>
      <c r="AJ26">
        <v>34</v>
      </c>
      <c r="AK26">
        <v>102</v>
      </c>
      <c r="AL26">
        <v>54</v>
      </c>
      <c r="AM26">
        <v>84</v>
      </c>
      <c r="AN26">
        <v>34</v>
      </c>
      <c r="AO26">
        <v>46</v>
      </c>
    </row>
    <row r="27" spans="2:54">
      <c r="B27" t="s">
        <v>27</v>
      </c>
      <c r="C27" t="s">
        <v>28</v>
      </c>
      <c r="AB27">
        <v>68</v>
      </c>
      <c r="AC27">
        <v>134</v>
      </c>
      <c r="AD27">
        <v>31</v>
      </c>
      <c r="AE27">
        <v>79</v>
      </c>
      <c r="AF27">
        <v>15</v>
      </c>
      <c r="AG27">
        <v>140</v>
      </c>
      <c r="AH27">
        <v>119</v>
      </c>
      <c r="AI27">
        <v>345</v>
      </c>
      <c r="AJ27">
        <v>218</v>
      </c>
      <c r="AK27">
        <v>119</v>
      </c>
      <c r="AL27">
        <v>204</v>
      </c>
      <c r="AM27">
        <v>1049</v>
      </c>
      <c r="AN27">
        <v>1803</v>
      </c>
      <c r="AO27">
        <v>1836</v>
      </c>
    </row>
    <row r="28" spans="2:54">
      <c r="B28" t="s">
        <v>29</v>
      </c>
      <c r="AA28">
        <v>350</v>
      </c>
      <c r="AB28">
        <v>812</v>
      </c>
      <c r="AC28">
        <v>926</v>
      </c>
      <c r="AD28">
        <v>598</v>
      </c>
      <c r="AE28">
        <v>608</v>
      </c>
      <c r="AF28">
        <v>491</v>
      </c>
      <c r="AG28">
        <v>288</v>
      </c>
      <c r="AH28">
        <v>331</v>
      </c>
      <c r="AI28">
        <v>190</v>
      </c>
      <c r="AJ28">
        <v>132</v>
      </c>
      <c r="AK28">
        <v>163</v>
      </c>
      <c r="AL28">
        <v>46</v>
      </c>
      <c r="AM28">
        <v>79</v>
      </c>
      <c r="AN28">
        <v>365</v>
      </c>
      <c r="AO28">
        <v>281</v>
      </c>
    </row>
    <row r="29" spans="2:54" hidden="1">
      <c r="B29" t="s">
        <v>89</v>
      </c>
    </row>
    <row r="30" spans="2:54">
      <c r="B30" t="s">
        <v>89</v>
      </c>
      <c r="AI30">
        <v>2</v>
      </c>
    </row>
    <row r="31" spans="2:54">
      <c r="B31" t="s">
        <v>30</v>
      </c>
      <c r="AA31">
        <v>27917</v>
      </c>
      <c r="AB31">
        <v>40329</v>
      </c>
      <c r="AC31">
        <v>41477</v>
      </c>
      <c r="AD31">
        <v>30631</v>
      </c>
      <c r="AE31">
        <v>36052</v>
      </c>
      <c r="AF31">
        <v>38886</v>
      </c>
      <c r="AG31">
        <v>36492</v>
      </c>
      <c r="AH31">
        <v>38938</v>
      </c>
      <c r="AI31">
        <v>32356</v>
      </c>
      <c r="AJ31">
        <v>25368</v>
      </c>
      <c r="AK31">
        <v>14774</v>
      </c>
      <c r="AL31">
        <v>16428</v>
      </c>
      <c r="AM31">
        <v>17453</v>
      </c>
      <c r="AN31">
        <v>21695</v>
      </c>
      <c r="AO31">
        <v>25955</v>
      </c>
      <c r="AP31">
        <v>28727</v>
      </c>
      <c r="AZ31">
        <v>30143</v>
      </c>
      <c r="BA31">
        <v>64683</v>
      </c>
      <c r="BB31">
        <v>174599</v>
      </c>
    </row>
    <row r="32" spans="2:54">
      <c r="B32" t="s">
        <v>31</v>
      </c>
      <c r="AA32">
        <v>2685</v>
      </c>
      <c r="AB32">
        <v>2504</v>
      </c>
      <c r="AC32">
        <v>4119</v>
      </c>
      <c r="AD32">
        <v>4255</v>
      </c>
      <c r="AE32">
        <v>4245</v>
      </c>
      <c r="AF32">
        <v>3774</v>
      </c>
      <c r="AG32">
        <v>4346</v>
      </c>
      <c r="AH32">
        <v>4704</v>
      </c>
      <c r="AI32">
        <v>4827</v>
      </c>
      <c r="AJ32">
        <v>4126</v>
      </c>
      <c r="AK32">
        <v>3853</v>
      </c>
      <c r="AL32">
        <v>6306</v>
      </c>
      <c r="AM32">
        <v>3685</v>
      </c>
      <c r="AN32">
        <v>4761</v>
      </c>
      <c r="AO32">
        <v>6734</v>
      </c>
      <c r="AP32">
        <v>8074</v>
      </c>
      <c r="AZ32">
        <v>16360</v>
      </c>
      <c r="BA32">
        <v>17133</v>
      </c>
      <c r="BB32">
        <v>44518</v>
      </c>
    </row>
    <row r="33" spans="2:54">
      <c r="B33" t="s">
        <v>32</v>
      </c>
      <c r="AA33">
        <v>782</v>
      </c>
      <c r="AB33">
        <v>2580</v>
      </c>
      <c r="AC33">
        <v>2933</v>
      </c>
      <c r="AD33">
        <v>1561</v>
      </c>
      <c r="AE33">
        <v>2335</v>
      </c>
      <c r="AF33">
        <v>2284</v>
      </c>
      <c r="AG33">
        <v>2669</v>
      </c>
      <c r="AH33">
        <v>3435</v>
      </c>
      <c r="AI33">
        <v>3280</v>
      </c>
      <c r="AJ33">
        <v>3311</v>
      </c>
      <c r="AK33">
        <v>2235</v>
      </c>
      <c r="AL33">
        <v>1493</v>
      </c>
      <c r="AM33">
        <v>1858</v>
      </c>
      <c r="AN33">
        <v>2562</v>
      </c>
      <c r="AO33">
        <v>2950</v>
      </c>
      <c r="AP33">
        <v>3159</v>
      </c>
      <c r="AZ33">
        <v>528</v>
      </c>
      <c r="BA33">
        <v>1334</v>
      </c>
      <c r="BB33">
        <v>2939</v>
      </c>
    </row>
    <row r="34" spans="2:54">
      <c r="B34" t="s">
        <v>33</v>
      </c>
      <c r="AA34">
        <v>1606</v>
      </c>
      <c r="AB34">
        <v>4121</v>
      </c>
      <c r="AC34">
        <v>10932</v>
      </c>
      <c r="AD34">
        <v>9357</v>
      </c>
      <c r="AE34">
        <v>5019</v>
      </c>
      <c r="AF34">
        <v>17771</v>
      </c>
      <c r="AG34">
        <v>28346</v>
      </c>
      <c r="AH34">
        <v>26992</v>
      </c>
      <c r="AI34">
        <v>17584</v>
      </c>
      <c r="AJ34">
        <v>30480</v>
      </c>
      <c r="AK34">
        <v>17230</v>
      </c>
      <c r="AL34">
        <v>7443</v>
      </c>
      <c r="AM34">
        <v>4815</v>
      </c>
      <c r="AN34">
        <v>6016</v>
      </c>
      <c r="AO34">
        <v>5693</v>
      </c>
      <c r="AP34">
        <v>4874</v>
      </c>
      <c r="AZ34">
        <v>195</v>
      </c>
      <c r="BA34">
        <v>18</v>
      </c>
      <c r="BB34">
        <v>688</v>
      </c>
    </row>
    <row r="35" spans="2:54">
      <c r="B35" t="s">
        <v>34</v>
      </c>
      <c r="AA35">
        <v>6205</v>
      </c>
      <c r="AB35">
        <v>9685</v>
      </c>
      <c r="AC35">
        <v>12406</v>
      </c>
      <c r="AD35">
        <v>9264</v>
      </c>
      <c r="AE35">
        <v>1497</v>
      </c>
      <c r="AF35">
        <v>2723</v>
      </c>
      <c r="AG35">
        <v>7762</v>
      </c>
      <c r="AH35">
        <v>4931</v>
      </c>
      <c r="AI35">
        <v>3029</v>
      </c>
      <c r="AJ35">
        <v>2639</v>
      </c>
      <c r="AK35">
        <v>4584</v>
      </c>
      <c r="AL35">
        <v>2414</v>
      </c>
      <c r="AM35">
        <v>4204</v>
      </c>
      <c r="AN35">
        <v>291</v>
      </c>
    </row>
    <row r="36" spans="2:54">
      <c r="B36" t="s">
        <v>35</v>
      </c>
      <c r="AA36">
        <v>853</v>
      </c>
      <c r="AB36">
        <v>2909</v>
      </c>
      <c r="AC36">
        <v>7008</v>
      </c>
      <c r="AD36">
        <v>4921</v>
      </c>
      <c r="AE36">
        <v>6610</v>
      </c>
      <c r="AF36">
        <v>7816</v>
      </c>
      <c r="AG36">
        <v>8902</v>
      </c>
      <c r="AH36">
        <v>8121</v>
      </c>
      <c r="AI36">
        <v>7428</v>
      </c>
      <c r="AJ36">
        <v>5258</v>
      </c>
      <c r="AK36">
        <v>3154</v>
      </c>
      <c r="AL36">
        <v>4535</v>
      </c>
      <c r="AM36">
        <v>4389</v>
      </c>
      <c r="AN36">
        <v>4984</v>
      </c>
      <c r="AO36">
        <v>5800</v>
      </c>
      <c r="AP36">
        <v>10995</v>
      </c>
      <c r="AZ36">
        <v>16290</v>
      </c>
      <c r="BA36">
        <v>41659</v>
      </c>
      <c r="BB36">
        <v>72249</v>
      </c>
    </row>
    <row r="37" spans="2:54">
      <c r="B37" t="s">
        <v>36</v>
      </c>
      <c r="AA37">
        <v>1270</v>
      </c>
      <c r="AB37">
        <v>763</v>
      </c>
      <c r="AC37">
        <v>1987</v>
      </c>
      <c r="AD37">
        <v>2970</v>
      </c>
      <c r="AE37">
        <v>5677</v>
      </c>
      <c r="AF37">
        <v>6177</v>
      </c>
      <c r="AG37">
        <v>10422</v>
      </c>
      <c r="AH37">
        <v>12046</v>
      </c>
      <c r="AI37">
        <v>9896</v>
      </c>
      <c r="AJ37">
        <v>7281</v>
      </c>
      <c r="AK37">
        <v>4621</v>
      </c>
      <c r="AL37">
        <v>2192</v>
      </c>
      <c r="AM37">
        <v>3043</v>
      </c>
      <c r="AN37">
        <v>2984</v>
      </c>
      <c r="AO37">
        <v>3067</v>
      </c>
      <c r="AP37">
        <v>765</v>
      </c>
      <c r="AZ37">
        <v>532</v>
      </c>
      <c r="BA37">
        <v>7130</v>
      </c>
      <c r="BB37">
        <v>20525</v>
      </c>
    </row>
    <row r="38" spans="2:54">
      <c r="B38" t="s">
        <v>37</v>
      </c>
      <c r="AA38">
        <v>2450</v>
      </c>
      <c r="AB38">
        <v>991</v>
      </c>
      <c r="AC38">
        <v>747</v>
      </c>
      <c r="AD38">
        <v>16336</v>
      </c>
      <c r="AE38">
        <v>12075</v>
      </c>
      <c r="AF38">
        <v>10616</v>
      </c>
      <c r="AG38">
        <v>3954</v>
      </c>
      <c r="AH38">
        <v>3372</v>
      </c>
      <c r="AI38">
        <v>3142</v>
      </c>
      <c r="AJ38">
        <v>2197</v>
      </c>
      <c r="AZ38">
        <v>1217</v>
      </c>
      <c r="BA38">
        <v>3266</v>
      </c>
      <c r="BB38">
        <v>28544</v>
      </c>
    </row>
    <row r="39" spans="2:54">
      <c r="B39" t="s">
        <v>38</v>
      </c>
      <c r="AA39">
        <v>7763</v>
      </c>
      <c r="AB39">
        <v>14905</v>
      </c>
      <c r="AC39">
        <v>24657</v>
      </c>
      <c r="AD39">
        <v>6283</v>
      </c>
      <c r="AE39">
        <v>25468</v>
      </c>
      <c r="AF39">
        <v>16382</v>
      </c>
      <c r="AG39">
        <v>22941</v>
      </c>
      <c r="AH39">
        <v>19039</v>
      </c>
      <c r="AI39">
        <v>17770</v>
      </c>
      <c r="AJ39">
        <v>19170</v>
      </c>
      <c r="AK39">
        <v>13634</v>
      </c>
      <c r="AL39">
        <v>7369</v>
      </c>
      <c r="AM39">
        <v>9949</v>
      </c>
      <c r="AN39">
        <v>9180</v>
      </c>
      <c r="AO39">
        <v>9180</v>
      </c>
      <c r="AP39">
        <v>12063</v>
      </c>
      <c r="AZ39">
        <v>9507</v>
      </c>
      <c r="BA39">
        <v>21572</v>
      </c>
      <c r="BB39">
        <v>62017</v>
      </c>
    </row>
    <row r="40" spans="2:54">
      <c r="B40" t="s">
        <v>152</v>
      </c>
      <c r="AC40">
        <v>23</v>
      </c>
    </row>
    <row r="41" spans="2:54">
      <c r="B41" t="s">
        <v>95</v>
      </c>
      <c r="AA41">
        <v>18</v>
      </c>
      <c r="AB41">
        <v>89</v>
      </c>
      <c r="AC41">
        <v>358</v>
      </c>
      <c r="AD41">
        <v>89</v>
      </c>
      <c r="AK41">
        <v>114</v>
      </c>
      <c r="AL41">
        <v>109</v>
      </c>
      <c r="AM41">
        <v>45</v>
      </c>
      <c r="AN41">
        <v>11</v>
      </c>
      <c r="AO41">
        <v>111</v>
      </c>
      <c r="AP41">
        <v>2633</v>
      </c>
      <c r="BA41">
        <v>191</v>
      </c>
      <c r="BB41">
        <v>6333</v>
      </c>
    </row>
    <row r="42" spans="2:54">
      <c r="B42" t="s">
        <v>88</v>
      </c>
      <c r="AH42">
        <v>1</v>
      </c>
    </row>
    <row r="43" spans="2:54">
      <c r="B43" t="s">
        <v>39</v>
      </c>
      <c r="AE43">
        <v>7</v>
      </c>
      <c r="AF43">
        <v>26</v>
      </c>
      <c r="AG43">
        <v>50</v>
      </c>
      <c r="AH43">
        <v>43</v>
      </c>
      <c r="AI43">
        <v>65</v>
      </c>
      <c r="AJ43">
        <v>42</v>
      </c>
    </row>
    <row r="44" spans="2:54">
      <c r="B44" t="s">
        <v>40</v>
      </c>
      <c r="AA44">
        <v>21439</v>
      </c>
      <c r="AB44">
        <v>45848</v>
      </c>
      <c r="AC44">
        <v>68793</v>
      </c>
      <c r="AD44">
        <v>65928</v>
      </c>
      <c r="AE44">
        <v>45914</v>
      </c>
      <c r="AF44">
        <v>41577</v>
      </c>
      <c r="AG44">
        <v>50984</v>
      </c>
      <c r="AH44">
        <v>44472</v>
      </c>
      <c r="AI44">
        <v>33764</v>
      </c>
      <c r="AJ44">
        <v>20699</v>
      </c>
      <c r="AK44">
        <v>9272</v>
      </c>
      <c r="AL44">
        <v>12698</v>
      </c>
      <c r="AM44">
        <v>15707</v>
      </c>
      <c r="AN44">
        <v>18095</v>
      </c>
      <c r="AO44">
        <v>16115</v>
      </c>
      <c r="AP44">
        <v>23340</v>
      </c>
      <c r="AZ44">
        <v>9533</v>
      </c>
      <c r="BA44">
        <v>46251</v>
      </c>
      <c r="BB44">
        <v>38946</v>
      </c>
    </row>
    <row r="45" spans="2:54">
      <c r="B45" t="s">
        <v>133</v>
      </c>
      <c r="AL45">
        <v>3183</v>
      </c>
      <c r="AP45">
        <v>2452</v>
      </c>
      <c r="AZ45">
        <v>1494</v>
      </c>
      <c r="BA45">
        <v>6214</v>
      </c>
      <c r="BB45">
        <v>27702</v>
      </c>
    </row>
    <row r="46" spans="2:54">
      <c r="B46" t="s">
        <v>134</v>
      </c>
      <c r="BB46">
        <v>38</v>
      </c>
    </row>
    <row r="47" spans="2:54">
      <c r="B47" t="s">
        <v>103</v>
      </c>
      <c r="AK47">
        <v>2631</v>
      </c>
      <c r="AL47">
        <v>2235</v>
      </c>
      <c r="AM47">
        <v>3394</v>
      </c>
      <c r="AN47">
        <v>2426</v>
      </c>
      <c r="AO47">
        <v>2004</v>
      </c>
      <c r="AP47">
        <v>4413</v>
      </c>
      <c r="AZ47">
        <v>122</v>
      </c>
      <c r="BA47">
        <v>96</v>
      </c>
      <c r="BB47">
        <v>5313</v>
      </c>
    </row>
    <row r="48" spans="2:54">
      <c r="B48" t="s">
        <v>104</v>
      </c>
      <c r="AK48">
        <v>648</v>
      </c>
      <c r="AL48">
        <v>1025</v>
      </c>
      <c r="AM48">
        <v>850</v>
      </c>
      <c r="AN48">
        <v>802</v>
      </c>
      <c r="AO48">
        <v>729</v>
      </c>
      <c r="AP48">
        <v>1152</v>
      </c>
      <c r="BA48">
        <v>1554</v>
      </c>
      <c r="BB48">
        <v>2911</v>
      </c>
    </row>
    <row r="49" spans="2:54">
      <c r="B49" t="s">
        <v>41</v>
      </c>
      <c r="AA49">
        <v>1547</v>
      </c>
      <c r="AB49">
        <v>2979</v>
      </c>
      <c r="AC49">
        <v>4978</v>
      </c>
      <c r="AD49">
        <v>4198</v>
      </c>
      <c r="AE49">
        <v>6028</v>
      </c>
      <c r="AF49">
        <v>6059</v>
      </c>
      <c r="AG49">
        <v>8511</v>
      </c>
      <c r="AH49">
        <v>7876</v>
      </c>
      <c r="AI49">
        <v>6545</v>
      </c>
      <c r="AJ49">
        <v>4930</v>
      </c>
      <c r="AK49">
        <v>2793</v>
      </c>
      <c r="AL49">
        <v>2845</v>
      </c>
      <c r="AM49">
        <v>3826</v>
      </c>
      <c r="AN49">
        <v>5996</v>
      </c>
      <c r="AO49">
        <v>10417</v>
      </c>
      <c r="AP49">
        <v>10981</v>
      </c>
      <c r="AZ49">
        <v>1044</v>
      </c>
      <c r="BA49">
        <v>1705</v>
      </c>
      <c r="BB49">
        <v>2042</v>
      </c>
    </row>
    <row r="50" spans="2:54">
      <c r="B50" t="s">
        <v>42</v>
      </c>
      <c r="AE50">
        <v>2</v>
      </c>
      <c r="AG50">
        <v>44</v>
      </c>
      <c r="AH50">
        <v>38</v>
      </c>
      <c r="AI50">
        <v>5</v>
      </c>
      <c r="AJ50">
        <v>13</v>
      </c>
    </row>
    <row r="51" spans="2:54">
      <c r="B51" t="s">
        <v>105</v>
      </c>
      <c r="AK51">
        <v>75</v>
      </c>
      <c r="AL51">
        <v>63</v>
      </c>
      <c r="AM51">
        <v>48</v>
      </c>
      <c r="AN51">
        <v>34</v>
      </c>
      <c r="AO51">
        <v>39</v>
      </c>
    </row>
    <row r="52" spans="2:54">
      <c r="B52" t="s">
        <v>43</v>
      </c>
      <c r="AA52">
        <v>729</v>
      </c>
      <c r="AB52">
        <v>603</v>
      </c>
      <c r="AC52">
        <v>479</v>
      </c>
      <c r="AD52">
        <v>790</v>
      </c>
      <c r="AE52">
        <v>1004</v>
      </c>
      <c r="AF52">
        <v>1481</v>
      </c>
      <c r="AG52">
        <v>1928</v>
      </c>
      <c r="AH52">
        <v>2772</v>
      </c>
      <c r="AI52">
        <v>2250</v>
      </c>
      <c r="AJ52">
        <v>2173</v>
      </c>
      <c r="AK52">
        <v>1487</v>
      </c>
      <c r="AL52">
        <v>1615</v>
      </c>
      <c r="AM52">
        <v>4822</v>
      </c>
      <c r="AN52">
        <v>6340</v>
      </c>
      <c r="AO52">
        <v>7507</v>
      </c>
      <c r="AP52">
        <v>11155</v>
      </c>
      <c r="AZ52">
        <v>2</v>
      </c>
      <c r="BA52">
        <v>332</v>
      </c>
      <c r="BB52">
        <v>1602</v>
      </c>
    </row>
    <row r="53" spans="2:54">
      <c r="B53" t="s">
        <v>135</v>
      </c>
      <c r="AZ53">
        <v>6</v>
      </c>
      <c r="BB53">
        <v>4022</v>
      </c>
    </row>
    <row r="54" spans="2:54">
      <c r="B54" t="s">
        <v>44</v>
      </c>
      <c r="AE54">
        <v>9</v>
      </c>
      <c r="AG54">
        <v>17</v>
      </c>
      <c r="AH54">
        <v>16</v>
      </c>
      <c r="AI54">
        <v>8</v>
      </c>
      <c r="AJ54">
        <v>11</v>
      </c>
      <c r="AK54">
        <v>13</v>
      </c>
      <c r="AL54">
        <v>11</v>
      </c>
      <c r="AM54">
        <v>44</v>
      </c>
      <c r="AN54">
        <v>175</v>
      </c>
      <c r="AO54">
        <v>165</v>
      </c>
      <c r="AP54">
        <v>41</v>
      </c>
      <c r="BA54">
        <v>1006</v>
      </c>
      <c r="BB54">
        <v>720</v>
      </c>
    </row>
    <row r="55" spans="2:54">
      <c r="B55" t="s">
        <v>45</v>
      </c>
      <c r="AA55">
        <v>10327</v>
      </c>
      <c r="AB55">
        <v>10909</v>
      </c>
      <c r="AC55">
        <v>21785</v>
      </c>
      <c r="AD55">
        <v>19347</v>
      </c>
      <c r="AE55">
        <v>19310</v>
      </c>
      <c r="AF55">
        <v>24684</v>
      </c>
      <c r="AG55">
        <v>19769</v>
      </c>
      <c r="AH55">
        <v>21026</v>
      </c>
      <c r="AI55">
        <v>17282</v>
      </c>
      <c r="AJ55">
        <v>8763</v>
      </c>
      <c r="AK55">
        <v>5824</v>
      </c>
      <c r="AL55">
        <v>8363</v>
      </c>
      <c r="AM55">
        <v>9908</v>
      </c>
      <c r="AN55">
        <v>13359</v>
      </c>
      <c r="AO55">
        <v>13730</v>
      </c>
      <c r="AP55">
        <v>18084</v>
      </c>
      <c r="AZ55">
        <v>246</v>
      </c>
      <c r="BA55">
        <v>529</v>
      </c>
      <c r="BB55">
        <v>16714</v>
      </c>
    </row>
    <row r="56" spans="2:54">
      <c r="B56" t="s">
        <v>142</v>
      </c>
      <c r="BB56">
        <v>22679</v>
      </c>
    </row>
    <row r="57" spans="2:54">
      <c r="B57" t="s">
        <v>46</v>
      </c>
      <c r="AB57">
        <v>34</v>
      </c>
      <c r="AC57">
        <v>40</v>
      </c>
      <c r="AD57">
        <v>17</v>
      </c>
      <c r="AE57">
        <v>29</v>
      </c>
      <c r="AF57">
        <v>25</v>
      </c>
      <c r="AG57">
        <v>758</v>
      </c>
      <c r="AH57">
        <v>1238</v>
      </c>
      <c r="AI57">
        <v>375</v>
      </c>
      <c r="AJ57">
        <v>988</v>
      </c>
      <c r="AK57">
        <v>232</v>
      </c>
      <c r="AL57">
        <v>119</v>
      </c>
      <c r="AM57">
        <v>225</v>
      </c>
      <c r="AN57">
        <v>768</v>
      </c>
      <c r="AO57">
        <v>661</v>
      </c>
      <c r="AP57">
        <v>1102</v>
      </c>
      <c r="AZ57">
        <v>6</v>
      </c>
      <c r="BA57">
        <v>491</v>
      </c>
      <c r="BB57">
        <v>8400</v>
      </c>
    </row>
    <row r="58" spans="2:54">
      <c r="B58" t="s">
        <v>47</v>
      </c>
      <c r="AA58">
        <v>209</v>
      </c>
      <c r="AB58">
        <v>1066</v>
      </c>
      <c r="AC58">
        <v>2873</v>
      </c>
      <c r="AD58">
        <v>1769</v>
      </c>
      <c r="AE58">
        <v>1587</v>
      </c>
      <c r="AF58">
        <v>1086</v>
      </c>
      <c r="AG58">
        <v>1275</v>
      </c>
      <c r="AH58">
        <v>1832</v>
      </c>
      <c r="AI58">
        <v>1800</v>
      </c>
      <c r="AJ58">
        <v>2814</v>
      </c>
      <c r="AK58">
        <v>2507</v>
      </c>
      <c r="AL58">
        <v>1525</v>
      </c>
      <c r="AM58">
        <v>1820</v>
      </c>
      <c r="AN58">
        <v>2522</v>
      </c>
      <c r="AO58">
        <v>2836</v>
      </c>
      <c r="AP58">
        <v>4608</v>
      </c>
      <c r="AZ58">
        <v>597</v>
      </c>
      <c r="BA58">
        <v>1080</v>
      </c>
      <c r="BB58">
        <v>8794</v>
      </c>
    </row>
    <row r="59" spans="2:54">
      <c r="B59" t="s">
        <v>48</v>
      </c>
      <c r="AA59">
        <v>2</v>
      </c>
      <c r="AB59">
        <v>1577</v>
      </c>
      <c r="AC59">
        <v>104</v>
      </c>
      <c r="AD59">
        <v>83</v>
      </c>
      <c r="AE59">
        <v>34</v>
      </c>
      <c r="AF59">
        <v>15</v>
      </c>
      <c r="AG59">
        <v>28</v>
      </c>
      <c r="AH59">
        <v>20</v>
      </c>
      <c r="AI59">
        <v>10</v>
      </c>
      <c r="AJ59">
        <v>154</v>
      </c>
      <c r="AK59">
        <v>22</v>
      </c>
      <c r="AL59">
        <v>550</v>
      </c>
      <c r="AM59">
        <v>39</v>
      </c>
      <c r="AN59">
        <v>469</v>
      </c>
      <c r="AO59">
        <v>571</v>
      </c>
      <c r="AP59">
        <v>49</v>
      </c>
      <c r="AZ59">
        <v>17648</v>
      </c>
      <c r="BB59">
        <v>68161</v>
      </c>
    </row>
    <row r="60" spans="2:54">
      <c r="B60" t="s">
        <v>136</v>
      </c>
      <c r="AZ60">
        <v>15</v>
      </c>
      <c r="BB60">
        <v>144</v>
      </c>
    </row>
    <row r="61" spans="2:54">
      <c r="B61" t="s">
        <v>49</v>
      </c>
      <c r="AE61">
        <v>77</v>
      </c>
      <c r="AF61">
        <v>55</v>
      </c>
      <c r="AG61">
        <v>202</v>
      </c>
      <c r="AH61">
        <v>329</v>
      </c>
      <c r="AI61">
        <v>141</v>
      </c>
      <c r="AJ61">
        <v>8</v>
      </c>
      <c r="AK61">
        <v>9</v>
      </c>
      <c r="AL61">
        <v>202</v>
      </c>
      <c r="AM61">
        <v>505</v>
      </c>
      <c r="AN61">
        <v>785</v>
      </c>
      <c r="AO61">
        <v>337</v>
      </c>
      <c r="AZ61">
        <v>136</v>
      </c>
      <c r="BB61">
        <v>768</v>
      </c>
    </row>
    <row r="62" spans="2:54">
      <c r="B62" t="s">
        <v>50</v>
      </c>
      <c r="AB62">
        <v>3013</v>
      </c>
      <c r="AC62">
        <v>2189</v>
      </c>
      <c r="AD62">
        <v>650</v>
      </c>
      <c r="AE62">
        <v>1615</v>
      </c>
      <c r="AF62">
        <v>3397</v>
      </c>
      <c r="AG62">
        <v>2285</v>
      </c>
      <c r="AH62">
        <v>4151</v>
      </c>
      <c r="AI62">
        <v>2978</v>
      </c>
      <c r="AJ62">
        <v>2360</v>
      </c>
      <c r="AK62">
        <v>2942</v>
      </c>
      <c r="AM62">
        <v>2201</v>
      </c>
      <c r="AN62">
        <v>2368</v>
      </c>
      <c r="AO62">
        <v>2608</v>
      </c>
    </row>
    <row r="63" spans="2:54">
      <c r="B63" t="s">
        <v>51</v>
      </c>
      <c r="AA63">
        <v>3</v>
      </c>
      <c r="AB63">
        <v>59</v>
      </c>
      <c r="AC63">
        <v>128</v>
      </c>
      <c r="AD63">
        <v>39</v>
      </c>
      <c r="AE63">
        <v>186</v>
      </c>
      <c r="AF63">
        <v>129</v>
      </c>
      <c r="AG63">
        <v>72</v>
      </c>
      <c r="AH63">
        <v>139</v>
      </c>
      <c r="AI63">
        <v>112</v>
      </c>
      <c r="AJ63">
        <v>54</v>
      </c>
      <c r="AK63">
        <v>753</v>
      </c>
      <c r="AL63">
        <v>398</v>
      </c>
      <c r="AM63">
        <v>874</v>
      </c>
      <c r="AN63">
        <v>1420</v>
      </c>
      <c r="AO63">
        <v>1253</v>
      </c>
      <c r="AP63">
        <v>2016</v>
      </c>
      <c r="AZ63">
        <v>58</v>
      </c>
      <c r="BA63">
        <v>349</v>
      </c>
      <c r="BB63">
        <v>2698</v>
      </c>
    </row>
    <row r="64" spans="2:54">
      <c r="B64" t="s">
        <v>106</v>
      </c>
      <c r="AK64">
        <v>5</v>
      </c>
      <c r="AL64">
        <v>1</v>
      </c>
      <c r="AM64">
        <v>1</v>
      </c>
      <c r="AN64">
        <v>3</v>
      </c>
      <c r="AO64">
        <v>7</v>
      </c>
      <c r="BB64">
        <v>223</v>
      </c>
    </row>
    <row r="65" spans="2:54">
      <c r="B65" t="s">
        <v>96</v>
      </c>
      <c r="AA65">
        <v>20</v>
      </c>
      <c r="AB65">
        <v>126</v>
      </c>
      <c r="AC65">
        <v>154</v>
      </c>
      <c r="AD65">
        <v>66</v>
      </c>
      <c r="AK65">
        <v>8</v>
      </c>
      <c r="AL65">
        <v>4</v>
      </c>
      <c r="AM65">
        <v>17</v>
      </c>
      <c r="AN65">
        <v>235</v>
      </c>
      <c r="AO65">
        <v>76</v>
      </c>
      <c r="AP65">
        <v>476</v>
      </c>
      <c r="BA65">
        <v>973</v>
      </c>
      <c r="BB65">
        <v>1067</v>
      </c>
    </row>
    <row r="66" spans="2:54">
      <c r="B66" t="s">
        <v>52</v>
      </c>
      <c r="AC66">
        <v>10</v>
      </c>
      <c r="AD66">
        <v>14</v>
      </c>
      <c r="AE66">
        <v>210</v>
      </c>
      <c r="AF66">
        <v>21</v>
      </c>
      <c r="AG66">
        <v>78</v>
      </c>
      <c r="AH66">
        <v>7</v>
      </c>
      <c r="AI66">
        <v>3</v>
      </c>
      <c r="AJ66">
        <v>18</v>
      </c>
      <c r="AK66">
        <v>7</v>
      </c>
      <c r="AL66">
        <v>12</v>
      </c>
      <c r="AM66">
        <v>13</v>
      </c>
      <c r="AN66">
        <v>94</v>
      </c>
      <c r="AO66">
        <v>41</v>
      </c>
      <c r="BB66">
        <v>93</v>
      </c>
    </row>
    <row r="67" spans="2:54">
      <c r="B67" t="s">
        <v>53</v>
      </c>
      <c r="AA67">
        <v>1605</v>
      </c>
      <c r="AB67">
        <v>4743</v>
      </c>
      <c r="AC67">
        <v>4934</v>
      </c>
      <c r="AD67">
        <v>3731</v>
      </c>
      <c r="AE67">
        <v>3483</v>
      </c>
      <c r="AF67">
        <v>6415</v>
      </c>
      <c r="AG67">
        <v>7438</v>
      </c>
      <c r="AH67">
        <v>6234</v>
      </c>
      <c r="AI67">
        <v>6755</v>
      </c>
      <c r="AJ67">
        <v>9169</v>
      </c>
      <c r="AK67">
        <v>4007</v>
      </c>
      <c r="AL67">
        <v>5943</v>
      </c>
      <c r="AM67">
        <v>9589</v>
      </c>
      <c r="AN67">
        <v>12540</v>
      </c>
      <c r="AO67">
        <v>15185</v>
      </c>
      <c r="AP67">
        <v>17999</v>
      </c>
      <c r="AZ67">
        <v>13503</v>
      </c>
      <c r="BA67">
        <v>32668</v>
      </c>
      <c r="BB67">
        <v>60105</v>
      </c>
    </row>
    <row r="68" spans="2:54">
      <c r="B68" t="s">
        <v>114</v>
      </c>
      <c r="AK68">
        <v>1547</v>
      </c>
      <c r="AL68">
        <v>1062</v>
      </c>
      <c r="AM68">
        <v>891</v>
      </c>
      <c r="AN68">
        <v>989</v>
      </c>
      <c r="AO68">
        <v>1228</v>
      </c>
      <c r="AZ68">
        <v>576</v>
      </c>
      <c r="BB68">
        <v>2763</v>
      </c>
    </row>
    <row r="69" spans="2:54">
      <c r="B69" t="s">
        <v>112</v>
      </c>
      <c r="AK69">
        <v>8</v>
      </c>
      <c r="AL69">
        <v>0</v>
      </c>
      <c r="AN69">
        <v>4</v>
      </c>
      <c r="AO69">
        <v>5</v>
      </c>
      <c r="BB69">
        <v>201</v>
      </c>
    </row>
    <row r="70" spans="2:54">
      <c r="B70" t="s">
        <v>113</v>
      </c>
      <c r="AK70">
        <v>202</v>
      </c>
      <c r="AL70">
        <v>209</v>
      </c>
      <c r="AM70">
        <v>272</v>
      </c>
      <c r="AN70">
        <v>558</v>
      </c>
      <c r="AO70">
        <v>510</v>
      </c>
      <c r="AZ70">
        <v>2902</v>
      </c>
      <c r="BB70">
        <v>25848</v>
      </c>
    </row>
    <row r="71" spans="2:54">
      <c r="B71" t="s">
        <v>115</v>
      </c>
      <c r="AK71">
        <v>121</v>
      </c>
      <c r="AL71">
        <v>9</v>
      </c>
      <c r="AM71">
        <v>73</v>
      </c>
      <c r="AN71">
        <v>151</v>
      </c>
      <c r="AO71">
        <v>208</v>
      </c>
      <c r="BB71">
        <v>421</v>
      </c>
    </row>
    <row r="72" spans="2:54">
      <c r="B72" t="s">
        <v>116</v>
      </c>
      <c r="AK72">
        <v>148</v>
      </c>
      <c r="AL72">
        <v>939</v>
      </c>
      <c r="AM72">
        <v>1526</v>
      </c>
      <c r="AN72">
        <v>222</v>
      </c>
      <c r="AO72">
        <v>319</v>
      </c>
      <c r="BB72">
        <v>876</v>
      </c>
    </row>
    <row r="73" spans="2:54">
      <c r="B73" t="s">
        <v>145</v>
      </c>
      <c r="AP73">
        <v>1854</v>
      </c>
      <c r="BA73">
        <v>3777</v>
      </c>
    </row>
    <row r="74" spans="2:54">
      <c r="B74" t="s">
        <v>117</v>
      </c>
      <c r="AK74">
        <v>194</v>
      </c>
      <c r="AL74">
        <v>141</v>
      </c>
      <c r="AM74">
        <v>180</v>
      </c>
      <c r="AN74">
        <v>369</v>
      </c>
      <c r="AO74">
        <v>630</v>
      </c>
      <c r="AZ74">
        <v>937</v>
      </c>
      <c r="BB74">
        <v>10654</v>
      </c>
    </row>
    <row r="75" spans="2:54">
      <c r="B75" t="s">
        <v>118</v>
      </c>
      <c r="AK75">
        <v>21</v>
      </c>
      <c r="AL75">
        <v>22</v>
      </c>
      <c r="AM75">
        <v>31</v>
      </c>
      <c r="AN75">
        <v>97</v>
      </c>
      <c r="AO75">
        <v>60</v>
      </c>
      <c r="AP75">
        <v>1209</v>
      </c>
      <c r="BA75">
        <v>699</v>
      </c>
    </row>
    <row r="76" spans="2:54">
      <c r="B76" t="s">
        <v>119</v>
      </c>
      <c r="AK76">
        <v>606</v>
      </c>
      <c r="AL76">
        <v>845</v>
      </c>
      <c r="AM76">
        <v>1677</v>
      </c>
      <c r="AN76">
        <v>3650</v>
      </c>
      <c r="AO76">
        <v>6280</v>
      </c>
      <c r="AZ76">
        <v>152</v>
      </c>
      <c r="BB76">
        <v>1889</v>
      </c>
    </row>
    <row r="77" spans="2:54">
      <c r="B77" t="s">
        <v>120</v>
      </c>
      <c r="AK77">
        <v>3920</v>
      </c>
      <c r="AL77">
        <v>2993</v>
      </c>
      <c r="AM77">
        <v>3220</v>
      </c>
      <c r="AN77">
        <v>3735</v>
      </c>
      <c r="AO77">
        <v>4322</v>
      </c>
      <c r="AZ77">
        <v>2653</v>
      </c>
      <c r="BB77">
        <v>22732</v>
      </c>
    </row>
    <row r="78" spans="2:54">
      <c r="B78" t="s">
        <v>121</v>
      </c>
      <c r="AK78">
        <v>943</v>
      </c>
      <c r="AL78">
        <v>373</v>
      </c>
      <c r="AM78">
        <v>452</v>
      </c>
      <c r="AN78">
        <v>428</v>
      </c>
      <c r="AO78">
        <v>732</v>
      </c>
      <c r="AZ78">
        <v>304</v>
      </c>
      <c r="BB78">
        <v>702</v>
      </c>
    </row>
    <row r="79" spans="2:54">
      <c r="B79" t="s">
        <v>122</v>
      </c>
      <c r="AK79">
        <v>112</v>
      </c>
      <c r="AL79">
        <v>158</v>
      </c>
      <c r="AM79">
        <v>396</v>
      </c>
      <c r="AN79">
        <v>535</v>
      </c>
      <c r="AO79">
        <v>603</v>
      </c>
      <c r="AZ79">
        <v>60</v>
      </c>
    </row>
    <row r="80" spans="2:54">
      <c r="B80" t="s">
        <v>123</v>
      </c>
      <c r="AK80">
        <v>97</v>
      </c>
      <c r="AL80">
        <v>92</v>
      </c>
      <c r="AM80">
        <v>41</v>
      </c>
      <c r="AN80">
        <v>99</v>
      </c>
      <c r="AO80">
        <v>80</v>
      </c>
      <c r="AP80">
        <v>14429</v>
      </c>
      <c r="AZ80">
        <v>144</v>
      </c>
      <c r="BA80">
        <v>2572</v>
      </c>
    </row>
    <row r="81" spans="2:54">
      <c r="B81" t="s">
        <v>124</v>
      </c>
      <c r="AK81">
        <v>2841</v>
      </c>
      <c r="AL81">
        <v>1513</v>
      </c>
      <c r="AM81">
        <v>1151</v>
      </c>
      <c r="AN81">
        <v>922</v>
      </c>
      <c r="AO81">
        <v>1379</v>
      </c>
      <c r="AZ81">
        <v>2886</v>
      </c>
      <c r="BB81">
        <v>12372</v>
      </c>
    </row>
    <row r="82" spans="2:54">
      <c r="B82" t="s">
        <v>125</v>
      </c>
      <c r="AK82">
        <v>834</v>
      </c>
      <c r="AL82">
        <v>94</v>
      </c>
      <c r="AM82">
        <v>187</v>
      </c>
      <c r="AN82">
        <v>896</v>
      </c>
      <c r="AO82">
        <v>328</v>
      </c>
      <c r="AZ82">
        <v>2395</v>
      </c>
      <c r="BB82">
        <v>4612</v>
      </c>
    </row>
    <row r="83" spans="2:54">
      <c r="B83" t="s">
        <v>126</v>
      </c>
      <c r="AK83">
        <v>95</v>
      </c>
      <c r="AL83">
        <v>51</v>
      </c>
      <c r="AM83">
        <v>52</v>
      </c>
      <c r="AN83">
        <v>116</v>
      </c>
      <c r="AO83">
        <v>454</v>
      </c>
      <c r="AP83">
        <v>1801</v>
      </c>
      <c r="AZ83">
        <v>174</v>
      </c>
      <c r="BA83">
        <v>9364</v>
      </c>
      <c r="BB83">
        <v>8440</v>
      </c>
    </row>
    <row r="84" spans="2:54">
      <c r="B84" t="s">
        <v>54</v>
      </c>
      <c r="AA84">
        <v>26</v>
      </c>
      <c r="AB84">
        <v>222</v>
      </c>
      <c r="AC84">
        <v>428</v>
      </c>
      <c r="AD84">
        <v>303</v>
      </c>
      <c r="AE84">
        <v>231</v>
      </c>
      <c r="AF84">
        <v>349</v>
      </c>
      <c r="AG84">
        <v>394</v>
      </c>
      <c r="AH84">
        <v>232</v>
      </c>
      <c r="AI84">
        <v>224</v>
      </c>
      <c r="AJ84">
        <v>408</v>
      </c>
    </row>
    <row r="85" spans="2:54">
      <c r="B85" t="s">
        <v>55</v>
      </c>
      <c r="AA85">
        <v>3116</v>
      </c>
      <c r="AB85">
        <v>4214</v>
      </c>
      <c r="AC85">
        <v>3758</v>
      </c>
      <c r="AD85">
        <v>6398</v>
      </c>
      <c r="AE85">
        <v>4308</v>
      </c>
      <c r="AF85">
        <v>37747</v>
      </c>
      <c r="AG85">
        <v>14102</v>
      </c>
      <c r="AH85">
        <v>18998</v>
      </c>
      <c r="AI85">
        <v>11859</v>
      </c>
      <c r="AJ85">
        <v>9618</v>
      </c>
    </row>
    <row r="86" spans="2:54">
      <c r="B86" t="s">
        <v>56</v>
      </c>
      <c r="AA86">
        <v>461</v>
      </c>
      <c r="AB86">
        <v>2128</v>
      </c>
      <c r="AC86">
        <v>1575</v>
      </c>
      <c r="AD86">
        <v>3331</v>
      </c>
      <c r="AE86">
        <v>5208</v>
      </c>
      <c r="AF86">
        <v>4758</v>
      </c>
      <c r="AG86">
        <v>4065</v>
      </c>
      <c r="AH86">
        <v>5280</v>
      </c>
      <c r="AI86">
        <v>4233</v>
      </c>
      <c r="AJ86">
        <v>4191</v>
      </c>
    </row>
    <row r="87" spans="2:54">
      <c r="B87" t="s">
        <v>57</v>
      </c>
      <c r="AA87">
        <v>3</v>
      </c>
      <c r="AB87">
        <v>65</v>
      </c>
      <c r="AC87">
        <v>235</v>
      </c>
      <c r="AD87">
        <v>150</v>
      </c>
      <c r="AE87">
        <v>65</v>
      </c>
      <c r="AF87">
        <v>223</v>
      </c>
      <c r="AG87">
        <v>408</v>
      </c>
      <c r="AH87">
        <v>182</v>
      </c>
      <c r="AI87">
        <v>226</v>
      </c>
      <c r="AJ87">
        <v>72</v>
      </c>
    </row>
    <row r="88" spans="2:54">
      <c r="B88" t="s">
        <v>58</v>
      </c>
      <c r="AA88">
        <v>135</v>
      </c>
      <c r="AB88">
        <v>70</v>
      </c>
      <c r="AC88">
        <v>121</v>
      </c>
      <c r="AD88">
        <v>43</v>
      </c>
      <c r="AE88">
        <v>23</v>
      </c>
      <c r="AF88">
        <v>96</v>
      </c>
      <c r="AG88">
        <v>402</v>
      </c>
      <c r="AH88">
        <v>73</v>
      </c>
      <c r="AI88">
        <v>147</v>
      </c>
      <c r="AJ88">
        <v>38</v>
      </c>
    </row>
    <row r="89" spans="2:54">
      <c r="B89" t="s">
        <v>59</v>
      </c>
      <c r="AA89">
        <v>22</v>
      </c>
      <c r="AB89">
        <v>17</v>
      </c>
      <c r="AC89">
        <v>213</v>
      </c>
      <c r="AD89">
        <v>5</v>
      </c>
      <c r="AE89">
        <v>100</v>
      </c>
      <c r="AF89">
        <v>193</v>
      </c>
      <c r="AG89">
        <v>161</v>
      </c>
      <c r="AH89">
        <v>53</v>
      </c>
      <c r="AI89">
        <v>46</v>
      </c>
      <c r="AJ89">
        <v>130</v>
      </c>
    </row>
    <row r="90" spans="2:54">
      <c r="B90" t="s">
        <v>97</v>
      </c>
      <c r="AC90">
        <v>17</v>
      </c>
    </row>
    <row r="91" spans="2:54">
      <c r="B91" t="s">
        <v>60</v>
      </c>
      <c r="AA91">
        <v>28887</v>
      </c>
      <c r="AB91">
        <v>30335</v>
      </c>
      <c r="AC91">
        <v>36147</v>
      </c>
      <c r="AD91">
        <v>58708</v>
      </c>
      <c r="AE91">
        <v>21434</v>
      </c>
      <c r="AF91">
        <v>30211</v>
      </c>
      <c r="AG91">
        <v>43991</v>
      </c>
      <c r="AH91">
        <v>32515</v>
      </c>
      <c r="AI91">
        <v>16116</v>
      </c>
      <c r="AJ91">
        <v>24739</v>
      </c>
      <c r="AK91">
        <v>13507</v>
      </c>
      <c r="AL91">
        <v>15965</v>
      </c>
      <c r="AM91">
        <v>9462</v>
      </c>
      <c r="AN91">
        <v>20391</v>
      </c>
      <c r="AO91">
        <v>14429</v>
      </c>
      <c r="AP91">
        <v>18307</v>
      </c>
      <c r="AZ91">
        <v>1656</v>
      </c>
      <c r="BA91">
        <v>12393</v>
      </c>
      <c r="BB91">
        <v>34118</v>
      </c>
    </row>
    <row r="92" spans="2:54">
      <c r="B92" t="s">
        <v>61</v>
      </c>
      <c r="AE92">
        <v>36</v>
      </c>
      <c r="AF92">
        <v>2</v>
      </c>
      <c r="AG92">
        <v>27</v>
      </c>
      <c r="AH92">
        <v>13</v>
      </c>
      <c r="AI92">
        <v>11</v>
      </c>
      <c r="AJ92">
        <v>49</v>
      </c>
      <c r="AK92">
        <v>5</v>
      </c>
      <c r="AL92">
        <v>6</v>
      </c>
      <c r="AM92">
        <v>75</v>
      </c>
      <c r="AN92">
        <v>76</v>
      </c>
    </row>
    <row r="93" spans="2:54">
      <c r="B93" t="s">
        <v>62</v>
      </c>
      <c r="AA93">
        <v>9974</v>
      </c>
      <c r="AB93">
        <v>15443</v>
      </c>
      <c r="AC93">
        <v>30294</v>
      </c>
      <c r="AD93">
        <v>35278</v>
      </c>
      <c r="AE93">
        <v>31528</v>
      </c>
      <c r="AF93">
        <v>27759</v>
      </c>
      <c r="AG93">
        <v>34281</v>
      </c>
      <c r="AH93">
        <v>35276</v>
      </c>
      <c r="AI93">
        <v>23434</v>
      </c>
      <c r="AJ93">
        <v>20298</v>
      </c>
      <c r="AK93">
        <v>14777</v>
      </c>
      <c r="AL93">
        <v>7507</v>
      </c>
      <c r="AM93">
        <v>7711</v>
      </c>
      <c r="AN93">
        <v>7542</v>
      </c>
      <c r="AO93">
        <v>7200</v>
      </c>
      <c r="AP93">
        <v>9022</v>
      </c>
      <c r="AZ93">
        <v>24574</v>
      </c>
      <c r="BA93">
        <v>20821</v>
      </c>
      <c r="BB93">
        <v>67306</v>
      </c>
    </row>
    <row r="94" spans="2:54">
      <c r="B94" t="s">
        <v>108</v>
      </c>
      <c r="AL94">
        <v>2</v>
      </c>
      <c r="AM94">
        <v>8</v>
      </c>
    </row>
    <row r="95" spans="2:54">
      <c r="B95" t="s">
        <v>63</v>
      </c>
      <c r="AA95">
        <v>327</v>
      </c>
      <c r="AB95">
        <v>278</v>
      </c>
      <c r="AC95">
        <v>266</v>
      </c>
      <c r="AD95">
        <v>412</v>
      </c>
      <c r="AE95">
        <v>1016</v>
      </c>
      <c r="AF95">
        <v>2450</v>
      </c>
      <c r="AG95">
        <v>5351</v>
      </c>
      <c r="AH95">
        <v>4897</v>
      </c>
      <c r="AI95">
        <v>4596</v>
      </c>
      <c r="AJ95">
        <v>3626</v>
      </c>
      <c r="AK95">
        <v>897</v>
      </c>
      <c r="AL95">
        <v>561</v>
      </c>
      <c r="AM95">
        <v>555</v>
      </c>
      <c r="AN95">
        <v>669</v>
      </c>
      <c r="AO95">
        <v>828</v>
      </c>
      <c r="BB95">
        <v>1247</v>
      </c>
    </row>
    <row r="96" spans="2:54">
      <c r="B96" t="s">
        <v>64</v>
      </c>
      <c r="AA96">
        <v>831</v>
      </c>
      <c r="AB96">
        <v>3390</v>
      </c>
      <c r="AC96">
        <v>1687</v>
      </c>
      <c r="AD96">
        <v>2615</v>
      </c>
      <c r="AE96">
        <v>6914</v>
      </c>
      <c r="AF96">
        <v>16887</v>
      </c>
      <c r="AG96">
        <v>21557</v>
      </c>
      <c r="AH96">
        <v>11583</v>
      </c>
      <c r="AI96">
        <v>20085</v>
      </c>
      <c r="AJ96">
        <v>12393</v>
      </c>
      <c r="AK96">
        <v>11067</v>
      </c>
      <c r="AL96">
        <v>13333</v>
      </c>
      <c r="AM96">
        <v>4206</v>
      </c>
      <c r="AN96">
        <v>2555</v>
      </c>
      <c r="AO96">
        <v>4247</v>
      </c>
      <c r="AP96">
        <v>5353</v>
      </c>
      <c r="AZ96">
        <v>674</v>
      </c>
      <c r="BA96">
        <v>642</v>
      </c>
      <c r="BB96">
        <v>36949</v>
      </c>
    </row>
    <row r="97" spans="2:54">
      <c r="B97" t="s">
        <v>65</v>
      </c>
      <c r="AA97">
        <v>255</v>
      </c>
      <c r="AB97">
        <v>1390</v>
      </c>
      <c r="AC97">
        <v>2334</v>
      </c>
      <c r="AD97">
        <v>2167</v>
      </c>
      <c r="AE97">
        <v>4701</v>
      </c>
      <c r="AF97">
        <v>3607</v>
      </c>
      <c r="AG97">
        <v>2099</v>
      </c>
      <c r="AH97">
        <v>4803</v>
      </c>
      <c r="AI97">
        <v>1400</v>
      </c>
      <c r="AJ97">
        <v>1704</v>
      </c>
      <c r="AK97">
        <v>499</v>
      </c>
      <c r="AL97">
        <v>462</v>
      </c>
      <c r="AM97">
        <v>2263</v>
      </c>
      <c r="AN97">
        <v>3949</v>
      </c>
      <c r="AO97">
        <v>4032</v>
      </c>
      <c r="AP97">
        <v>14132</v>
      </c>
      <c r="AZ97">
        <v>747</v>
      </c>
      <c r="BA97">
        <v>985</v>
      </c>
      <c r="BB97">
        <v>7672</v>
      </c>
    </row>
    <row r="98" spans="2:54">
      <c r="B98" t="s">
        <v>66</v>
      </c>
      <c r="AB98">
        <v>25</v>
      </c>
      <c r="AC98">
        <v>40</v>
      </c>
      <c r="AD98">
        <v>158</v>
      </c>
      <c r="AE98">
        <v>66</v>
      </c>
      <c r="AF98">
        <v>267</v>
      </c>
      <c r="AG98">
        <v>100</v>
      </c>
      <c r="AH98">
        <v>287</v>
      </c>
      <c r="AI98">
        <v>249</v>
      </c>
      <c r="AJ98">
        <v>287</v>
      </c>
      <c r="AK98">
        <v>268</v>
      </c>
      <c r="AL98">
        <v>632</v>
      </c>
      <c r="AM98">
        <v>741</v>
      </c>
      <c r="AN98">
        <v>463</v>
      </c>
      <c r="AO98">
        <v>435</v>
      </c>
      <c r="AP98">
        <v>713</v>
      </c>
      <c r="AZ98">
        <v>23</v>
      </c>
      <c r="BA98">
        <v>12</v>
      </c>
      <c r="BB98">
        <v>2856</v>
      </c>
    </row>
    <row r="99" spans="2:54">
      <c r="B99" t="s">
        <v>67</v>
      </c>
      <c r="AE99">
        <v>11</v>
      </c>
      <c r="AF99">
        <v>23</v>
      </c>
      <c r="AG99">
        <v>33</v>
      </c>
      <c r="AH99">
        <v>150</v>
      </c>
      <c r="AI99">
        <v>599</v>
      </c>
      <c r="AJ99">
        <v>657</v>
      </c>
      <c r="AK99">
        <v>411</v>
      </c>
      <c r="AL99">
        <v>590</v>
      </c>
      <c r="AM99">
        <v>623</v>
      </c>
      <c r="AN99">
        <v>867</v>
      </c>
      <c r="AO99">
        <v>787</v>
      </c>
      <c r="AZ99">
        <v>528</v>
      </c>
      <c r="BB99">
        <v>917</v>
      </c>
    </row>
    <row r="100" spans="2:54">
      <c r="B100" t="s">
        <v>68</v>
      </c>
      <c r="AA100">
        <v>165</v>
      </c>
      <c r="AB100">
        <v>595</v>
      </c>
      <c r="AC100">
        <v>570</v>
      </c>
      <c r="AD100">
        <v>1344</v>
      </c>
      <c r="AE100">
        <v>818</v>
      </c>
      <c r="AF100">
        <v>2140</v>
      </c>
      <c r="AG100">
        <v>1230</v>
      </c>
      <c r="AH100">
        <v>2116</v>
      </c>
      <c r="AI100">
        <v>1370</v>
      </c>
      <c r="AJ100">
        <v>1144</v>
      </c>
      <c r="AK100">
        <v>32</v>
      </c>
      <c r="AL100">
        <v>31</v>
      </c>
      <c r="AM100">
        <v>85</v>
      </c>
      <c r="AN100">
        <v>345</v>
      </c>
      <c r="AO100">
        <v>344</v>
      </c>
      <c r="AP100">
        <v>482</v>
      </c>
      <c r="AZ100">
        <v>33</v>
      </c>
      <c r="BB100">
        <v>106454</v>
      </c>
    </row>
    <row r="101" spans="2:54">
      <c r="B101" t="s">
        <v>69</v>
      </c>
      <c r="AB101">
        <v>2943</v>
      </c>
      <c r="AC101">
        <v>2598</v>
      </c>
      <c r="AD101">
        <v>849</v>
      </c>
      <c r="AE101">
        <v>637</v>
      </c>
      <c r="AF101">
        <v>63</v>
      </c>
      <c r="AG101">
        <v>5</v>
      </c>
      <c r="AH101">
        <v>12</v>
      </c>
      <c r="AI101">
        <v>3</v>
      </c>
      <c r="AJ101">
        <v>194</v>
      </c>
      <c r="AK101">
        <v>13</v>
      </c>
      <c r="AL101">
        <v>128</v>
      </c>
      <c r="AM101">
        <v>68</v>
      </c>
      <c r="AN101">
        <v>116</v>
      </c>
      <c r="AO101">
        <v>66</v>
      </c>
      <c r="AP101">
        <v>74</v>
      </c>
      <c r="AZ101">
        <v>4317</v>
      </c>
      <c r="BA101">
        <v>4362</v>
      </c>
      <c r="BB101">
        <v>3178</v>
      </c>
    </row>
    <row r="102" spans="2:54">
      <c r="B102" t="s">
        <v>70</v>
      </c>
      <c r="AE102">
        <v>128</v>
      </c>
      <c r="AF102">
        <v>172</v>
      </c>
      <c r="AG102">
        <v>503</v>
      </c>
      <c r="AH102">
        <v>312</v>
      </c>
      <c r="AI102">
        <v>179</v>
      </c>
      <c r="AJ102">
        <v>80</v>
      </c>
      <c r="AK102">
        <v>135</v>
      </c>
      <c r="AL102">
        <v>192</v>
      </c>
      <c r="AM102">
        <v>340</v>
      </c>
      <c r="AN102">
        <v>304</v>
      </c>
      <c r="AO102">
        <v>590</v>
      </c>
      <c r="BB102">
        <v>530</v>
      </c>
    </row>
    <row r="103" spans="2:54" hidden="1">
      <c r="B103" t="s">
        <v>71</v>
      </c>
      <c r="AE103">
        <v>1</v>
      </c>
    </row>
    <row r="104" spans="2:54">
      <c r="B104" t="s">
        <v>72</v>
      </c>
      <c r="AE104">
        <v>271</v>
      </c>
      <c r="AF104">
        <v>498</v>
      </c>
      <c r="AG104">
        <v>1067</v>
      </c>
      <c r="AH104">
        <v>1221</v>
      </c>
      <c r="AI104">
        <v>1590</v>
      </c>
      <c r="AJ104">
        <v>1459</v>
      </c>
      <c r="AK104">
        <v>1512</v>
      </c>
      <c r="AL104">
        <v>1214</v>
      </c>
      <c r="AM104">
        <v>1290</v>
      </c>
      <c r="AN104">
        <v>1284</v>
      </c>
      <c r="AO104">
        <v>1406</v>
      </c>
      <c r="AP104">
        <v>1311</v>
      </c>
      <c r="AZ104">
        <v>107</v>
      </c>
      <c r="BB104">
        <v>1969</v>
      </c>
    </row>
    <row r="105" spans="2:54">
      <c r="B105" t="s">
        <v>73</v>
      </c>
      <c r="AE105">
        <v>56</v>
      </c>
      <c r="AF105">
        <v>332</v>
      </c>
      <c r="AG105">
        <v>94</v>
      </c>
      <c r="AH105">
        <v>52</v>
      </c>
      <c r="AI105">
        <v>28</v>
      </c>
      <c r="AJ105">
        <v>18</v>
      </c>
      <c r="AK105">
        <v>15</v>
      </c>
      <c r="AL105">
        <v>11</v>
      </c>
      <c r="AM105">
        <v>7</v>
      </c>
      <c r="AN105">
        <v>0</v>
      </c>
      <c r="AO105">
        <v>10</v>
      </c>
      <c r="AZ105">
        <v>269</v>
      </c>
      <c r="BB105">
        <v>173</v>
      </c>
    </row>
    <row r="106" spans="2:54">
      <c r="B106" t="s">
        <v>74</v>
      </c>
      <c r="AE106">
        <v>2</v>
      </c>
      <c r="AG106">
        <v>9</v>
      </c>
      <c r="AH106">
        <v>14</v>
      </c>
      <c r="AI106">
        <v>43</v>
      </c>
      <c r="AK106">
        <v>13</v>
      </c>
      <c r="AL106">
        <v>4</v>
      </c>
      <c r="AM106">
        <v>1</v>
      </c>
      <c r="AN106">
        <v>2</v>
      </c>
      <c r="AO106">
        <v>1</v>
      </c>
      <c r="BB106">
        <v>25</v>
      </c>
    </row>
    <row r="107" spans="2:54">
      <c r="B107" t="s">
        <v>75</v>
      </c>
      <c r="AA107">
        <v>304</v>
      </c>
      <c r="AB107">
        <v>883</v>
      </c>
      <c r="AC107">
        <v>585</v>
      </c>
      <c r="AD107">
        <v>3590</v>
      </c>
      <c r="AE107">
        <v>872</v>
      </c>
      <c r="AF107">
        <v>14312</v>
      </c>
      <c r="AG107">
        <v>5111</v>
      </c>
      <c r="AH107">
        <v>3593</v>
      </c>
      <c r="AI107">
        <v>3540</v>
      </c>
      <c r="AJ107">
        <v>2075</v>
      </c>
      <c r="AK107">
        <v>906</v>
      </c>
      <c r="AL107">
        <v>787</v>
      </c>
      <c r="AM107">
        <v>586</v>
      </c>
      <c r="AN107">
        <v>871</v>
      </c>
      <c r="AO107">
        <v>1115</v>
      </c>
      <c r="AP107">
        <v>4408</v>
      </c>
      <c r="AZ107">
        <v>62</v>
      </c>
      <c r="BA107">
        <v>5851</v>
      </c>
      <c r="BB107">
        <v>7768</v>
      </c>
    </row>
    <row r="108" spans="2:54">
      <c r="B108" t="s">
        <v>76</v>
      </c>
      <c r="AE108">
        <v>83</v>
      </c>
      <c r="AF108">
        <v>24</v>
      </c>
      <c r="AG108">
        <v>46</v>
      </c>
      <c r="AH108">
        <v>66</v>
      </c>
      <c r="AI108">
        <v>289</v>
      </c>
      <c r="AJ108">
        <v>147</v>
      </c>
      <c r="AK108">
        <v>80</v>
      </c>
      <c r="AL108">
        <v>226</v>
      </c>
      <c r="AM108">
        <v>149</v>
      </c>
      <c r="AN108">
        <v>126</v>
      </c>
      <c r="AO108">
        <v>164</v>
      </c>
      <c r="BB108">
        <v>8</v>
      </c>
    </row>
    <row r="109" spans="2:54">
      <c r="B109" t="s">
        <v>77</v>
      </c>
      <c r="AE109">
        <v>84</v>
      </c>
      <c r="AF109">
        <v>29</v>
      </c>
      <c r="AG109">
        <v>95</v>
      </c>
      <c r="AH109">
        <v>38</v>
      </c>
      <c r="AI109">
        <v>134</v>
      </c>
      <c r="AJ109">
        <v>12</v>
      </c>
    </row>
    <row r="110" spans="2:54">
      <c r="B110" t="s">
        <v>78</v>
      </c>
      <c r="AE110">
        <v>1</v>
      </c>
      <c r="AF110">
        <v>12</v>
      </c>
      <c r="AI110">
        <v>49</v>
      </c>
      <c r="AK110">
        <v>4</v>
      </c>
      <c r="AM110">
        <v>12</v>
      </c>
      <c r="AN110">
        <v>2</v>
      </c>
      <c r="AO110">
        <v>0</v>
      </c>
      <c r="BB110">
        <v>512</v>
      </c>
    </row>
    <row r="111" spans="2:54">
      <c r="B111" t="s">
        <v>79</v>
      </c>
      <c r="AB111">
        <v>529</v>
      </c>
      <c r="AC111">
        <v>289</v>
      </c>
      <c r="AD111">
        <v>1440</v>
      </c>
      <c r="AE111">
        <v>24</v>
      </c>
      <c r="AF111">
        <v>1</v>
      </c>
      <c r="AG111">
        <v>162</v>
      </c>
      <c r="AH111">
        <v>162</v>
      </c>
      <c r="AI111">
        <v>217</v>
      </c>
      <c r="AK111">
        <v>4</v>
      </c>
      <c r="AL111">
        <v>116</v>
      </c>
      <c r="AM111">
        <v>89</v>
      </c>
      <c r="AN111">
        <v>105</v>
      </c>
      <c r="AO111">
        <v>140</v>
      </c>
      <c r="AZ111">
        <v>377</v>
      </c>
      <c r="BB111">
        <v>3837</v>
      </c>
    </row>
    <row r="112" spans="2:54">
      <c r="B112" t="s">
        <v>80</v>
      </c>
      <c r="AA112">
        <v>14</v>
      </c>
      <c r="AB112">
        <v>1</v>
      </c>
      <c r="AC112">
        <v>35</v>
      </c>
      <c r="AD112">
        <v>14</v>
      </c>
      <c r="AE112">
        <v>50</v>
      </c>
      <c r="AF112">
        <v>159</v>
      </c>
      <c r="AG112">
        <v>917</v>
      </c>
      <c r="AH112">
        <v>288</v>
      </c>
      <c r="AI112">
        <v>477</v>
      </c>
      <c r="AJ112">
        <v>239</v>
      </c>
      <c r="AK112">
        <v>170</v>
      </c>
      <c r="AL112">
        <v>239</v>
      </c>
      <c r="AM112">
        <v>353</v>
      </c>
      <c r="AN112">
        <v>327</v>
      </c>
      <c r="AO112">
        <v>223</v>
      </c>
      <c r="AP112">
        <v>559</v>
      </c>
      <c r="AZ112">
        <v>1823</v>
      </c>
      <c r="BA112">
        <v>40</v>
      </c>
      <c r="BB112">
        <v>2622</v>
      </c>
    </row>
    <row r="113" spans="2:54">
      <c r="B113" t="s">
        <v>81</v>
      </c>
      <c r="AE113">
        <v>87</v>
      </c>
      <c r="AF113">
        <v>25</v>
      </c>
      <c r="AG113">
        <v>134</v>
      </c>
      <c r="AH113">
        <v>288</v>
      </c>
      <c r="AI113">
        <v>428</v>
      </c>
      <c r="AJ113">
        <v>520</v>
      </c>
      <c r="AK113">
        <v>274</v>
      </c>
      <c r="AL113">
        <v>283</v>
      </c>
      <c r="AM113">
        <v>308</v>
      </c>
      <c r="AN113">
        <v>215</v>
      </c>
      <c r="AO113">
        <v>271</v>
      </c>
      <c r="BB113">
        <v>26</v>
      </c>
    </row>
    <row r="114" spans="2:54">
      <c r="B114" t="s">
        <v>82</v>
      </c>
      <c r="AA114">
        <v>18</v>
      </c>
      <c r="AB114">
        <v>279</v>
      </c>
      <c r="AC114">
        <v>1426</v>
      </c>
      <c r="AD114">
        <v>145</v>
      </c>
      <c r="AE114">
        <v>641</v>
      </c>
      <c r="AF114">
        <v>4536</v>
      </c>
      <c r="AG114">
        <v>4897</v>
      </c>
      <c r="AH114">
        <v>3167</v>
      </c>
      <c r="AI114">
        <v>3711</v>
      </c>
      <c r="AJ114">
        <v>3035</v>
      </c>
      <c r="AK114">
        <v>432</v>
      </c>
      <c r="AL114">
        <v>453</v>
      </c>
      <c r="AM114">
        <v>648</v>
      </c>
      <c r="AN114">
        <v>1496</v>
      </c>
      <c r="AO114">
        <v>2463</v>
      </c>
      <c r="AP114">
        <v>2705</v>
      </c>
      <c r="AZ114">
        <v>261</v>
      </c>
      <c r="BA114">
        <v>533</v>
      </c>
      <c r="BB114">
        <v>7799</v>
      </c>
    </row>
    <row r="115" spans="2:54">
      <c r="B115" t="s">
        <v>83</v>
      </c>
      <c r="AA115">
        <v>21</v>
      </c>
      <c r="AB115">
        <v>154</v>
      </c>
      <c r="AC115">
        <v>72</v>
      </c>
      <c r="AD115">
        <v>23</v>
      </c>
      <c r="AE115">
        <v>62</v>
      </c>
      <c r="AF115">
        <v>282</v>
      </c>
      <c r="AG115">
        <v>823</v>
      </c>
      <c r="AH115">
        <v>567</v>
      </c>
      <c r="AI115">
        <v>399</v>
      </c>
      <c r="AJ115">
        <v>347</v>
      </c>
      <c r="AK115">
        <v>182</v>
      </c>
      <c r="AL115">
        <v>97</v>
      </c>
      <c r="AM115">
        <v>1003</v>
      </c>
      <c r="AN115">
        <v>1456</v>
      </c>
      <c r="AO115">
        <v>792</v>
      </c>
      <c r="AP115">
        <v>561</v>
      </c>
      <c r="BB115">
        <v>376</v>
      </c>
    </row>
    <row r="116" spans="2:54">
      <c r="B116" t="s">
        <v>84</v>
      </c>
      <c r="AA116">
        <v>144450</v>
      </c>
      <c r="AB116">
        <v>175519</v>
      </c>
      <c r="AC116">
        <v>192024</v>
      </c>
      <c r="AD116">
        <v>222010</v>
      </c>
      <c r="AE116">
        <v>150780</v>
      </c>
      <c r="AF116">
        <v>192732</v>
      </c>
      <c r="AG116">
        <v>218295</v>
      </c>
      <c r="AH116">
        <v>198039</v>
      </c>
      <c r="AI116">
        <v>144969</v>
      </c>
      <c r="AJ116">
        <v>96148</v>
      </c>
      <c r="AK116">
        <v>56234</v>
      </c>
      <c r="AL116">
        <v>61876</v>
      </c>
      <c r="AM116">
        <v>61855</v>
      </c>
      <c r="AN116">
        <v>70805</v>
      </c>
      <c r="AO116">
        <v>77907</v>
      </c>
      <c r="AP116">
        <v>87296</v>
      </c>
      <c r="AZ116">
        <v>40183</v>
      </c>
      <c r="BA116">
        <v>172608</v>
      </c>
      <c r="BB116">
        <v>1842658</v>
      </c>
    </row>
    <row r="117" spans="2:54">
      <c r="B117" t="s">
        <v>153</v>
      </c>
      <c r="AA117">
        <v>288</v>
      </c>
      <c r="AB117">
        <v>908</v>
      </c>
      <c r="AC117">
        <v>575</v>
      </c>
      <c r="AD117">
        <v>619</v>
      </c>
    </row>
    <row r="118" spans="2:54">
      <c r="B118" t="s">
        <v>107</v>
      </c>
      <c r="AK118">
        <v>19</v>
      </c>
      <c r="AL118">
        <v>23</v>
      </c>
      <c r="AM118">
        <v>4</v>
      </c>
      <c r="AN118">
        <v>13</v>
      </c>
      <c r="AO118">
        <v>17</v>
      </c>
      <c r="BB118">
        <v>52</v>
      </c>
    </row>
    <row r="119" spans="2:54">
      <c r="B119" t="s">
        <v>109</v>
      </c>
      <c r="AK119">
        <v>225</v>
      </c>
      <c r="AL119">
        <v>151</v>
      </c>
      <c r="AM119">
        <v>278</v>
      </c>
      <c r="AN119">
        <v>285</v>
      </c>
      <c r="AO119">
        <v>341</v>
      </c>
      <c r="AZ119">
        <v>1</v>
      </c>
      <c r="BB119">
        <v>1022</v>
      </c>
    </row>
    <row r="120" spans="2:54">
      <c r="B120" t="s">
        <v>110</v>
      </c>
      <c r="AK120">
        <v>3</v>
      </c>
      <c r="AL120">
        <v>0</v>
      </c>
      <c r="AM120">
        <v>5</v>
      </c>
      <c r="AN120">
        <v>0</v>
      </c>
      <c r="AO120">
        <v>1</v>
      </c>
      <c r="AZ120">
        <v>326</v>
      </c>
      <c r="BB120">
        <v>285</v>
      </c>
    </row>
    <row r="121" spans="2:54">
      <c r="B121" t="s">
        <v>98</v>
      </c>
      <c r="AA121">
        <v>41</v>
      </c>
      <c r="AB121">
        <v>166</v>
      </c>
      <c r="AC121">
        <v>124</v>
      </c>
      <c r="AD121">
        <v>638</v>
      </c>
      <c r="AP121">
        <f>10265-482</f>
        <v>9783</v>
      </c>
      <c r="BA121">
        <v>4776</v>
      </c>
    </row>
    <row r="122" spans="2:54">
      <c r="B122" t="s">
        <v>85</v>
      </c>
      <c r="AA122">
        <v>14569</v>
      </c>
      <c r="AB122">
        <v>18854</v>
      </c>
      <c r="AC122">
        <v>23220</v>
      </c>
      <c r="AD122">
        <v>19947</v>
      </c>
      <c r="AE122">
        <v>18396</v>
      </c>
      <c r="AF122">
        <v>19406</v>
      </c>
      <c r="AG122">
        <v>23140</v>
      </c>
      <c r="AH122">
        <v>27322</v>
      </c>
      <c r="AI122">
        <v>17258</v>
      </c>
      <c r="AJ122">
        <v>9339</v>
      </c>
      <c r="AK122">
        <v>10795</v>
      </c>
      <c r="AL122">
        <v>19548</v>
      </c>
      <c r="AM122">
        <v>15262</v>
      </c>
      <c r="AN122">
        <v>19543</v>
      </c>
      <c r="AO122">
        <v>21214</v>
      </c>
      <c r="AZ122">
        <v>2122</v>
      </c>
      <c r="BB122">
        <v>36156</v>
      </c>
    </row>
    <row r="123" spans="2:54">
      <c r="B123" t="s">
        <v>86</v>
      </c>
      <c r="AE123">
        <v>363</v>
      </c>
      <c r="AF123">
        <v>1591</v>
      </c>
      <c r="AG123">
        <v>644</v>
      </c>
      <c r="AH123">
        <v>1032</v>
      </c>
      <c r="AI123">
        <v>589</v>
      </c>
      <c r="AJ123">
        <v>810</v>
      </c>
      <c r="AK123">
        <v>590</v>
      </c>
      <c r="AL123">
        <v>231</v>
      </c>
      <c r="AM123">
        <v>406</v>
      </c>
      <c r="AN123">
        <v>692</v>
      </c>
      <c r="AO123">
        <v>1285</v>
      </c>
      <c r="AZ123">
        <v>2193</v>
      </c>
      <c r="BB123">
        <v>15856</v>
      </c>
    </row>
    <row r="124" spans="2:54">
      <c r="B124" t="s">
        <v>87</v>
      </c>
      <c r="AE124">
        <v>64</v>
      </c>
      <c r="AF124">
        <v>30</v>
      </c>
      <c r="AG124">
        <v>60</v>
      </c>
      <c r="AH124">
        <v>90</v>
      </c>
      <c r="AI124">
        <v>79</v>
      </c>
      <c r="AJ124">
        <v>80</v>
      </c>
    </row>
    <row r="125" spans="2:54">
      <c r="B125" t="s">
        <v>111</v>
      </c>
      <c r="AK125">
        <v>51</v>
      </c>
      <c r="AL125">
        <v>17</v>
      </c>
      <c r="AM125">
        <v>26</v>
      </c>
      <c r="AN125">
        <v>13</v>
      </c>
      <c r="AO125">
        <v>10</v>
      </c>
      <c r="AP125">
        <v>20441</v>
      </c>
      <c r="BA125">
        <v>10861</v>
      </c>
    </row>
    <row r="126" spans="2:54">
      <c r="B126" t="s">
        <v>100</v>
      </c>
      <c r="AH126">
        <v>14764</v>
      </c>
      <c r="AI126">
        <v>15634</v>
      </c>
    </row>
    <row r="127" spans="2:54">
      <c r="B127" t="s">
        <v>91</v>
      </c>
      <c r="AA127">
        <f t="shared" ref="AA127:AD127" si="0">SUM(AA4:AA124)</f>
        <v>1756188</v>
      </c>
      <c r="AB127">
        <f t="shared" si="0"/>
        <v>2768001</v>
      </c>
      <c r="AC127">
        <f t="shared" si="0"/>
        <v>3473784</v>
      </c>
      <c r="AD127">
        <f t="shared" si="0"/>
        <v>2891424</v>
      </c>
      <c r="AE127">
        <f>SUM(AE4:AE124)</f>
        <v>2844553</v>
      </c>
      <c r="AF127">
        <f>SUM(AF4:AF124)</f>
        <v>3190675</v>
      </c>
      <c r="AG127">
        <f>SUM(AG4:AG124)</f>
        <v>3316868</v>
      </c>
      <c r="AH127">
        <f>SUM(AH4:AH126)</f>
        <v>3317687</v>
      </c>
      <c r="AI127">
        <f>SUM(AI4:AI126)</f>
        <v>2738929</v>
      </c>
      <c r="AJ127">
        <f>SUM(AJ4:AJ124)</f>
        <v>2209983</v>
      </c>
      <c r="AK127">
        <f>SUM(AK4:AK125)</f>
        <v>1399697</v>
      </c>
      <c r="AL127">
        <f>SUM(AL4:AL125)</f>
        <v>1190191</v>
      </c>
      <c r="AM127">
        <f>SUM(AM4:AM125)</f>
        <v>1171114</v>
      </c>
      <c r="AN127">
        <f>SUM(AN4:AN125)</f>
        <v>1219777</v>
      </c>
      <c r="AO127">
        <f>SUM(AO4:AO125)</f>
        <v>1268084</v>
      </c>
      <c r="AP127">
        <f>SUM(AP4:AP126)</f>
        <v>1460906</v>
      </c>
      <c r="AQ127">
        <f t="shared" ref="AQ127:BA127" si="1">SUM(AQ4:AQ126)</f>
        <v>0</v>
      </c>
      <c r="AR127">
        <f t="shared" si="1"/>
        <v>0</v>
      </c>
      <c r="AS127">
        <f t="shared" si="1"/>
        <v>0</v>
      </c>
      <c r="AT127">
        <f t="shared" si="1"/>
        <v>0</v>
      </c>
      <c r="AU127">
        <f t="shared" si="1"/>
        <v>0</v>
      </c>
      <c r="AV127">
        <f t="shared" si="1"/>
        <v>0</v>
      </c>
      <c r="AW127">
        <f t="shared" si="1"/>
        <v>0</v>
      </c>
      <c r="AX127">
        <f t="shared" si="1"/>
        <v>0</v>
      </c>
      <c r="AY127">
        <f t="shared" si="1"/>
        <v>0</v>
      </c>
      <c r="AZ127">
        <f t="shared" si="1"/>
        <v>1191206</v>
      </c>
      <c r="BA127">
        <f t="shared" si="1"/>
        <v>2208949</v>
      </c>
      <c r="BB127">
        <f t="shared" ref="BB127" si="2">SUM(BB4:BB124)</f>
        <v>6365882</v>
      </c>
    </row>
    <row r="129" spans="27:54">
      <c r="AC129">
        <f>3473784-AC127</f>
        <v>0</v>
      </c>
      <c r="AD129">
        <f>2891424-AD127</f>
        <v>0</v>
      </c>
      <c r="AE129">
        <f>2844553-AE127</f>
        <v>0</v>
      </c>
      <c r="AF129">
        <f>3190675-AF127</f>
        <v>0</v>
      </c>
      <c r="AG129">
        <f>3316868-AG127</f>
        <v>0</v>
      </c>
      <c r="AH129">
        <f>3317687-AH127</f>
        <v>0</v>
      </c>
      <c r="AI129">
        <f>2738929-AI127</f>
        <v>0</v>
      </c>
      <c r="AJ129">
        <f>2209983-AJ127</f>
        <v>0</v>
      </c>
      <c r="AK129">
        <f>1399697-AK127</f>
        <v>0</v>
      </c>
      <c r="AL129">
        <f>1190191-AL127</f>
        <v>0</v>
      </c>
      <c r="AM129">
        <f>1171114-AM127</f>
        <v>0</v>
      </c>
      <c r="AN129">
        <f>1219777-AN127</f>
        <v>0</v>
      </c>
      <c r="AO129">
        <f>1268084-AO127</f>
        <v>0</v>
      </c>
      <c r="AP129">
        <f>1460906-AP127</f>
        <v>0</v>
      </c>
      <c r="AZ129">
        <f>1191206-AZ127</f>
        <v>0</v>
      </c>
      <c r="BA129">
        <f>2208949-BA127</f>
        <v>0</v>
      </c>
      <c r="BB129">
        <f>6365882-BB127</f>
        <v>0</v>
      </c>
    </row>
    <row r="131" spans="27:54">
      <c r="AA131" t="s">
        <v>157</v>
      </c>
      <c r="AC131" t="s">
        <v>127</v>
      </c>
      <c r="AD131" t="s">
        <v>127</v>
      </c>
      <c r="AE131" t="s">
        <v>127</v>
      </c>
      <c r="AF131" t="s">
        <v>127</v>
      </c>
      <c r="AG131" t="s">
        <v>127</v>
      </c>
      <c r="AH131" t="s">
        <v>127</v>
      </c>
      <c r="AI131" t="s">
        <v>127</v>
      </c>
      <c r="AJ131" t="s">
        <v>127</v>
      </c>
      <c r="AK131" t="s">
        <v>127</v>
      </c>
      <c r="AL131" t="s">
        <v>127</v>
      </c>
      <c r="AM131" t="s">
        <v>129</v>
      </c>
      <c r="AN131" t="s">
        <v>127</v>
      </c>
      <c r="AO131" t="s">
        <v>127</v>
      </c>
      <c r="AZ131" t="s">
        <v>130</v>
      </c>
      <c r="BB131" t="s">
        <v>130</v>
      </c>
    </row>
    <row r="132" spans="27:54">
      <c r="AM132" t="s">
        <v>128</v>
      </c>
    </row>
    <row r="133" spans="27:54">
      <c r="AA133" t="s">
        <v>147</v>
      </c>
      <c r="AB133" t="s">
        <v>147</v>
      </c>
      <c r="AC133" t="s">
        <v>147</v>
      </c>
      <c r="AD133" t="s">
        <v>147</v>
      </c>
      <c r="AE133" t="s">
        <v>147</v>
      </c>
      <c r="AF133" t="s">
        <v>147</v>
      </c>
      <c r="AG133" t="s">
        <v>147</v>
      </c>
      <c r="AH133" t="s">
        <v>147</v>
      </c>
      <c r="AI133" t="s">
        <v>147</v>
      </c>
      <c r="AJ133" t="s">
        <v>147</v>
      </c>
      <c r="AK133" t="s">
        <v>147</v>
      </c>
      <c r="AL133" t="s">
        <v>147</v>
      </c>
      <c r="AM133" t="s">
        <v>147</v>
      </c>
      <c r="AN133" t="s">
        <v>147</v>
      </c>
      <c r="AO133" t="s">
        <v>147</v>
      </c>
      <c r="AP133" t="s">
        <v>146</v>
      </c>
      <c r="BA133" t="s">
        <v>146</v>
      </c>
      <c r="BB133" t="s">
        <v>141</v>
      </c>
    </row>
    <row r="135" spans="27:54">
      <c r="AE135" t="s">
        <v>151</v>
      </c>
      <c r="AF135" t="s">
        <v>151</v>
      </c>
      <c r="AG135" t="s">
        <v>151</v>
      </c>
      <c r="AH135" t="s">
        <v>151</v>
      </c>
      <c r="AI135" t="s">
        <v>151</v>
      </c>
      <c r="AJ135" t="s">
        <v>151</v>
      </c>
      <c r="AK135" t="s">
        <v>151</v>
      </c>
      <c r="AL135" t="s">
        <v>151</v>
      </c>
      <c r="AM135" t="s">
        <v>151</v>
      </c>
      <c r="AN135" t="s">
        <v>151</v>
      </c>
      <c r="AO135" t="s">
        <v>151</v>
      </c>
    </row>
    <row r="138" spans="27:54">
      <c r="AD138">
        <f>260999+770044+854261+934131</f>
        <v>2819435</v>
      </c>
    </row>
    <row r="139" spans="27:54">
      <c r="AD139">
        <f>+AD138+71989</f>
        <v>2891424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93"/>
  <sheetViews>
    <sheetView workbookViewId="0">
      <pane xSplit="4" ySplit="1" topLeftCell="O74" activePane="bottomRight" state="frozen"/>
      <selection pane="topRight" activeCell="D1" sqref="D1"/>
      <selection pane="bottomLeft" activeCell="A2" sqref="A2"/>
      <selection pane="bottomRight" activeCell="AE13" sqref="AE13"/>
    </sheetView>
  </sheetViews>
  <sheetFormatPr defaultRowHeight="15"/>
  <sheetData>
    <row r="1" spans="1:44">
      <c r="A1" t="s">
        <v>93</v>
      </c>
      <c r="D1" t="s">
        <v>0</v>
      </c>
      <c r="E1" t="s">
        <v>1</v>
      </c>
      <c r="F1">
        <v>1911</v>
      </c>
      <c r="G1">
        <v>1912</v>
      </c>
      <c r="H1">
        <v>1913</v>
      </c>
      <c r="I1">
        <v>1914</v>
      </c>
      <c r="J1">
        <v>1915</v>
      </c>
      <c r="K1">
        <v>1916</v>
      </c>
      <c r="L1">
        <v>1917</v>
      </c>
      <c r="M1">
        <v>1918</v>
      </c>
      <c r="N1">
        <v>1919</v>
      </c>
      <c r="O1">
        <v>1920</v>
      </c>
      <c r="P1">
        <v>1921</v>
      </c>
      <c r="Q1" s="1">
        <v>1922</v>
      </c>
      <c r="R1">
        <v>1923</v>
      </c>
      <c r="S1" s="1">
        <v>1924</v>
      </c>
      <c r="T1">
        <v>1925</v>
      </c>
      <c r="U1" s="1">
        <v>1926</v>
      </c>
      <c r="V1">
        <v>1927</v>
      </c>
      <c r="W1">
        <v>1928</v>
      </c>
      <c r="X1">
        <v>1929</v>
      </c>
      <c r="Y1">
        <v>1930</v>
      </c>
      <c r="Z1">
        <v>1931</v>
      </c>
      <c r="AA1">
        <v>1932</v>
      </c>
      <c r="AB1">
        <v>1933</v>
      </c>
      <c r="AC1">
        <v>1934</v>
      </c>
      <c r="AD1">
        <v>1935</v>
      </c>
      <c r="AE1">
        <v>1936</v>
      </c>
      <c r="AF1">
        <v>1937</v>
      </c>
      <c r="AG1">
        <v>1938</v>
      </c>
      <c r="AH1">
        <v>1939</v>
      </c>
      <c r="AI1">
        <v>1940</v>
      </c>
      <c r="AJ1">
        <v>1941</v>
      </c>
      <c r="AK1">
        <v>1942</v>
      </c>
      <c r="AL1">
        <v>1943</v>
      </c>
      <c r="AM1">
        <v>1944</v>
      </c>
      <c r="AN1">
        <v>1945</v>
      </c>
      <c r="AO1">
        <v>1946</v>
      </c>
      <c r="AP1">
        <v>1947</v>
      </c>
      <c r="AQ1">
        <v>1948</v>
      </c>
      <c r="AR1">
        <v>1949</v>
      </c>
    </row>
    <row r="2" spans="1:44">
      <c r="A2" t="s">
        <v>2</v>
      </c>
      <c r="B2" t="s">
        <v>16</v>
      </c>
      <c r="E2" t="s">
        <v>90</v>
      </c>
      <c r="U2">
        <v>35003</v>
      </c>
      <c r="V2">
        <v>8861</v>
      </c>
      <c r="W2">
        <v>12042</v>
      </c>
      <c r="X2">
        <v>17548</v>
      </c>
      <c r="Y2">
        <v>11154</v>
      </c>
      <c r="Z2">
        <v>16494</v>
      </c>
      <c r="AA2">
        <v>8525</v>
      </c>
      <c r="AB2">
        <v>18746</v>
      </c>
      <c r="AC2">
        <v>6818</v>
      </c>
      <c r="AD2">
        <v>3354</v>
      </c>
      <c r="AE2">
        <v>5387</v>
      </c>
      <c r="AR2">
        <v>1</v>
      </c>
    </row>
    <row r="3" spans="1:44">
      <c r="B3" t="s">
        <v>3</v>
      </c>
      <c r="U3">
        <v>148</v>
      </c>
      <c r="V3">
        <v>92</v>
      </c>
      <c r="W3">
        <v>36</v>
      </c>
      <c r="X3">
        <v>37</v>
      </c>
      <c r="Y3">
        <v>29</v>
      </c>
      <c r="Z3">
        <v>1</v>
      </c>
    </row>
    <row r="4" spans="1:44">
      <c r="B4" t="s">
        <v>4</v>
      </c>
      <c r="U4">
        <v>2467</v>
      </c>
      <c r="V4">
        <v>667</v>
      </c>
      <c r="W4">
        <v>7</v>
      </c>
      <c r="X4">
        <v>5</v>
      </c>
      <c r="Y4">
        <v>1</v>
      </c>
      <c r="Z4">
        <v>1</v>
      </c>
      <c r="AA4">
        <v>268</v>
      </c>
      <c r="AB4">
        <v>4612</v>
      </c>
      <c r="AC4">
        <v>11</v>
      </c>
      <c r="AD4">
        <v>639</v>
      </c>
      <c r="AE4">
        <v>760</v>
      </c>
    </row>
    <row r="5" spans="1:44">
      <c r="B5" t="s">
        <v>5</v>
      </c>
      <c r="V5">
        <v>1</v>
      </c>
      <c r="W5">
        <v>510</v>
      </c>
      <c r="Y5">
        <v>329</v>
      </c>
      <c r="Z5">
        <v>117</v>
      </c>
      <c r="AA5">
        <v>307</v>
      </c>
    </row>
    <row r="6" spans="1:44">
      <c r="B6" t="s">
        <v>6</v>
      </c>
      <c r="U6">
        <v>3139</v>
      </c>
      <c r="V6">
        <v>11443</v>
      </c>
      <c r="W6">
        <v>9062</v>
      </c>
      <c r="X6">
        <v>4654</v>
      </c>
      <c r="Y6">
        <v>3766</v>
      </c>
      <c r="Z6">
        <v>3333</v>
      </c>
      <c r="AA6">
        <v>62</v>
      </c>
      <c r="AB6">
        <v>5314</v>
      </c>
      <c r="AC6">
        <v>1205</v>
      </c>
      <c r="AD6">
        <v>208</v>
      </c>
      <c r="AE6">
        <v>548</v>
      </c>
      <c r="AP6">
        <v>52</v>
      </c>
      <c r="AR6">
        <v>238</v>
      </c>
    </row>
    <row r="7" spans="1:44">
      <c r="B7" t="s">
        <v>7</v>
      </c>
      <c r="V7">
        <v>1</v>
      </c>
      <c r="W7">
        <v>7</v>
      </c>
      <c r="X7">
        <v>12</v>
      </c>
      <c r="Y7">
        <v>32</v>
      </c>
      <c r="Z7">
        <v>28</v>
      </c>
      <c r="AA7">
        <v>16</v>
      </c>
      <c r="AB7">
        <v>16</v>
      </c>
      <c r="AC7">
        <v>11</v>
      </c>
      <c r="AD7">
        <v>11</v>
      </c>
      <c r="AE7">
        <v>18</v>
      </c>
    </row>
    <row r="8" spans="1:44">
      <c r="B8" t="s">
        <v>8</v>
      </c>
      <c r="U8">
        <v>4056</v>
      </c>
      <c r="V8">
        <v>1157</v>
      </c>
      <c r="W8">
        <v>1677</v>
      </c>
      <c r="X8">
        <v>1197</v>
      </c>
      <c r="Y8">
        <v>758</v>
      </c>
      <c r="Z8">
        <v>2300</v>
      </c>
      <c r="AA8">
        <v>3017</v>
      </c>
      <c r="AB8">
        <v>1608</v>
      </c>
      <c r="AC8">
        <v>1088</v>
      </c>
      <c r="AD8">
        <v>752</v>
      </c>
      <c r="AE8">
        <v>16</v>
      </c>
      <c r="AP8">
        <v>19</v>
      </c>
      <c r="AR8">
        <v>19</v>
      </c>
    </row>
    <row r="9" spans="1:44">
      <c r="B9" t="s">
        <v>9</v>
      </c>
      <c r="U9">
        <v>4</v>
      </c>
      <c r="V9">
        <v>71</v>
      </c>
      <c r="W9">
        <v>95</v>
      </c>
      <c r="X9">
        <v>54</v>
      </c>
      <c r="Y9">
        <v>12</v>
      </c>
      <c r="Z9">
        <v>41</v>
      </c>
      <c r="AA9">
        <v>56</v>
      </c>
      <c r="AB9">
        <v>5</v>
      </c>
      <c r="AC9">
        <v>1</v>
      </c>
    </row>
    <row r="10" spans="1:44">
      <c r="B10" t="s">
        <v>10</v>
      </c>
      <c r="Y10">
        <v>2</v>
      </c>
      <c r="Z10">
        <v>4</v>
      </c>
      <c r="AA10">
        <v>46</v>
      </c>
    </row>
    <row r="11" spans="1:44">
      <c r="B11" t="s">
        <v>11</v>
      </c>
      <c r="W11">
        <v>197</v>
      </c>
    </row>
    <row r="12" spans="1:44">
      <c r="B12" t="s">
        <v>12</v>
      </c>
      <c r="X12">
        <v>468</v>
      </c>
      <c r="Y12">
        <v>131</v>
      </c>
      <c r="Z12">
        <v>47</v>
      </c>
      <c r="AA12">
        <v>52</v>
      </c>
      <c r="AB12">
        <v>11</v>
      </c>
      <c r="AD12">
        <v>1</v>
      </c>
      <c r="AE12">
        <v>1</v>
      </c>
    </row>
    <row r="13" spans="1:44">
      <c r="B13" t="s">
        <v>13</v>
      </c>
      <c r="AA13">
        <v>1350</v>
      </c>
    </row>
    <row r="14" spans="1:44">
      <c r="B14" t="s">
        <v>14</v>
      </c>
      <c r="X14">
        <v>1</v>
      </c>
    </row>
    <row r="15" spans="1:44">
      <c r="B15" t="s">
        <v>15</v>
      </c>
    </row>
    <row r="16" spans="1:44">
      <c r="B16" t="s">
        <v>17</v>
      </c>
      <c r="C16" t="s">
        <v>18</v>
      </c>
    </row>
    <row r="17" spans="2:44">
      <c r="B17" t="s">
        <v>19</v>
      </c>
    </row>
    <row r="18" spans="2:44">
      <c r="B18" t="s">
        <v>20</v>
      </c>
      <c r="C18" t="s">
        <v>21</v>
      </c>
      <c r="U18">
        <v>2192</v>
      </c>
      <c r="V18">
        <v>459</v>
      </c>
      <c r="W18">
        <v>744</v>
      </c>
      <c r="X18">
        <v>45</v>
      </c>
      <c r="Y18">
        <v>597</v>
      </c>
      <c r="Z18">
        <v>2713</v>
      </c>
      <c r="AA18">
        <v>24</v>
      </c>
      <c r="AB18">
        <v>5243</v>
      </c>
      <c r="AC18">
        <v>2372</v>
      </c>
      <c r="AD18">
        <v>2934</v>
      </c>
      <c r="AE18">
        <v>9868</v>
      </c>
    </row>
    <row r="19" spans="2:44">
      <c r="B19" t="s">
        <v>22</v>
      </c>
      <c r="C19" t="s">
        <v>23</v>
      </c>
      <c r="Y19">
        <v>2</v>
      </c>
      <c r="AD19">
        <v>2</v>
      </c>
    </row>
    <row r="20" spans="2:44">
      <c r="B20" t="s">
        <v>24</v>
      </c>
      <c r="U20">
        <v>27135</v>
      </c>
      <c r="V20">
        <v>39553</v>
      </c>
      <c r="W20">
        <v>48137</v>
      </c>
      <c r="X20">
        <v>29899</v>
      </c>
      <c r="Y20">
        <v>20982</v>
      </c>
      <c r="Z20">
        <v>18833</v>
      </c>
      <c r="AA20">
        <v>2420</v>
      </c>
      <c r="AB20">
        <v>3781</v>
      </c>
      <c r="AC20">
        <v>6801</v>
      </c>
      <c r="AD20">
        <v>5623</v>
      </c>
      <c r="AE20">
        <v>336</v>
      </c>
      <c r="AP20">
        <v>32</v>
      </c>
      <c r="AR20">
        <v>663</v>
      </c>
    </row>
    <row r="21" spans="2:44">
      <c r="B21" t="s">
        <v>25</v>
      </c>
      <c r="W21">
        <v>8</v>
      </c>
      <c r="Z21">
        <v>10</v>
      </c>
    </row>
    <row r="22" spans="2:44">
      <c r="B22" t="s">
        <v>26</v>
      </c>
    </row>
    <row r="23" spans="2:44">
      <c r="B23" t="s">
        <v>27</v>
      </c>
      <c r="C23" t="s">
        <v>28</v>
      </c>
    </row>
    <row r="24" spans="2:44">
      <c r="B24" t="s">
        <v>29</v>
      </c>
    </row>
    <row r="25" spans="2:44">
      <c r="B25" t="s">
        <v>89</v>
      </c>
    </row>
    <row r="26" spans="2:44">
      <c r="B26" t="s">
        <v>30</v>
      </c>
      <c r="U26">
        <v>3741</v>
      </c>
      <c r="V26">
        <v>46</v>
      </c>
      <c r="Z26">
        <v>48</v>
      </c>
      <c r="AA26">
        <v>1</v>
      </c>
      <c r="AB26">
        <v>1720</v>
      </c>
      <c r="AC26">
        <v>5</v>
      </c>
      <c r="AD26">
        <v>25</v>
      </c>
      <c r="AE26">
        <v>1718</v>
      </c>
    </row>
    <row r="27" spans="2:44">
      <c r="B27" t="s">
        <v>31</v>
      </c>
      <c r="AE27">
        <v>215</v>
      </c>
    </row>
    <row r="28" spans="2:44">
      <c r="B28" t="s">
        <v>32</v>
      </c>
    </row>
    <row r="29" spans="2:44">
      <c r="B29" t="s">
        <v>33</v>
      </c>
      <c r="W29">
        <v>1401</v>
      </c>
      <c r="AD29">
        <v>3</v>
      </c>
    </row>
    <row r="30" spans="2:44">
      <c r="B30" t="s">
        <v>34</v>
      </c>
    </row>
    <row r="31" spans="2:44">
      <c r="B31" t="s">
        <v>35</v>
      </c>
      <c r="AB31">
        <v>1014</v>
      </c>
      <c r="AP31">
        <v>3</v>
      </c>
    </row>
    <row r="32" spans="2:44">
      <c r="B32" t="s">
        <v>36</v>
      </c>
    </row>
    <row r="33" spans="2:31">
      <c r="B33" t="s">
        <v>37</v>
      </c>
      <c r="U33">
        <v>31</v>
      </c>
      <c r="V33">
        <v>21</v>
      </c>
    </row>
    <row r="34" spans="2:31">
      <c r="B34" t="s">
        <v>38</v>
      </c>
    </row>
    <row r="35" spans="2:31" hidden="1">
      <c r="B35" t="s">
        <v>88</v>
      </c>
    </row>
    <row r="36" spans="2:31">
      <c r="B36" t="s">
        <v>39</v>
      </c>
    </row>
    <row r="37" spans="2:31">
      <c r="B37" t="s">
        <v>40</v>
      </c>
    </row>
    <row r="38" spans="2:31">
      <c r="B38" t="s">
        <v>41</v>
      </c>
    </row>
    <row r="39" spans="2:31">
      <c r="B39" t="s">
        <v>42</v>
      </c>
    </row>
    <row r="40" spans="2:31">
      <c r="B40" t="s">
        <v>43</v>
      </c>
    </row>
    <row r="41" spans="2:31">
      <c r="B41" t="s">
        <v>44</v>
      </c>
    </row>
    <row r="42" spans="2:31">
      <c r="B42" t="s">
        <v>45</v>
      </c>
    </row>
    <row r="43" spans="2:31">
      <c r="B43" t="s">
        <v>46</v>
      </c>
      <c r="U43">
        <v>3</v>
      </c>
      <c r="W43">
        <v>688</v>
      </c>
      <c r="X43">
        <v>1148</v>
      </c>
      <c r="Y43">
        <v>257</v>
      </c>
      <c r="Z43">
        <v>839</v>
      </c>
      <c r="AA43">
        <v>70</v>
      </c>
      <c r="AD43">
        <v>28</v>
      </c>
      <c r="AE43">
        <v>15</v>
      </c>
    </row>
    <row r="44" spans="2:31">
      <c r="B44" t="s">
        <v>47</v>
      </c>
    </row>
    <row r="45" spans="2:31">
      <c r="B45" t="s">
        <v>48</v>
      </c>
    </row>
    <row r="46" spans="2:31">
      <c r="B46" t="s">
        <v>49</v>
      </c>
    </row>
    <row r="47" spans="2:31">
      <c r="B47" t="s">
        <v>50</v>
      </c>
    </row>
    <row r="48" spans="2:31">
      <c r="B48" t="s">
        <v>51</v>
      </c>
      <c r="Y48">
        <v>15</v>
      </c>
    </row>
    <row r="49" spans="2:30">
      <c r="B49" t="s">
        <v>52</v>
      </c>
    </row>
    <row r="50" spans="2:30">
      <c r="B50" t="s">
        <v>53</v>
      </c>
      <c r="X50">
        <v>76</v>
      </c>
      <c r="Y50">
        <v>1723</v>
      </c>
      <c r="Z50">
        <v>3769</v>
      </c>
      <c r="AD50">
        <v>1</v>
      </c>
    </row>
    <row r="51" spans="2:30">
      <c r="B51" t="s">
        <v>54</v>
      </c>
    </row>
    <row r="52" spans="2:30">
      <c r="B52" t="s">
        <v>55</v>
      </c>
      <c r="U52">
        <v>514</v>
      </c>
      <c r="V52">
        <v>26177</v>
      </c>
    </row>
    <row r="53" spans="2:30">
      <c r="B53" t="s">
        <v>56</v>
      </c>
    </row>
    <row r="54" spans="2:30">
      <c r="B54" t="s">
        <v>57</v>
      </c>
    </row>
    <row r="55" spans="2:30">
      <c r="B55" t="s">
        <v>58</v>
      </c>
    </row>
    <row r="56" spans="2:30">
      <c r="B56" t="s">
        <v>59</v>
      </c>
    </row>
    <row r="57" spans="2:30">
      <c r="B57" t="s">
        <v>60</v>
      </c>
    </row>
    <row r="58" spans="2:30">
      <c r="B58" t="s">
        <v>61</v>
      </c>
    </row>
    <row r="59" spans="2:30">
      <c r="B59" t="s">
        <v>62</v>
      </c>
    </row>
    <row r="60" spans="2:30">
      <c r="B60" t="s">
        <v>63</v>
      </c>
    </row>
    <row r="61" spans="2:30">
      <c r="B61" t="s">
        <v>64</v>
      </c>
    </row>
    <row r="62" spans="2:30">
      <c r="B62" t="s">
        <v>65</v>
      </c>
    </row>
    <row r="63" spans="2:30">
      <c r="B63" t="s">
        <v>66</v>
      </c>
    </row>
    <row r="64" spans="2:30">
      <c r="B64" t="s">
        <v>67</v>
      </c>
    </row>
    <row r="65" spans="2:23">
      <c r="B65" t="s">
        <v>68</v>
      </c>
    </row>
    <row r="66" spans="2:23">
      <c r="B66" t="s">
        <v>69</v>
      </c>
    </row>
    <row r="67" spans="2:23">
      <c r="B67" t="s">
        <v>70</v>
      </c>
    </row>
    <row r="68" spans="2:23">
      <c r="B68" t="s">
        <v>71</v>
      </c>
    </row>
    <row r="69" spans="2:23">
      <c r="B69" t="s">
        <v>72</v>
      </c>
    </row>
    <row r="70" spans="2:23">
      <c r="B70" t="s">
        <v>73</v>
      </c>
    </row>
    <row r="71" spans="2:23">
      <c r="B71" t="s">
        <v>74</v>
      </c>
    </row>
    <row r="72" spans="2:23">
      <c r="B72" t="s">
        <v>75</v>
      </c>
      <c r="U72">
        <v>198</v>
      </c>
      <c r="V72">
        <v>12854</v>
      </c>
      <c r="W72">
        <v>3082</v>
      </c>
    </row>
    <row r="73" spans="2:23">
      <c r="B73" t="s">
        <v>76</v>
      </c>
    </row>
    <row r="74" spans="2:23">
      <c r="B74" t="s">
        <v>77</v>
      </c>
    </row>
    <row r="75" spans="2:23">
      <c r="B75" t="s">
        <v>78</v>
      </c>
    </row>
    <row r="76" spans="2:23">
      <c r="B76" t="s">
        <v>79</v>
      </c>
    </row>
    <row r="77" spans="2:23">
      <c r="B77" t="s">
        <v>80</v>
      </c>
    </row>
    <row r="78" spans="2:23">
      <c r="B78" t="s">
        <v>81</v>
      </c>
    </row>
    <row r="79" spans="2:23">
      <c r="B79" t="s">
        <v>82</v>
      </c>
    </row>
    <row r="80" spans="2:23">
      <c r="B80" t="s">
        <v>83</v>
      </c>
    </row>
    <row r="81" spans="2:44">
      <c r="B81" t="s">
        <v>84</v>
      </c>
      <c r="V81">
        <v>789</v>
      </c>
      <c r="Z81">
        <v>32</v>
      </c>
      <c r="AR81">
        <v>2</v>
      </c>
    </row>
    <row r="82" spans="2:44">
      <c r="B82" t="s">
        <v>85</v>
      </c>
    </row>
    <row r="83" spans="2:44">
      <c r="B83" t="s">
        <v>86</v>
      </c>
    </row>
    <row r="84" spans="2:44">
      <c r="B84" t="s">
        <v>87</v>
      </c>
    </row>
    <row r="85" spans="2:44">
      <c r="B85" t="s">
        <v>100</v>
      </c>
      <c r="X85">
        <v>3</v>
      </c>
      <c r="Y85">
        <v>1</v>
      </c>
    </row>
    <row r="87" spans="2:44">
      <c r="B87" t="s">
        <v>91</v>
      </c>
      <c r="U87">
        <f t="shared" ref="U87:X87" si="0">SUM(U2:U86)</f>
        <v>78631</v>
      </c>
      <c r="V87">
        <f t="shared" si="0"/>
        <v>102192</v>
      </c>
      <c r="W87">
        <f t="shared" si="0"/>
        <v>77693</v>
      </c>
      <c r="X87">
        <f t="shared" si="0"/>
        <v>55147</v>
      </c>
      <c r="Y87">
        <f>SUM(Y2:Y86)</f>
        <v>39791</v>
      </c>
      <c r="Z87">
        <f t="shared" ref="Z87:AE87" si="1">SUM(Z2:Z86)</f>
        <v>48610</v>
      </c>
      <c r="AA87">
        <f t="shared" si="1"/>
        <v>16214</v>
      </c>
      <c r="AB87">
        <f t="shared" si="1"/>
        <v>42070</v>
      </c>
      <c r="AC87">
        <f t="shared" si="1"/>
        <v>18312</v>
      </c>
      <c r="AD87">
        <f t="shared" si="1"/>
        <v>13581</v>
      </c>
      <c r="AE87">
        <f t="shared" si="1"/>
        <v>18882</v>
      </c>
      <c r="AF87">
        <f t="shared" ref="AF87:AR87" si="2">SUM(AF2:AF84)</f>
        <v>0</v>
      </c>
      <c r="AG87">
        <f t="shared" si="2"/>
        <v>0</v>
      </c>
      <c r="AH87">
        <f t="shared" si="2"/>
        <v>0</v>
      </c>
      <c r="AI87">
        <f t="shared" si="2"/>
        <v>0</v>
      </c>
      <c r="AJ87">
        <f t="shared" si="2"/>
        <v>0</v>
      </c>
      <c r="AK87">
        <f t="shared" si="2"/>
        <v>0</v>
      </c>
      <c r="AL87">
        <f t="shared" si="2"/>
        <v>0</v>
      </c>
      <c r="AM87">
        <f t="shared" si="2"/>
        <v>0</v>
      </c>
      <c r="AN87">
        <f t="shared" si="2"/>
        <v>0</v>
      </c>
      <c r="AO87">
        <f t="shared" si="2"/>
        <v>0</v>
      </c>
      <c r="AP87">
        <f t="shared" si="2"/>
        <v>106</v>
      </c>
      <c r="AQ87">
        <f t="shared" si="2"/>
        <v>0</v>
      </c>
      <c r="AR87">
        <f t="shared" si="2"/>
        <v>923</v>
      </c>
    </row>
    <row r="89" spans="2:44">
      <c r="U89">
        <f>78631-U87</f>
        <v>0</v>
      </c>
      <c r="V89">
        <f>102192-V87</f>
        <v>0</v>
      </c>
      <c r="W89">
        <f>77693-W87</f>
        <v>0</v>
      </c>
      <c r="X89">
        <f>55147-X87</f>
        <v>0</v>
      </c>
      <c r="Y89">
        <f>39791-Y87</f>
        <v>0</v>
      </c>
      <c r="Z89">
        <f>48610-Z87</f>
        <v>0</v>
      </c>
      <c r="AA89">
        <f>16214-AA87</f>
        <v>0</v>
      </c>
      <c r="AB89">
        <f>42070-AB87</f>
        <v>0</v>
      </c>
      <c r="AC89">
        <f>18312-AC87</f>
        <v>0</v>
      </c>
      <c r="AD89">
        <f>13581-AD87</f>
        <v>0</v>
      </c>
      <c r="AE89">
        <f>18882-AE87</f>
        <v>0</v>
      </c>
      <c r="AP89">
        <f>106-AP87</f>
        <v>0</v>
      </c>
      <c r="AR89">
        <f>923-AR87</f>
        <v>0</v>
      </c>
    </row>
    <row r="91" spans="2:44">
      <c r="U91" t="s">
        <v>147</v>
      </c>
      <c r="V91" t="s">
        <v>147</v>
      </c>
      <c r="W91" t="s">
        <v>147</v>
      </c>
      <c r="X91" t="s">
        <v>147</v>
      </c>
      <c r="Y91" t="s">
        <v>147</v>
      </c>
      <c r="Z91" t="s">
        <v>147</v>
      </c>
      <c r="AA91" t="s">
        <v>147</v>
      </c>
      <c r="AB91" t="s">
        <v>147</v>
      </c>
      <c r="AC91" t="s">
        <v>147</v>
      </c>
      <c r="AD91" t="s">
        <v>147</v>
      </c>
      <c r="AE91" t="s">
        <v>147</v>
      </c>
    </row>
    <row r="93" spans="2:44">
      <c r="U93" t="s">
        <v>151</v>
      </c>
      <c r="V93" t="s">
        <v>151</v>
      </c>
      <c r="W93" t="s">
        <v>151</v>
      </c>
      <c r="X93" t="s">
        <v>151</v>
      </c>
      <c r="Y93" t="s">
        <v>151</v>
      </c>
      <c r="Z93" t="s">
        <v>151</v>
      </c>
      <c r="AA93" t="s">
        <v>151</v>
      </c>
      <c r="AB93" t="s">
        <v>151</v>
      </c>
      <c r="AC93" t="s">
        <v>151</v>
      </c>
      <c r="AD93" t="s">
        <v>151</v>
      </c>
      <c r="AE93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exports</vt:lpstr>
      <vt:lpstr>goldexp</vt:lpstr>
      <vt:lpstr>imports</vt:lpstr>
      <vt:lpstr>goldimp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arpie71</cp:lastModifiedBy>
  <dcterms:created xsi:type="dcterms:W3CDTF">2008-10-31T18:06:47Z</dcterms:created>
  <dcterms:modified xsi:type="dcterms:W3CDTF">2012-01-11T20:08:11Z</dcterms:modified>
</cp:coreProperties>
</file>