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4895" windowHeight="6600"/>
  </bookViews>
  <sheets>
    <sheet name="imports" sheetId="1" r:id="rId1"/>
    <sheet name="ex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T70" i="2"/>
  <c r="T73" s="1"/>
  <c r="X73"/>
  <c r="AS81" i="1"/>
  <c r="AS76" i="2"/>
  <c r="AM76" i="1"/>
  <c r="AL76"/>
  <c r="AK70" i="2"/>
  <c r="AK72" s="1"/>
  <c r="AL70"/>
  <c r="AL72" s="1"/>
  <c r="AM70"/>
  <c r="AM72" s="1"/>
  <c r="AN70"/>
  <c r="AN72" s="1"/>
  <c r="AO70"/>
  <c r="AO72" s="1"/>
  <c r="AP70"/>
  <c r="AP72" s="1"/>
  <c r="AQ70"/>
  <c r="AQ72" s="1"/>
  <c r="AR70"/>
  <c r="AR72" s="1"/>
  <c r="AS70"/>
  <c r="AS72" s="1"/>
  <c r="AT70"/>
  <c r="AT72" s="1"/>
  <c r="AU70"/>
  <c r="AU72" s="1"/>
  <c r="AV70"/>
  <c r="AW70"/>
  <c r="AW72" s="1"/>
  <c r="AX70"/>
  <c r="AY70"/>
  <c r="AY72" s="1"/>
  <c r="AZ70"/>
  <c r="AZ72" s="1"/>
  <c r="BA70"/>
  <c r="BA72" s="1"/>
  <c r="BB70"/>
  <c r="BB72" s="1"/>
  <c r="BC70"/>
  <c r="AK73" i="1"/>
  <c r="AK76" s="1"/>
  <c r="AL73"/>
  <c r="AM73"/>
  <c r="AN73"/>
  <c r="AN76" s="1"/>
  <c r="AO73"/>
  <c r="AO76" s="1"/>
  <c r="AP73"/>
  <c r="AP76" s="1"/>
  <c r="AQ73"/>
  <c r="AQ76" s="1"/>
  <c r="AR73"/>
  <c r="AR76" s="1"/>
  <c r="AS73"/>
  <c r="AS76" s="1"/>
  <c r="AT73"/>
  <c r="AT76" s="1"/>
  <c r="AU73"/>
  <c r="AU76" s="1"/>
  <c r="AV73"/>
  <c r="AW73"/>
  <c r="AW76" s="1"/>
  <c r="AX73"/>
  <c r="AY73"/>
  <c r="AY75" s="1"/>
  <c r="AZ73"/>
  <c r="AZ75" s="1"/>
  <c r="BA73"/>
  <c r="BA75" s="1"/>
  <c r="BB73"/>
  <c r="BB75" s="1"/>
  <c r="AJ70" i="2"/>
  <c r="AJ72" s="1"/>
  <c r="AI70"/>
  <c r="AI72" s="1"/>
  <c r="AH70"/>
  <c r="AH72" s="1"/>
  <c r="AG70"/>
  <c r="AG72" s="1"/>
  <c r="AF70"/>
  <c r="AF72" s="1"/>
  <c r="AE70"/>
  <c r="AE72" s="1"/>
  <c r="AD70"/>
  <c r="AD72" s="1"/>
  <c r="AC70"/>
  <c r="AC72" s="1"/>
  <c r="AB70"/>
  <c r="AB72" s="1"/>
  <c r="AA70"/>
  <c r="AA72" s="1"/>
  <c r="Z70"/>
  <c r="Z72" s="1"/>
  <c r="Y70"/>
  <c r="Y72" s="1"/>
  <c r="X70"/>
  <c r="W70"/>
  <c r="W73" s="1"/>
  <c r="V70"/>
  <c r="V73" s="1"/>
  <c r="U70"/>
  <c r="U73" s="1"/>
  <c r="A30" i="3"/>
  <c r="AC73" i="1"/>
  <c r="AC76" s="1"/>
  <c r="AD73"/>
  <c r="AD76" s="1"/>
  <c r="AE73"/>
  <c r="AE76" s="1"/>
  <c r="AF73"/>
  <c r="AF76" s="1"/>
  <c r="AG73"/>
  <c r="AG76" s="1"/>
  <c r="AH73"/>
  <c r="AH76" s="1"/>
  <c r="AI73"/>
  <c r="AI76" s="1"/>
  <c r="AJ73"/>
  <c r="AJ76" s="1"/>
  <c r="AB73"/>
  <c r="AB76" s="1"/>
  <c r="AA73"/>
  <c r="AA76" s="1"/>
  <c r="V73"/>
  <c r="V76" s="1"/>
  <c r="W73"/>
  <c r="W76" s="1"/>
  <c r="X73"/>
  <c r="X76" s="1"/>
  <c r="Y73"/>
  <c r="Y76" s="1"/>
  <c r="U73"/>
  <c r="U76" s="1"/>
  <c r="Z73"/>
</calcChain>
</file>

<file path=xl/sharedStrings.xml><?xml version="1.0" encoding="utf-8"?>
<sst xmlns="http://schemas.openxmlformats.org/spreadsheetml/2006/main" count="247" uniqueCount="93">
  <si>
    <t>Bolivia</t>
  </si>
  <si>
    <t>Estados Unidos</t>
  </si>
  <si>
    <t>Chile</t>
  </si>
  <si>
    <t>Gran Bretana</t>
  </si>
  <si>
    <t>Peru</t>
  </si>
  <si>
    <t>Argentina</t>
  </si>
  <si>
    <t>Brazil</t>
  </si>
  <si>
    <t>Francia</t>
  </si>
  <si>
    <t>Belgica</t>
  </si>
  <si>
    <t>Espana</t>
  </si>
  <si>
    <t>Italia</t>
  </si>
  <si>
    <t>Alemania</t>
  </si>
  <si>
    <t>China</t>
  </si>
  <si>
    <t>Holanda</t>
  </si>
  <si>
    <t>Indostan</t>
  </si>
  <si>
    <t>Japon</t>
  </si>
  <si>
    <t>Suecia</t>
  </si>
  <si>
    <t>Dinamarca</t>
  </si>
  <si>
    <t>Uruguay</t>
  </si>
  <si>
    <t>Portugal</t>
  </si>
  <si>
    <t>Cuba</t>
  </si>
  <si>
    <t>Suiza</t>
  </si>
  <si>
    <t>Paraguay</t>
  </si>
  <si>
    <t>Panama</t>
  </si>
  <si>
    <t>Noruega</t>
  </si>
  <si>
    <t>Ecuador</t>
  </si>
  <si>
    <t>El Salvador</t>
  </si>
  <si>
    <t>Austria</t>
  </si>
  <si>
    <t>Turquia</t>
  </si>
  <si>
    <t>Otros paises</t>
  </si>
  <si>
    <t>Canada</t>
  </si>
  <si>
    <t>Jamaica</t>
  </si>
  <si>
    <t>Venezuela</t>
  </si>
  <si>
    <t>Mexico</t>
  </si>
  <si>
    <t>Australia</t>
  </si>
  <si>
    <t>Checoeslovaquia</t>
  </si>
  <si>
    <t>Honduras</t>
  </si>
  <si>
    <t>Siria</t>
  </si>
  <si>
    <t>Colombia</t>
  </si>
  <si>
    <t>notes</t>
  </si>
  <si>
    <t>unit</t>
  </si>
  <si>
    <t>Yugoeslavia</t>
  </si>
  <si>
    <t>India</t>
  </si>
  <si>
    <t>Hungria</t>
  </si>
  <si>
    <t>Haiti</t>
  </si>
  <si>
    <t>Nicaragua</t>
  </si>
  <si>
    <t>Grecia</t>
  </si>
  <si>
    <t>Rusia</t>
  </si>
  <si>
    <t>Pais de procedencia</t>
  </si>
  <si>
    <t>Rumania</t>
  </si>
  <si>
    <t>Finlandia</t>
  </si>
  <si>
    <t>Nueva Zelandia</t>
  </si>
  <si>
    <t>Costa Rica</t>
  </si>
  <si>
    <t>Guatemala</t>
  </si>
  <si>
    <t>pais de destino</t>
  </si>
  <si>
    <t>bolivars</t>
  </si>
  <si>
    <t>Anuario de los anos : Comercio Exterior</t>
  </si>
  <si>
    <t>Malaca</t>
  </si>
  <si>
    <t>Comercio Especial de Bolivia</t>
  </si>
  <si>
    <t>US $</t>
  </si>
  <si>
    <t>Antillas Holandesas</t>
  </si>
  <si>
    <t>Escocia</t>
  </si>
  <si>
    <t>Indo-China</t>
  </si>
  <si>
    <t>Dominicana</t>
  </si>
  <si>
    <t>Union Sudafricana</t>
  </si>
  <si>
    <t>Irlanda</t>
  </si>
  <si>
    <t>Africa</t>
  </si>
  <si>
    <t>Argentina has $10 too much; conversion from Bolivares gives correct amount</t>
  </si>
  <si>
    <t>Bolivares 18 d.</t>
  </si>
  <si>
    <t>Indochina</t>
  </si>
  <si>
    <t>Bulgaria</t>
  </si>
  <si>
    <t>Puerto Rico</t>
  </si>
  <si>
    <t>Africa Ecuatorial Francesa</t>
  </si>
  <si>
    <t>Persia</t>
  </si>
  <si>
    <t>Polonia</t>
  </si>
  <si>
    <t>Includes gold and Bullion: US 873327.45, Argentina 3.60</t>
  </si>
  <si>
    <t>Pais de origen</t>
  </si>
  <si>
    <t>Estonia</t>
  </si>
  <si>
    <t>Ukrania</t>
  </si>
  <si>
    <t>Poseciones Holandesas</t>
  </si>
  <si>
    <t>Birmania</t>
  </si>
  <si>
    <t>Marruecos</t>
  </si>
  <si>
    <t>Egipto</t>
  </si>
  <si>
    <t>Bolivares 18 p</t>
  </si>
  <si>
    <t>Lituania</t>
  </si>
  <si>
    <t>1362 US oro no manufactur</t>
  </si>
  <si>
    <t>Bolivares 18 p.</t>
  </si>
  <si>
    <t>Letonia</t>
  </si>
  <si>
    <t>Palestina</t>
  </si>
  <si>
    <t>1 pound = 13.33 bolivares</t>
  </si>
  <si>
    <t>Livonia</t>
  </si>
  <si>
    <t>TOTAL</t>
  </si>
  <si>
    <t>Numbers off due to rounding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</si>
</sst>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2"/>
  <sheetViews>
    <sheetView tabSelected="1" workbookViewId="0">
      <pane xSplit="3" ySplit="3" topLeftCell="V34" activePane="bottomRight" state="frozen"/>
      <selection pane="topRight" activeCell="D1" sqref="D1"/>
      <selection pane="bottomLeft" activeCell="A3" sqref="A3"/>
      <selection pane="bottomRight" activeCell="X36" sqref="X36"/>
    </sheetView>
  </sheetViews>
  <sheetFormatPr defaultRowHeight="15"/>
  <cols>
    <col min="26" max="26" width="10.5703125" customWidth="1"/>
    <col min="29" max="29" width="10" bestFit="1" customWidth="1"/>
    <col min="35" max="36" width="9.140625" style="1"/>
    <col min="39" max="39" width="9.140625" style="1"/>
    <col min="46" max="47" width="10" bestFit="1" customWidth="1"/>
    <col min="49" max="49" width="10" bestFit="1" customWidth="1"/>
    <col min="51" max="51" width="10" bestFit="1" customWidth="1"/>
  </cols>
  <sheetData>
    <row r="1" spans="1:55">
      <c r="C1" t="s">
        <v>39</v>
      </c>
      <c r="D1" t="s">
        <v>40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 s="1">
        <v>1930</v>
      </c>
      <c r="AJ1" s="1">
        <v>1931</v>
      </c>
      <c r="AK1">
        <v>1932</v>
      </c>
      <c r="AL1">
        <v>1933</v>
      </c>
      <c r="AM1" s="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</row>
    <row r="3" spans="1:55">
      <c r="C3">
        <v>1</v>
      </c>
      <c r="D3">
        <v>1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83</v>
      </c>
      <c r="AR3" t="s">
        <v>83</v>
      </c>
      <c r="AS3" t="s">
        <v>83</v>
      </c>
      <c r="AT3" t="s">
        <v>68</v>
      </c>
      <c r="AU3" t="s">
        <v>68</v>
      </c>
      <c r="AW3" t="s">
        <v>68</v>
      </c>
      <c r="AY3" t="s">
        <v>68</v>
      </c>
      <c r="AZ3" t="s">
        <v>59</v>
      </c>
      <c r="BA3" t="s">
        <v>59</v>
      </c>
      <c r="BB3" t="s">
        <v>59</v>
      </c>
    </row>
    <row r="4" spans="1:55">
      <c r="A4" t="s">
        <v>0</v>
      </c>
      <c r="B4" t="s">
        <v>1</v>
      </c>
      <c r="U4">
        <v>9394797</v>
      </c>
      <c r="V4">
        <v>11167398</v>
      </c>
      <c r="W4">
        <v>11311209</v>
      </c>
      <c r="X4">
        <v>14824466</v>
      </c>
      <c r="Y4">
        <v>19727655</v>
      </c>
      <c r="Z4">
        <v>20120479</v>
      </c>
      <c r="AA4">
        <v>11932033</v>
      </c>
      <c r="AB4">
        <v>15391883</v>
      </c>
      <c r="AC4">
        <v>17941605.16</v>
      </c>
      <c r="AD4">
        <v>18338874.66</v>
      </c>
      <c r="AE4">
        <v>20401605.260000002</v>
      </c>
      <c r="AF4">
        <v>19073052.34</v>
      </c>
      <c r="AG4">
        <v>19411111</v>
      </c>
      <c r="AH4">
        <v>24082246</v>
      </c>
      <c r="AI4" s="1">
        <v>16165079</v>
      </c>
      <c r="AJ4" s="1">
        <v>7515112</v>
      </c>
      <c r="AK4" s="1">
        <v>5381897</v>
      </c>
      <c r="AL4" s="1">
        <v>12446267</v>
      </c>
      <c r="AM4" s="1">
        <v>24508169</v>
      </c>
      <c r="AN4" s="1">
        <v>17664946</v>
      </c>
      <c r="AO4" s="1">
        <v>16196183</v>
      </c>
      <c r="AP4" s="1">
        <v>16428890</v>
      </c>
      <c r="AQ4" s="1">
        <v>17960602</v>
      </c>
      <c r="AR4" s="1">
        <v>14671263</v>
      </c>
      <c r="AS4" s="1">
        <v>49227479</v>
      </c>
      <c r="AT4">
        <v>43131390</v>
      </c>
      <c r="AU4">
        <v>49856533</v>
      </c>
      <c r="AW4">
        <v>47006393</v>
      </c>
      <c r="AY4">
        <v>63186824</v>
      </c>
      <c r="AZ4">
        <v>29434340</v>
      </c>
      <c r="BA4">
        <v>33777067</v>
      </c>
      <c r="BB4">
        <v>40958341</v>
      </c>
    </row>
    <row r="5" spans="1:55">
      <c r="B5" t="s">
        <v>2</v>
      </c>
      <c r="U5">
        <v>6380646</v>
      </c>
      <c r="V5">
        <v>7885206</v>
      </c>
      <c r="W5">
        <v>8080679</v>
      </c>
      <c r="X5">
        <v>6197242</v>
      </c>
      <c r="Y5">
        <v>12147441</v>
      </c>
      <c r="Z5">
        <v>10766233</v>
      </c>
      <c r="AA5">
        <v>10411865</v>
      </c>
      <c r="AB5">
        <v>8384602</v>
      </c>
      <c r="AC5">
        <v>7932746.8399999999</v>
      </c>
      <c r="AD5">
        <v>8387568.7999999998</v>
      </c>
      <c r="AE5">
        <v>7834536.6699999999</v>
      </c>
      <c r="AF5">
        <v>6059007.2599999998</v>
      </c>
      <c r="AG5">
        <v>4538290</v>
      </c>
      <c r="AH5">
        <v>4635011</v>
      </c>
      <c r="AI5" s="1">
        <v>4099738</v>
      </c>
      <c r="AJ5" s="1">
        <v>1703859</v>
      </c>
      <c r="AK5" s="1">
        <v>1378210</v>
      </c>
      <c r="AL5" s="1">
        <v>1784162</v>
      </c>
      <c r="AM5" s="1">
        <v>3407396</v>
      </c>
      <c r="AN5" s="1">
        <v>2365168</v>
      </c>
      <c r="AO5" s="1">
        <v>2586081</v>
      </c>
      <c r="AP5" s="1">
        <v>2291593</v>
      </c>
      <c r="AQ5" s="1">
        <v>3047524</v>
      </c>
      <c r="AR5" s="1">
        <v>2692796</v>
      </c>
      <c r="AS5" s="1">
        <v>4825852</v>
      </c>
      <c r="AT5">
        <v>6890894</v>
      </c>
      <c r="AU5">
        <v>7323799</v>
      </c>
      <c r="AW5">
        <v>13234655</v>
      </c>
      <c r="AY5">
        <v>16275730</v>
      </c>
      <c r="AZ5">
        <v>3696889</v>
      </c>
      <c r="BA5">
        <v>3775299</v>
      </c>
      <c r="BB5">
        <v>3579866</v>
      </c>
    </row>
    <row r="6" spans="1:55">
      <c r="B6" t="s">
        <v>3</v>
      </c>
      <c r="U6">
        <v>4146226</v>
      </c>
      <c r="V6">
        <v>4061336</v>
      </c>
      <c r="W6">
        <v>4144971</v>
      </c>
      <c r="X6">
        <v>4037367</v>
      </c>
      <c r="Y6">
        <v>13927216</v>
      </c>
      <c r="Z6">
        <v>16854372</v>
      </c>
      <c r="AA6">
        <v>10850737</v>
      </c>
      <c r="AB6">
        <v>13582223</v>
      </c>
      <c r="AC6">
        <v>13122882.310000001</v>
      </c>
      <c r="AD6">
        <v>13530810.960000001</v>
      </c>
      <c r="AE6">
        <v>15386452.68</v>
      </c>
      <c r="AF6">
        <v>12814040.43</v>
      </c>
      <c r="AG6">
        <v>11033834</v>
      </c>
      <c r="AH6">
        <v>11842069</v>
      </c>
      <c r="AI6" s="1">
        <v>9697689</v>
      </c>
      <c r="AJ6" s="1">
        <v>4906277</v>
      </c>
      <c r="AK6" s="1">
        <v>4088913</v>
      </c>
      <c r="AL6" s="1">
        <v>9120345</v>
      </c>
      <c r="AM6" s="1">
        <v>8435503</v>
      </c>
      <c r="AN6" s="1">
        <v>6818638</v>
      </c>
      <c r="AO6" s="1">
        <v>6018719</v>
      </c>
      <c r="AP6" s="1">
        <v>4672920</v>
      </c>
      <c r="AQ6" s="1">
        <v>4927165</v>
      </c>
      <c r="AR6" s="1">
        <v>3739811</v>
      </c>
      <c r="AS6" s="1">
        <v>5462567</v>
      </c>
      <c r="AT6">
        <v>5817215</v>
      </c>
      <c r="AU6">
        <v>7351910</v>
      </c>
      <c r="AW6">
        <v>5018221</v>
      </c>
      <c r="AY6">
        <v>6079676</v>
      </c>
      <c r="AZ6">
        <v>2283044</v>
      </c>
      <c r="BA6">
        <v>4169129</v>
      </c>
      <c r="BB6">
        <v>4275347</v>
      </c>
    </row>
    <row r="7" spans="1:55">
      <c r="B7" t="s">
        <v>4</v>
      </c>
      <c r="U7">
        <v>4275808</v>
      </c>
      <c r="V7">
        <v>4469962</v>
      </c>
      <c r="W7">
        <v>4368511</v>
      </c>
      <c r="X7">
        <v>3582429</v>
      </c>
      <c r="Y7">
        <v>6810776</v>
      </c>
      <c r="Z7">
        <v>6198857</v>
      </c>
      <c r="AA7">
        <v>3715282</v>
      </c>
      <c r="AB7">
        <v>4319139</v>
      </c>
      <c r="AC7">
        <v>3840749.98</v>
      </c>
      <c r="AD7">
        <v>2528061.16</v>
      </c>
      <c r="AE7">
        <v>3266116.68</v>
      </c>
      <c r="AF7">
        <v>3390188.09</v>
      </c>
      <c r="AG7">
        <v>3356182</v>
      </c>
      <c r="AH7">
        <v>3201305</v>
      </c>
      <c r="AI7" s="1">
        <v>3182819</v>
      </c>
      <c r="AJ7" s="1">
        <v>2432946</v>
      </c>
      <c r="AK7" s="1">
        <v>2271845</v>
      </c>
      <c r="AL7" s="1">
        <v>3864532</v>
      </c>
      <c r="AM7" s="1">
        <v>5318830</v>
      </c>
      <c r="AN7" s="1">
        <v>4661064</v>
      </c>
      <c r="AO7" s="1">
        <v>4789525</v>
      </c>
      <c r="AP7" s="1">
        <v>9272239</v>
      </c>
      <c r="AQ7" s="1">
        <v>9019017</v>
      </c>
      <c r="AR7" s="1">
        <v>14080220</v>
      </c>
      <c r="AS7" s="1">
        <v>5315778</v>
      </c>
      <c r="AT7">
        <v>9954812</v>
      </c>
      <c r="AU7">
        <v>18651758</v>
      </c>
      <c r="AW7">
        <v>22022540</v>
      </c>
      <c r="AY7">
        <v>23656365</v>
      </c>
      <c r="AZ7">
        <v>6281470</v>
      </c>
      <c r="BA7">
        <v>7048418</v>
      </c>
      <c r="BB7">
        <v>6352638</v>
      </c>
    </row>
    <row r="8" spans="1:55">
      <c r="B8" t="s">
        <v>60</v>
      </c>
      <c r="AY8">
        <v>161104</v>
      </c>
      <c r="AZ8">
        <v>120004</v>
      </c>
      <c r="BA8">
        <v>647501</v>
      </c>
      <c r="BB8">
        <v>934661</v>
      </c>
    </row>
    <row r="9" spans="1:55">
      <c r="B9" t="s">
        <v>5</v>
      </c>
      <c r="U9">
        <v>2113933</v>
      </c>
      <c r="V9">
        <v>2157395</v>
      </c>
      <c r="W9">
        <v>3799765</v>
      </c>
      <c r="X9">
        <v>3065879</v>
      </c>
      <c r="Y9">
        <v>3902389</v>
      </c>
      <c r="Z9">
        <v>3516140</v>
      </c>
      <c r="AA9">
        <v>3087600</v>
      </c>
      <c r="AB9">
        <v>3846103</v>
      </c>
      <c r="AC9">
        <v>2862503.8</v>
      </c>
      <c r="AD9">
        <v>3582879.83</v>
      </c>
      <c r="AE9">
        <v>3422642.12</v>
      </c>
      <c r="AF9">
        <v>5228559.13</v>
      </c>
      <c r="AG9">
        <v>5351142</v>
      </c>
      <c r="AH9">
        <v>6892336</v>
      </c>
      <c r="AI9" s="1">
        <v>6556542</v>
      </c>
      <c r="AJ9" s="1">
        <v>3223794</v>
      </c>
      <c r="AK9" s="1">
        <v>2923688</v>
      </c>
      <c r="AL9" s="1">
        <v>3526069</v>
      </c>
      <c r="AM9" s="1">
        <v>3697989</v>
      </c>
      <c r="AN9" s="1">
        <v>5756684</v>
      </c>
      <c r="AO9" s="1">
        <v>7688324</v>
      </c>
      <c r="AP9" s="1">
        <v>7639391</v>
      </c>
      <c r="AQ9" s="1">
        <v>9123850</v>
      </c>
      <c r="AR9" s="1">
        <v>8043134</v>
      </c>
      <c r="AS9" s="1">
        <v>14278170</v>
      </c>
      <c r="AT9">
        <v>21096904</v>
      </c>
      <c r="AU9">
        <v>32517838</v>
      </c>
      <c r="AW9">
        <v>37018561</v>
      </c>
      <c r="AY9">
        <v>39612199</v>
      </c>
      <c r="AZ9">
        <v>12097216</v>
      </c>
      <c r="BA9">
        <v>11150822</v>
      </c>
      <c r="BB9">
        <v>12403171</v>
      </c>
    </row>
    <row r="10" spans="1:55">
      <c r="B10" t="s">
        <v>6</v>
      </c>
      <c r="U10">
        <v>960430</v>
      </c>
      <c r="V10">
        <v>1170834</v>
      </c>
      <c r="W10">
        <v>1029222</v>
      </c>
      <c r="X10">
        <v>832859</v>
      </c>
      <c r="Y10">
        <v>1758200</v>
      </c>
      <c r="Z10">
        <v>922832</v>
      </c>
      <c r="AA10">
        <v>863393</v>
      </c>
      <c r="AB10">
        <v>1065628</v>
      </c>
      <c r="AC10">
        <v>831591.05</v>
      </c>
      <c r="AD10">
        <v>994830.34</v>
      </c>
      <c r="AE10">
        <v>962544.47</v>
      </c>
      <c r="AF10">
        <v>707202.63</v>
      </c>
      <c r="AG10">
        <v>1086076</v>
      </c>
      <c r="AH10">
        <v>370642</v>
      </c>
      <c r="AI10" s="1">
        <v>309058</v>
      </c>
      <c r="AJ10" s="1">
        <v>208717</v>
      </c>
      <c r="AK10" s="1">
        <v>278574</v>
      </c>
      <c r="AL10" s="1">
        <v>380645</v>
      </c>
      <c r="AM10" s="1">
        <v>809781</v>
      </c>
      <c r="AN10" s="1">
        <v>994464</v>
      </c>
      <c r="AO10" s="1">
        <v>801022</v>
      </c>
      <c r="AP10" s="1">
        <v>775379</v>
      </c>
      <c r="AQ10" s="1">
        <v>539162</v>
      </c>
      <c r="AR10" s="1">
        <v>614677</v>
      </c>
      <c r="AS10" s="1">
        <v>1303607</v>
      </c>
      <c r="AT10">
        <v>4565923</v>
      </c>
      <c r="AU10">
        <v>3678175</v>
      </c>
      <c r="AW10">
        <v>12434700</v>
      </c>
      <c r="AY10">
        <v>7682732</v>
      </c>
      <c r="AZ10">
        <v>1481738</v>
      </c>
      <c r="BA10">
        <v>2026084</v>
      </c>
      <c r="BB10">
        <v>1116381</v>
      </c>
    </row>
    <row r="11" spans="1:55">
      <c r="B11" t="s">
        <v>7</v>
      </c>
      <c r="U11">
        <v>631866</v>
      </c>
      <c r="V11">
        <v>734357</v>
      </c>
      <c r="W11">
        <v>676406</v>
      </c>
      <c r="X11">
        <v>592534</v>
      </c>
      <c r="Y11">
        <v>1783694</v>
      </c>
      <c r="Z11">
        <v>3190447</v>
      </c>
      <c r="AA11">
        <v>1234351</v>
      </c>
      <c r="AB11">
        <v>1477482</v>
      </c>
      <c r="AC11">
        <v>1913313.7</v>
      </c>
      <c r="AD11">
        <v>2374306.7200000002</v>
      </c>
      <c r="AE11">
        <v>2506633.6</v>
      </c>
      <c r="AF11">
        <v>2814538.68</v>
      </c>
      <c r="AG11">
        <v>1947021</v>
      </c>
      <c r="AH11">
        <v>2317337</v>
      </c>
      <c r="AI11" s="1">
        <v>1825219</v>
      </c>
      <c r="AJ11" s="1">
        <v>957272</v>
      </c>
      <c r="AK11" s="1">
        <v>455153</v>
      </c>
      <c r="AL11" s="1">
        <v>2388136</v>
      </c>
      <c r="AM11" s="1">
        <v>380486</v>
      </c>
      <c r="AN11" s="1">
        <v>3843602</v>
      </c>
      <c r="AO11" s="1">
        <v>741630</v>
      </c>
      <c r="AP11" s="1">
        <v>607985</v>
      </c>
      <c r="AQ11" s="1">
        <v>1004453</v>
      </c>
      <c r="AR11" s="1">
        <v>1209370</v>
      </c>
      <c r="AS11" s="1">
        <v>552774</v>
      </c>
      <c r="AT11">
        <v>79612</v>
      </c>
      <c r="AU11">
        <v>117249</v>
      </c>
      <c r="AY11">
        <v>54060</v>
      </c>
      <c r="AZ11">
        <v>53261</v>
      </c>
      <c r="BA11">
        <v>88015</v>
      </c>
      <c r="BB11">
        <v>209156</v>
      </c>
    </row>
    <row r="12" spans="1:55">
      <c r="B12" t="s">
        <v>8</v>
      </c>
      <c r="U12">
        <v>1662208</v>
      </c>
      <c r="V12">
        <v>96435</v>
      </c>
      <c r="X12">
        <v>687</v>
      </c>
      <c r="Y12">
        <v>216500</v>
      </c>
      <c r="Z12">
        <v>800189</v>
      </c>
      <c r="AA12">
        <v>919948</v>
      </c>
      <c r="AB12">
        <v>1823183</v>
      </c>
      <c r="AC12">
        <v>1407707.46</v>
      </c>
      <c r="AD12">
        <v>3660931.92</v>
      </c>
      <c r="AE12">
        <v>1376091.93</v>
      </c>
      <c r="AF12">
        <v>2417143.2799999998</v>
      </c>
      <c r="AG12">
        <v>4882571</v>
      </c>
      <c r="AH12">
        <v>2494689</v>
      </c>
      <c r="AI12" s="1">
        <v>2297607</v>
      </c>
      <c r="AJ12" s="1">
        <v>835463</v>
      </c>
      <c r="AK12" s="1">
        <v>640799</v>
      </c>
      <c r="AL12" s="1">
        <v>1144295</v>
      </c>
      <c r="AM12" s="1">
        <v>2232182</v>
      </c>
      <c r="AN12" s="1">
        <v>5144183</v>
      </c>
      <c r="AO12" s="1">
        <v>1791573</v>
      </c>
      <c r="AP12" s="1">
        <v>2854833</v>
      </c>
      <c r="AQ12" s="1">
        <v>2534037</v>
      </c>
      <c r="AR12" s="1">
        <v>2549715</v>
      </c>
      <c r="AS12" s="1">
        <v>1193230</v>
      </c>
      <c r="AT12">
        <v>87879</v>
      </c>
      <c r="AU12">
        <v>19022</v>
      </c>
      <c r="AY12">
        <v>20246</v>
      </c>
      <c r="AZ12">
        <v>131545</v>
      </c>
      <c r="BA12">
        <v>509146</v>
      </c>
      <c r="BB12">
        <v>1383392</v>
      </c>
    </row>
    <row r="13" spans="1:55">
      <c r="B13" t="s">
        <v>9</v>
      </c>
      <c r="U13">
        <v>444366</v>
      </c>
      <c r="V13">
        <v>613949</v>
      </c>
      <c r="W13">
        <v>621529</v>
      </c>
      <c r="X13">
        <v>563054</v>
      </c>
      <c r="Y13">
        <v>869717</v>
      </c>
      <c r="Z13">
        <v>1420928</v>
      </c>
      <c r="AA13">
        <v>708687</v>
      </c>
      <c r="AB13">
        <v>975484</v>
      </c>
      <c r="AC13">
        <v>587917.4</v>
      </c>
      <c r="AD13">
        <v>959508.36</v>
      </c>
      <c r="AE13">
        <v>808033.29</v>
      </c>
      <c r="AF13">
        <v>551967.98</v>
      </c>
      <c r="AG13">
        <v>513165</v>
      </c>
      <c r="AH13">
        <v>546758</v>
      </c>
      <c r="AI13" s="1">
        <v>635721</v>
      </c>
      <c r="AJ13" s="1">
        <v>262618</v>
      </c>
      <c r="AK13" s="1">
        <v>125690</v>
      </c>
      <c r="AL13" s="1">
        <v>72973</v>
      </c>
      <c r="AM13" s="1">
        <v>115599</v>
      </c>
      <c r="AN13" s="1">
        <v>160803</v>
      </c>
      <c r="AO13" s="1">
        <v>369596</v>
      </c>
      <c r="AP13" s="1">
        <v>43794</v>
      </c>
      <c r="AQ13" s="1">
        <v>11167</v>
      </c>
      <c r="AR13" s="1">
        <v>12515</v>
      </c>
      <c r="AS13" s="1">
        <v>22025</v>
      </c>
      <c r="AT13">
        <v>63929</v>
      </c>
      <c r="AU13">
        <v>7900</v>
      </c>
      <c r="AW13">
        <v>36565</v>
      </c>
      <c r="AY13">
        <v>55536</v>
      </c>
      <c r="AZ13">
        <v>59844</v>
      </c>
      <c r="BA13">
        <v>65439</v>
      </c>
      <c r="BB13">
        <v>680746</v>
      </c>
    </row>
    <row r="14" spans="1:55">
      <c r="B14" t="s">
        <v>10</v>
      </c>
      <c r="U14">
        <v>462009</v>
      </c>
      <c r="V14">
        <v>422583</v>
      </c>
      <c r="W14">
        <v>355956</v>
      </c>
      <c r="X14">
        <v>234013</v>
      </c>
      <c r="Y14">
        <v>704962</v>
      </c>
      <c r="Z14">
        <v>915333</v>
      </c>
      <c r="AA14">
        <v>1471806</v>
      </c>
      <c r="AB14">
        <v>2055529</v>
      </c>
      <c r="AC14">
        <v>2559781.29</v>
      </c>
      <c r="AD14">
        <v>2987085.41</v>
      </c>
      <c r="AE14">
        <v>3833212.43</v>
      </c>
      <c r="AF14">
        <v>3476027.91</v>
      </c>
      <c r="AG14">
        <v>2334378</v>
      </c>
      <c r="AH14">
        <v>2765813</v>
      </c>
      <c r="AI14" s="1">
        <v>2593961</v>
      </c>
      <c r="AJ14" s="1">
        <v>1030007</v>
      </c>
      <c r="AK14" s="1">
        <v>618198</v>
      </c>
      <c r="AL14" s="1">
        <v>705369</v>
      </c>
      <c r="AM14" s="1">
        <v>488642</v>
      </c>
      <c r="AN14" s="1">
        <v>508320</v>
      </c>
      <c r="AO14" s="1">
        <v>577535</v>
      </c>
      <c r="AP14" s="1">
        <v>482003</v>
      </c>
      <c r="AQ14" s="1">
        <v>699072</v>
      </c>
      <c r="AR14" s="1">
        <v>1527341</v>
      </c>
      <c r="AS14" s="1">
        <v>835151</v>
      </c>
      <c r="AT14">
        <v>193263</v>
      </c>
      <c r="AU14">
        <v>99986</v>
      </c>
      <c r="AY14">
        <v>19651</v>
      </c>
      <c r="AZ14">
        <v>344256</v>
      </c>
      <c r="BA14">
        <v>552651</v>
      </c>
      <c r="BB14">
        <v>958212</v>
      </c>
    </row>
    <row r="15" spans="1:55">
      <c r="B15" t="s">
        <v>11</v>
      </c>
      <c r="U15">
        <v>38022</v>
      </c>
      <c r="V15">
        <v>15305</v>
      </c>
      <c r="W15">
        <v>53109</v>
      </c>
      <c r="X15">
        <v>13911</v>
      </c>
      <c r="Y15">
        <v>2051865</v>
      </c>
      <c r="Z15">
        <v>3924570</v>
      </c>
      <c r="AA15">
        <v>2797488</v>
      </c>
      <c r="AB15">
        <v>6673249</v>
      </c>
      <c r="AC15">
        <v>7009022.2199999997</v>
      </c>
      <c r="AD15">
        <v>7864999.2000000002</v>
      </c>
      <c r="AE15">
        <v>8124407.1799999997</v>
      </c>
      <c r="AF15">
        <v>7061418.7699999996</v>
      </c>
      <c r="AG15">
        <v>7465596</v>
      </c>
      <c r="AH15">
        <v>9736127</v>
      </c>
      <c r="AI15" s="1">
        <v>7889932</v>
      </c>
      <c r="AJ15" s="1">
        <v>5073986</v>
      </c>
      <c r="AK15" s="1">
        <v>2742016</v>
      </c>
      <c r="AL15" s="1">
        <v>2440454</v>
      </c>
      <c r="AM15" s="1">
        <v>9024225</v>
      </c>
      <c r="AN15" s="1">
        <v>15755247</v>
      </c>
      <c r="AO15" s="1">
        <v>7024156</v>
      </c>
      <c r="AP15" s="1">
        <v>7886621</v>
      </c>
      <c r="AQ15" s="1">
        <v>12652988</v>
      </c>
      <c r="AR15" s="1">
        <v>8022127</v>
      </c>
      <c r="AS15" s="1">
        <v>1299907</v>
      </c>
      <c r="AT15">
        <v>319911</v>
      </c>
      <c r="AU15">
        <v>19423</v>
      </c>
      <c r="BA15">
        <v>10639</v>
      </c>
      <c r="BB15">
        <v>218755</v>
      </c>
    </row>
    <row r="16" spans="1:55">
      <c r="B16" t="s">
        <v>12</v>
      </c>
      <c r="U16">
        <v>125991</v>
      </c>
      <c r="V16">
        <v>312267</v>
      </c>
      <c r="W16">
        <v>130116</v>
      </c>
      <c r="X16">
        <v>203115</v>
      </c>
      <c r="Y16">
        <v>82031</v>
      </c>
      <c r="Z16">
        <v>57365</v>
      </c>
      <c r="AA16">
        <v>159111</v>
      </c>
      <c r="AB16">
        <v>292142</v>
      </c>
      <c r="AC16">
        <v>140682.76</v>
      </c>
      <c r="AD16">
        <v>230904.75</v>
      </c>
      <c r="AE16">
        <v>99260.08</v>
      </c>
      <c r="AF16">
        <v>57784.47</v>
      </c>
      <c r="AG16">
        <v>26487</v>
      </c>
      <c r="AH16">
        <v>56122</v>
      </c>
      <c r="AI16" s="1">
        <v>55753</v>
      </c>
      <c r="AJ16" s="1">
        <v>42333</v>
      </c>
      <c r="AK16" s="1">
        <v>4495</v>
      </c>
      <c r="AM16" s="1">
        <v>3122</v>
      </c>
      <c r="AN16" s="1">
        <v>1818</v>
      </c>
      <c r="AO16" s="1">
        <v>76695</v>
      </c>
      <c r="AP16" s="1">
        <v>1267</v>
      </c>
      <c r="AQ16" s="1">
        <v>17797</v>
      </c>
      <c r="AR16" s="1">
        <v>6314</v>
      </c>
      <c r="AS16" s="1">
        <v>13366</v>
      </c>
      <c r="AT16">
        <v>80698</v>
      </c>
      <c r="AU16">
        <v>341</v>
      </c>
      <c r="AZ16">
        <v>2067</v>
      </c>
      <c r="BA16">
        <v>18522</v>
      </c>
      <c r="BB16">
        <v>72083</v>
      </c>
    </row>
    <row r="17" spans="2:54">
      <c r="B17" t="s">
        <v>13</v>
      </c>
      <c r="U17">
        <v>59757</v>
      </c>
      <c r="V17">
        <v>15193</v>
      </c>
      <c r="W17">
        <v>3100</v>
      </c>
      <c r="X17">
        <v>7732</v>
      </c>
      <c r="Y17">
        <v>130014</v>
      </c>
      <c r="Z17">
        <v>314521</v>
      </c>
      <c r="AA17">
        <v>210125</v>
      </c>
      <c r="AB17">
        <v>327591</v>
      </c>
      <c r="AC17">
        <v>974967.59</v>
      </c>
      <c r="AD17">
        <v>897888.42</v>
      </c>
      <c r="AE17">
        <v>858885.48</v>
      </c>
      <c r="AF17">
        <v>729822.76</v>
      </c>
      <c r="AG17">
        <v>788649</v>
      </c>
      <c r="AH17">
        <v>632921</v>
      </c>
      <c r="AI17" s="1">
        <v>820504</v>
      </c>
      <c r="AJ17" s="1">
        <v>499365</v>
      </c>
      <c r="AK17" s="1">
        <v>346989</v>
      </c>
      <c r="AL17" s="1">
        <v>300835</v>
      </c>
      <c r="AM17" s="1">
        <v>301348</v>
      </c>
      <c r="AN17" s="1">
        <v>310150</v>
      </c>
      <c r="AO17" s="1">
        <v>834517</v>
      </c>
      <c r="AP17" s="1">
        <v>618383</v>
      </c>
      <c r="AQ17" s="1">
        <v>890408</v>
      </c>
      <c r="AR17" s="1">
        <v>960744</v>
      </c>
      <c r="AS17" s="1">
        <v>327610</v>
      </c>
      <c r="AT17">
        <v>34872</v>
      </c>
      <c r="AY17">
        <v>13902</v>
      </c>
      <c r="AZ17">
        <v>112373</v>
      </c>
      <c r="BA17">
        <v>166193</v>
      </c>
      <c r="BB17">
        <v>366409</v>
      </c>
    </row>
    <row r="18" spans="2:54">
      <c r="B18" t="s">
        <v>14</v>
      </c>
      <c r="U18">
        <v>129119</v>
      </c>
      <c r="V18">
        <v>33838</v>
      </c>
      <c r="W18">
        <v>118062</v>
      </c>
      <c r="X18">
        <v>52143</v>
      </c>
      <c r="Y18">
        <v>58743</v>
      </c>
      <c r="Z18">
        <v>108364</v>
      </c>
      <c r="AA18">
        <v>187355</v>
      </c>
      <c r="AB18">
        <v>411816</v>
      </c>
    </row>
    <row r="19" spans="2:54">
      <c r="B19" t="s">
        <v>15</v>
      </c>
      <c r="U19">
        <v>4117</v>
      </c>
      <c r="V19">
        <v>27519</v>
      </c>
      <c r="W19">
        <v>75189</v>
      </c>
      <c r="X19">
        <v>180658</v>
      </c>
      <c r="Y19">
        <v>309205</v>
      </c>
      <c r="Z19">
        <v>258356</v>
      </c>
      <c r="AA19">
        <v>294852</v>
      </c>
      <c r="AB19">
        <v>455104</v>
      </c>
      <c r="AC19">
        <v>354241.87</v>
      </c>
      <c r="AD19">
        <v>303700.49</v>
      </c>
      <c r="AE19">
        <v>554218.23999999999</v>
      </c>
      <c r="AF19">
        <v>321139.78000000003</v>
      </c>
      <c r="AG19">
        <v>291110</v>
      </c>
      <c r="AH19">
        <v>325729</v>
      </c>
      <c r="AI19" s="1">
        <v>326049</v>
      </c>
      <c r="AJ19" s="1">
        <v>264084</v>
      </c>
      <c r="AK19" s="1">
        <v>149295</v>
      </c>
      <c r="AL19" s="1">
        <v>236892</v>
      </c>
      <c r="AM19" s="1">
        <v>1549818</v>
      </c>
      <c r="AN19" s="1">
        <v>2286346</v>
      </c>
      <c r="AO19" s="1">
        <v>3454578</v>
      </c>
      <c r="AP19" s="1">
        <v>2868395</v>
      </c>
      <c r="AQ19" s="1">
        <v>4937209</v>
      </c>
      <c r="AR19" s="1">
        <v>2947963</v>
      </c>
      <c r="AS19" s="1">
        <v>6618468</v>
      </c>
      <c r="AT19">
        <v>8373715</v>
      </c>
      <c r="AU19">
        <v>725358</v>
      </c>
      <c r="BA19">
        <v>1125</v>
      </c>
      <c r="BB19">
        <v>18982</v>
      </c>
    </row>
    <row r="20" spans="2:54">
      <c r="B20" t="s">
        <v>16</v>
      </c>
      <c r="U20">
        <v>27114</v>
      </c>
      <c r="V20">
        <v>52105</v>
      </c>
      <c r="W20">
        <v>112187</v>
      </c>
      <c r="X20">
        <v>19564</v>
      </c>
      <c r="Y20">
        <v>349289</v>
      </c>
      <c r="Z20">
        <v>590866</v>
      </c>
      <c r="AA20">
        <v>90087</v>
      </c>
      <c r="AB20">
        <v>446925</v>
      </c>
      <c r="AC20">
        <v>278504.33</v>
      </c>
      <c r="AD20">
        <v>268526.53000000003</v>
      </c>
      <c r="AE20">
        <v>320655.14</v>
      </c>
      <c r="AF20">
        <v>226301.36</v>
      </c>
      <c r="AG20">
        <v>277621</v>
      </c>
      <c r="AH20">
        <v>424507</v>
      </c>
      <c r="AI20" s="1">
        <v>413211</v>
      </c>
      <c r="AJ20" s="1">
        <v>252051</v>
      </c>
      <c r="AK20" s="1">
        <v>213749</v>
      </c>
      <c r="AL20" s="1">
        <v>961152</v>
      </c>
      <c r="AM20" s="1">
        <v>2190995</v>
      </c>
      <c r="AN20" s="1">
        <v>1330250</v>
      </c>
      <c r="AO20" s="1">
        <v>585989</v>
      </c>
      <c r="AP20" s="1">
        <v>810453</v>
      </c>
      <c r="AQ20" s="1">
        <v>715972</v>
      </c>
      <c r="AR20" s="1">
        <v>518396</v>
      </c>
      <c r="AS20" s="1">
        <v>738080</v>
      </c>
      <c r="AT20">
        <v>503987</v>
      </c>
      <c r="AU20">
        <v>526949</v>
      </c>
      <c r="AY20">
        <v>2924876</v>
      </c>
      <c r="AZ20">
        <v>1120889</v>
      </c>
      <c r="BA20">
        <v>1110167</v>
      </c>
      <c r="BB20">
        <v>1366628</v>
      </c>
    </row>
    <row r="21" spans="2:54">
      <c r="B21" t="s">
        <v>17</v>
      </c>
      <c r="U21">
        <v>86172</v>
      </c>
      <c r="V21">
        <v>25994</v>
      </c>
      <c r="W21">
        <v>6567</v>
      </c>
      <c r="X21">
        <v>15450</v>
      </c>
      <c r="Y21">
        <v>28476</v>
      </c>
      <c r="Z21">
        <v>32974</v>
      </c>
      <c r="AA21">
        <v>129709</v>
      </c>
      <c r="AB21">
        <v>71162</v>
      </c>
      <c r="AC21">
        <v>96816.47</v>
      </c>
      <c r="AD21">
        <v>411614.37</v>
      </c>
      <c r="AE21">
        <v>98958.23</v>
      </c>
      <c r="AF21">
        <v>115578.18</v>
      </c>
      <c r="AG21">
        <v>101470</v>
      </c>
      <c r="AH21">
        <v>158545</v>
      </c>
      <c r="AI21" s="1">
        <v>175605</v>
      </c>
      <c r="AJ21" s="1">
        <v>55261</v>
      </c>
      <c r="AK21" s="1">
        <v>52837</v>
      </c>
      <c r="AL21" s="1">
        <v>59059</v>
      </c>
      <c r="AM21" s="1">
        <v>72511</v>
      </c>
      <c r="AN21" s="1">
        <v>53808</v>
      </c>
      <c r="AO21" s="1">
        <v>56603</v>
      </c>
      <c r="AP21" s="1">
        <v>57533</v>
      </c>
      <c r="AQ21" s="1">
        <v>380029</v>
      </c>
      <c r="AR21" s="1">
        <v>30762</v>
      </c>
      <c r="AS21" s="1">
        <v>66683</v>
      </c>
      <c r="AT21">
        <v>2230</v>
      </c>
      <c r="AY21">
        <v>15603</v>
      </c>
      <c r="AZ21">
        <v>17132</v>
      </c>
      <c r="BA21">
        <v>22953</v>
      </c>
      <c r="BB21">
        <v>21803</v>
      </c>
    </row>
    <row r="22" spans="2:54">
      <c r="B22" t="s">
        <v>41</v>
      </c>
      <c r="AC22">
        <v>579.89</v>
      </c>
      <c r="AD22">
        <v>2745.67</v>
      </c>
      <c r="AE22">
        <v>5985.9</v>
      </c>
      <c r="AF22">
        <v>142129.26</v>
      </c>
      <c r="AG22">
        <v>28424</v>
      </c>
      <c r="AH22">
        <v>11597</v>
      </c>
      <c r="AI22" s="1">
        <v>4007</v>
      </c>
      <c r="AJ22" s="1">
        <v>3755</v>
      </c>
      <c r="AK22" s="1">
        <v>186</v>
      </c>
      <c r="AL22" s="1">
        <v>4521</v>
      </c>
      <c r="AM22" s="1">
        <v>23</v>
      </c>
      <c r="AO22" s="1">
        <v>25</v>
      </c>
      <c r="AP22" s="1">
        <v>54</v>
      </c>
      <c r="AQ22" s="1">
        <v>4464</v>
      </c>
      <c r="AR22" s="1">
        <v>5491</v>
      </c>
      <c r="AS22" s="1">
        <v>16166</v>
      </c>
      <c r="BA22">
        <v>5</v>
      </c>
      <c r="BB22">
        <v>5</v>
      </c>
    </row>
    <row r="23" spans="2:54">
      <c r="B23" t="s">
        <v>42</v>
      </c>
      <c r="AC23">
        <v>358735.02</v>
      </c>
      <c r="AD23">
        <v>203330.97</v>
      </c>
      <c r="AE23">
        <v>267925.26</v>
      </c>
      <c r="AF23">
        <v>171057.69</v>
      </c>
      <c r="AG23">
        <v>189636</v>
      </c>
      <c r="AH23">
        <v>157728</v>
      </c>
      <c r="AI23" s="1">
        <v>118995</v>
      </c>
      <c r="AJ23" s="1">
        <v>24636</v>
      </c>
      <c r="AK23" s="1">
        <v>45930</v>
      </c>
      <c r="AL23" s="1">
        <v>52689</v>
      </c>
      <c r="AM23" s="1">
        <v>28727</v>
      </c>
      <c r="AN23" s="1">
        <v>47678</v>
      </c>
      <c r="AO23" s="1">
        <v>240165</v>
      </c>
      <c r="AP23" s="1">
        <v>293019</v>
      </c>
      <c r="AQ23" s="1">
        <v>488085</v>
      </c>
      <c r="AR23" s="1">
        <v>357518</v>
      </c>
      <c r="AS23" s="1">
        <v>479395</v>
      </c>
      <c r="AT23">
        <v>308010</v>
      </c>
      <c r="AU23">
        <v>630780</v>
      </c>
      <c r="AW23">
        <v>189695</v>
      </c>
      <c r="AY23">
        <v>614327</v>
      </c>
      <c r="AZ23">
        <v>129195</v>
      </c>
      <c r="BA23">
        <v>315634</v>
      </c>
      <c r="BB23">
        <v>380423</v>
      </c>
    </row>
    <row r="24" spans="2:54">
      <c r="B24" t="s">
        <v>18</v>
      </c>
      <c r="U24">
        <v>28999</v>
      </c>
      <c r="V24">
        <v>49092</v>
      </c>
      <c r="W24">
        <v>42790</v>
      </c>
      <c r="X24">
        <v>29690</v>
      </c>
      <c r="Y24">
        <v>107868</v>
      </c>
      <c r="Z24">
        <v>258536</v>
      </c>
      <c r="AA24">
        <v>58092</v>
      </c>
      <c r="AB24">
        <v>44396</v>
      </c>
      <c r="AC24">
        <v>27236.959999999999</v>
      </c>
      <c r="AD24">
        <v>17671.09</v>
      </c>
      <c r="AE24">
        <v>8476.51</v>
      </c>
      <c r="AF24">
        <v>9383.42</v>
      </c>
      <c r="AG24">
        <v>12365</v>
      </c>
      <c r="AH24">
        <v>19790</v>
      </c>
      <c r="AI24" s="1">
        <v>27085</v>
      </c>
      <c r="AJ24" s="1">
        <v>23017</v>
      </c>
      <c r="AK24" s="1">
        <v>13131</v>
      </c>
      <c r="AL24" s="1">
        <v>18388</v>
      </c>
      <c r="AM24" s="1">
        <v>9342</v>
      </c>
      <c r="AN24" s="1">
        <v>63068</v>
      </c>
      <c r="AO24" s="1">
        <v>34838</v>
      </c>
      <c r="AP24" s="1">
        <v>40668</v>
      </c>
      <c r="AQ24" s="1">
        <v>10617</v>
      </c>
      <c r="AR24" s="1">
        <v>24079</v>
      </c>
      <c r="AS24" s="1">
        <v>12548</v>
      </c>
      <c r="AT24">
        <v>103641</v>
      </c>
      <c r="AU24">
        <v>179692</v>
      </c>
      <c r="AW24">
        <v>355844</v>
      </c>
      <c r="AY24">
        <v>264213</v>
      </c>
      <c r="AZ24">
        <v>32336</v>
      </c>
      <c r="BA24">
        <v>402790</v>
      </c>
      <c r="BB24">
        <v>299159</v>
      </c>
    </row>
    <row r="25" spans="2:54">
      <c r="B25" t="s">
        <v>19</v>
      </c>
      <c r="U25">
        <v>27612</v>
      </c>
      <c r="V25">
        <v>54052</v>
      </c>
      <c r="W25">
        <v>20415</v>
      </c>
      <c r="X25">
        <v>34511</v>
      </c>
      <c r="Y25">
        <v>30781</v>
      </c>
      <c r="Z25">
        <v>45210</v>
      </c>
      <c r="AA25">
        <v>20940</v>
      </c>
      <c r="AB25">
        <v>18764</v>
      </c>
      <c r="AC25">
        <v>18361.18</v>
      </c>
      <c r="AD25">
        <v>13908.08</v>
      </c>
      <c r="AE25">
        <v>12949.54</v>
      </c>
      <c r="AF25">
        <v>18611.349999999999</v>
      </c>
      <c r="AG25">
        <v>7434</v>
      </c>
      <c r="AH25">
        <v>12975</v>
      </c>
      <c r="AI25" s="1">
        <v>9709</v>
      </c>
      <c r="AJ25" s="1">
        <v>3820</v>
      </c>
      <c r="AK25" s="1">
        <v>7313</v>
      </c>
      <c r="AL25" s="1">
        <v>7675</v>
      </c>
      <c r="AM25" s="1">
        <v>11260</v>
      </c>
      <c r="AN25" s="1">
        <v>8267</v>
      </c>
      <c r="AO25" s="1">
        <v>35231</v>
      </c>
      <c r="AP25" s="1">
        <v>27295</v>
      </c>
      <c r="AQ25">
        <v>30454</v>
      </c>
      <c r="AR25" s="1">
        <v>18375</v>
      </c>
      <c r="AS25" s="1">
        <v>336004</v>
      </c>
      <c r="AT25">
        <v>640119</v>
      </c>
      <c r="AU25">
        <v>144207</v>
      </c>
      <c r="AW25">
        <v>44865</v>
      </c>
      <c r="AY25">
        <v>70249</v>
      </c>
      <c r="AZ25">
        <v>93581</v>
      </c>
      <c r="BA25">
        <v>12289</v>
      </c>
      <c r="BB25">
        <v>19313</v>
      </c>
    </row>
    <row r="26" spans="2:54">
      <c r="B26" t="s">
        <v>20</v>
      </c>
      <c r="U26">
        <v>13415</v>
      </c>
      <c r="V26">
        <v>9402</v>
      </c>
      <c r="W26">
        <v>13580</v>
      </c>
      <c r="X26">
        <v>48918</v>
      </c>
      <c r="Y26">
        <v>60102</v>
      </c>
      <c r="Z26">
        <v>115975</v>
      </c>
      <c r="AA26">
        <v>52764</v>
      </c>
      <c r="AB26">
        <v>29818</v>
      </c>
      <c r="AC26">
        <v>83845.289999999994</v>
      </c>
      <c r="AD26">
        <v>26450.14</v>
      </c>
      <c r="AE26">
        <v>38667.730000000003</v>
      </c>
      <c r="AF26">
        <v>34566.81</v>
      </c>
      <c r="AG26">
        <v>17650</v>
      </c>
      <c r="AH26">
        <v>51277</v>
      </c>
      <c r="AI26" s="1">
        <v>26732</v>
      </c>
      <c r="AJ26" s="1">
        <v>4456</v>
      </c>
      <c r="AK26" s="1">
        <v>13605</v>
      </c>
      <c r="AL26" s="1">
        <v>3959</v>
      </c>
      <c r="AM26" s="1">
        <v>6256</v>
      </c>
      <c r="AN26" s="1">
        <v>7001</v>
      </c>
      <c r="AO26" s="1">
        <v>3214</v>
      </c>
      <c r="AP26" s="1">
        <v>3644</v>
      </c>
      <c r="AQ26">
        <v>9982</v>
      </c>
      <c r="AR26" s="1">
        <v>8076</v>
      </c>
      <c r="AS26" s="1">
        <v>5665</v>
      </c>
      <c r="AT26">
        <v>17318</v>
      </c>
      <c r="AU26">
        <v>13527</v>
      </c>
      <c r="AW26">
        <v>25219</v>
      </c>
      <c r="AY26">
        <v>4651374</v>
      </c>
      <c r="AZ26">
        <v>22702</v>
      </c>
      <c r="BA26">
        <v>861615</v>
      </c>
      <c r="BB26">
        <v>49749</v>
      </c>
    </row>
    <row r="27" spans="2:54">
      <c r="B27" t="s">
        <v>21</v>
      </c>
      <c r="U27">
        <v>19179</v>
      </c>
      <c r="V27">
        <v>27130</v>
      </c>
      <c r="W27">
        <v>12701</v>
      </c>
      <c r="X27">
        <v>15369</v>
      </c>
      <c r="Y27">
        <v>35406</v>
      </c>
      <c r="Z27">
        <v>292826</v>
      </c>
      <c r="AA27">
        <v>402416</v>
      </c>
      <c r="AB27">
        <v>965480</v>
      </c>
      <c r="AC27">
        <v>239821.94</v>
      </c>
      <c r="AD27">
        <v>273282.09999999998</v>
      </c>
      <c r="AE27">
        <v>479092.04</v>
      </c>
      <c r="AF27">
        <v>368549.73</v>
      </c>
      <c r="AG27">
        <v>428803</v>
      </c>
      <c r="AH27">
        <v>220919</v>
      </c>
      <c r="AI27" s="1">
        <v>593522</v>
      </c>
      <c r="AJ27" s="1">
        <v>241168</v>
      </c>
      <c r="AK27" s="1">
        <v>109563</v>
      </c>
      <c r="AL27" s="1">
        <v>119993</v>
      </c>
      <c r="AM27" s="1">
        <v>77464</v>
      </c>
      <c r="AN27" s="1">
        <v>174913</v>
      </c>
      <c r="AO27" s="1">
        <v>596168</v>
      </c>
      <c r="AP27" s="1">
        <v>279327</v>
      </c>
      <c r="AQ27" s="1">
        <v>390642</v>
      </c>
      <c r="AR27" s="1">
        <v>390442</v>
      </c>
      <c r="AS27" s="1">
        <v>365824</v>
      </c>
      <c r="AT27">
        <v>499820</v>
      </c>
      <c r="AU27">
        <v>570381</v>
      </c>
      <c r="AW27">
        <v>1124836</v>
      </c>
      <c r="AY27">
        <v>2409989</v>
      </c>
      <c r="AZ27">
        <v>864671</v>
      </c>
      <c r="BA27">
        <v>989351</v>
      </c>
      <c r="BB27">
        <v>1500611</v>
      </c>
    </row>
    <row r="28" spans="2:54">
      <c r="B28" t="s">
        <v>22</v>
      </c>
      <c r="U28">
        <v>50160</v>
      </c>
      <c r="V28">
        <v>11549</v>
      </c>
      <c r="X28">
        <v>7439</v>
      </c>
      <c r="Y28">
        <v>8848</v>
      </c>
      <c r="Z28">
        <v>17390</v>
      </c>
      <c r="AA28">
        <v>3819</v>
      </c>
      <c r="AB28">
        <v>5664</v>
      </c>
      <c r="AC28">
        <v>12</v>
      </c>
      <c r="AD28">
        <v>2227.84</v>
      </c>
      <c r="AE28">
        <v>1386.23</v>
      </c>
      <c r="AF28">
        <v>1887.06</v>
      </c>
      <c r="AG28">
        <v>783</v>
      </c>
      <c r="AH28">
        <v>36</v>
      </c>
      <c r="AM28" s="1">
        <v>12012</v>
      </c>
      <c r="AR28" s="1">
        <v>593</v>
      </c>
      <c r="AS28" s="1">
        <v>19499</v>
      </c>
      <c r="AT28">
        <v>43686</v>
      </c>
      <c r="AU28">
        <v>22313</v>
      </c>
      <c r="AW28">
        <v>11269</v>
      </c>
      <c r="AY28">
        <v>26681</v>
      </c>
      <c r="AZ28">
        <v>10</v>
      </c>
      <c r="BA28">
        <v>2675</v>
      </c>
      <c r="BB28">
        <v>4085</v>
      </c>
    </row>
    <row r="29" spans="2:54">
      <c r="B29" t="s">
        <v>23</v>
      </c>
      <c r="U29">
        <v>5243</v>
      </c>
      <c r="V29">
        <v>58436</v>
      </c>
      <c r="X29">
        <v>12</v>
      </c>
      <c r="Y29">
        <v>5310</v>
      </c>
      <c r="Z29">
        <v>10446</v>
      </c>
      <c r="AA29">
        <v>44396</v>
      </c>
      <c r="AB29">
        <v>16203</v>
      </c>
      <c r="AC29">
        <v>10</v>
      </c>
      <c r="AD29">
        <v>15730.21</v>
      </c>
      <c r="AE29">
        <v>12463.47</v>
      </c>
      <c r="AF29">
        <v>35688.51</v>
      </c>
      <c r="AG29">
        <v>4789</v>
      </c>
      <c r="AH29">
        <v>7238</v>
      </c>
      <c r="AI29" s="1">
        <v>686</v>
      </c>
      <c r="AJ29" s="1">
        <v>11087</v>
      </c>
      <c r="AK29" s="1">
        <v>45616</v>
      </c>
      <c r="AL29" s="1">
        <v>8655</v>
      </c>
      <c r="AM29" s="1">
        <v>356</v>
      </c>
      <c r="AN29" s="1">
        <v>34592</v>
      </c>
      <c r="AO29" s="1">
        <v>166317</v>
      </c>
      <c r="AP29" s="1">
        <v>54680</v>
      </c>
      <c r="AQ29" s="1">
        <v>14491</v>
      </c>
      <c r="AR29" s="1">
        <v>31486</v>
      </c>
      <c r="AS29" s="1">
        <v>48821</v>
      </c>
      <c r="AT29">
        <v>63287</v>
      </c>
      <c r="AU29">
        <v>105283</v>
      </c>
      <c r="AW29">
        <v>53375</v>
      </c>
      <c r="AY29">
        <v>360002</v>
      </c>
      <c r="AZ29">
        <v>77165</v>
      </c>
      <c r="BA29">
        <v>87628</v>
      </c>
      <c r="BB29">
        <v>119865</v>
      </c>
    </row>
    <row r="30" spans="2:54">
      <c r="B30" t="s">
        <v>24</v>
      </c>
      <c r="U30">
        <v>1176</v>
      </c>
      <c r="V30">
        <v>8703</v>
      </c>
      <c r="W30">
        <v>9503</v>
      </c>
      <c r="X30">
        <v>18630</v>
      </c>
      <c r="Y30">
        <v>191321</v>
      </c>
      <c r="Z30">
        <v>49885</v>
      </c>
      <c r="AA30">
        <v>65041</v>
      </c>
      <c r="AB30">
        <v>55161</v>
      </c>
      <c r="AC30">
        <v>72997.279999999999</v>
      </c>
      <c r="AD30">
        <v>132808.95000000001</v>
      </c>
      <c r="AE30">
        <v>70201.600000000006</v>
      </c>
      <c r="AF30">
        <v>171006.61</v>
      </c>
      <c r="AG30">
        <v>192101</v>
      </c>
      <c r="AH30">
        <v>225523</v>
      </c>
      <c r="AI30" s="1">
        <v>76414</v>
      </c>
      <c r="AJ30" s="1">
        <v>30523</v>
      </c>
      <c r="AK30" s="1">
        <v>281660</v>
      </c>
      <c r="AL30" s="1">
        <v>1265039</v>
      </c>
      <c r="AM30" s="1">
        <v>3644726</v>
      </c>
      <c r="AN30" s="1">
        <v>4585933</v>
      </c>
      <c r="AO30" s="1">
        <v>317678</v>
      </c>
      <c r="AP30" s="1">
        <v>244810</v>
      </c>
      <c r="AQ30" s="1">
        <v>341464</v>
      </c>
      <c r="AR30" s="1">
        <v>210849</v>
      </c>
      <c r="AS30" s="1">
        <v>168770</v>
      </c>
      <c r="AT30">
        <v>7</v>
      </c>
      <c r="AY30">
        <v>52454</v>
      </c>
      <c r="AZ30">
        <v>71113</v>
      </c>
      <c r="BA30">
        <v>44813</v>
      </c>
      <c r="BB30">
        <v>34970</v>
      </c>
    </row>
    <row r="31" spans="2:54">
      <c r="B31" t="s">
        <v>25</v>
      </c>
      <c r="U31">
        <v>8394</v>
      </c>
      <c r="V31">
        <v>5</v>
      </c>
      <c r="W31">
        <v>5597</v>
      </c>
      <c r="X31">
        <v>6820</v>
      </c>
      <c r="Y31">
        <v>157</v>
      </c>
      <c r="Z31">
        <v>24851</v>
      </c>
      <c r="AA31">
        <v>94962</v>
      </c>
      <c r="AB31">
        <v>93979</v>
      </c>
      <c r="AC31">
        <v>122243.13</v>
      </c>
      <c r="AD31">
        <v>1732.34</v>
      </c>
      <c r="AE31">
        <v>15467.18</v>
      </c>
      <c r="AF31">
        <v>5586.92</v>
      </c>
      <c r="AG31">
        <v>17822</v>
      </c>
      <c r="AH31">
        <v>45217</v>
      </c>
      <c r="AI31" s="1">
        <v>33337</v>
      </c>
      <c r="AJ31" s="1">
        <v>5364</v>
      </c>
      <c r="AK31" s="1">
        <v>43703</v>
      </c>
      <c r="AL31" s="1">
        <v>27821</v>
      </c>
      <c r="AM31" s="1">
        <v>36399</v>
      </c>
      <c r="AN31" s="1">
        <v>66944</v>
      </c>
      <c r="AO31" s="1">
        <v>72401</v>
      </c>
      <c r="AP31" s="1">
        <v>67816</v>
      </c>
      <c r="AQ31" s="1">
        <v>44422</v>
      </c>
      <c r="AR31" s="1">
        <v>45782</v>
      </c>
      <c r="AS31" s="1">
        <v>57649</v>
      </c>
      <c r="AT31">
        <v>451937</v>
      </c>
      <c r="AU31">
        <v>1084107</v>
      </c>
      <c r="AW31">
        <v>365522</v>
      </c>
      <c r="AY31">
        <v>385176</v>
      </c>
      <c r="AZ31">
        <v>78131</v>
      </c>
      <c r="BA31">
        <v>252000</v>
      </c>
      <c r="BB31">
        <v>164571</v>
      </c>
    </row>
    <row r="32" spans="2:54">
      <c r="B32" t="s">
        <v>33</v>
      </c>
      <c r="AA32">
        <v>92343</v>
      </c>
      <c r="AB32">
        <v>5912</v>
      </c>
      <c r="AD32">
        <v>12938.08</v>
      </c>
      <c r="AE32">
        <v>15524.69</v>
      </c>
      <c r="AF32">
        <v>3848.75</v>
      </c>
      <c r="AG32">
        <v>9574</v>
      </c>
      <c r="AH32">
        <v>50</v>
      </c>
      <c r="AI32" s="1">
        <v>154</v>
      </c>
      <c r="AJ32" s="1">
        <v>13056</v>
      </c>
      <c r="AK32" s="1">
        <v>33530</v>
      </c>
      <c r="AL32" s="1">
        <v>4</v>
      </c>
      <c r="AM32" s="1">
        <v>3066</v>
      </c>
      <c r="AN32" s="1">
        <v>238</v>
      </c>
      <c r="AO32" s="1">
        <v>6461</v>
      </c>
      <c r="AP32" s="1">
        <v>1244</v>
      </c>
      <c r="AQ32" s="1">
        <v>1428</v>
      </c>
      <c r="AR32" s="1">
        <v>5845</v>
      </c>
      <c r="AS32" s="1">
        <v>14969</v>
      </c>
      <c r="AT32">
        <v>109333</v>
      </c>
      <c r="AU32">
        <v>181978</v>
      </c>
      <c r="AW32">
        <v>644131</v>
      </c>
      <c r="AY32">
        <v>1545365</v>
      </c>
      <c r="AZ32">
        <v>822207</v>
      </c>
      <c r="BA32">
        <v>371968</v>
      </c>
      <c r="BB32">
        <v>318107</v>
      </c>
    </row>
    <row r="33" spans="2:54">
      <c r="B33" t="s">
        <v>34</v>
      </c>
      <c r="AA33">
        <v>12845</v>
      </c>
      <c r="AB33">
        <v>33215</v>
      </c>
      <c r="AC33">
        <v>41835.11</v>
      </c>
      <c r="AD33">
        <v>7457.42</v>
      </c>
      <c r="AE33">
        <v>7322.19</v>
      </c>
      <c r="AF33">
        <v>72608.14</v>
      </c>
      <c r="AG33">
        <v>2319</v>
      </c>
      <c r="AH33">
        <v>26555</v>
      </c>
      <c r="AI33" s="1">
        <v>3269</v>
      </c>
      <c r="AK33" s="1">
        <v>66606</v>
      </c>
      <c r="AL33" s="1">
        <v>24466</v>
      </c>
      <c r="AM33" s="1">
        <v>27</v>
      </c>
      <c r="AN33" s="1">
        <v>1</v>
      </c>
      <c r="AT33">
        <v>83</v>
      </c>
      <c r="AW33">
        <v>58290</v>
      </c>
      <c r="AY33">
        <v>21</v>
      </c>
      <c r="AZ33">
        <v>1550</v>
      </c>
      <c r="BA33">
        <v>9618</v>
      </c>
      <c r="BB33">
        <v>34</v>
      </c>
    </row>
    <row r="34" spans="2:54">
      <c r="B34" t="s">
        <v>26</v>
      </c>
      <c r="V34">
        <v>672</v>
      </c>
      <c r="W34">
        <v>4166</v>
      </c>
      <c r="X34">
        <v>10479</v>
      </c>
      <c r="Y34">
        <v>5175</v>
      </c>
      <c r="Z34">
        <v>32112</v>
      </c>
      <c r="AA34">
        <v>52401</v>
      </c>
      <c r="AB34">
        <v>27493</v>
      </c>
      <c r="AC34">
        <v>31884.720000000001</v>
      </c>
      <c r="AD34">
        <v>9251.1</v>
      </c>
      <c r="AE34">
        <v>32592.6</v>
      </c>
      <c r="AF34">
        <v>6376.39</v>
      </c>
      <c r="AG34">
        <v>32200</v>
      </c>
      <c r="AH34">
        <v>4557</v>
      </c>
      <c r="AI34" s="1">
        <v>28068</v>
      </c>
      <c r="AJ34" s="1">
        <v>16670</v>
      </c>
      <c r="AL34">
        <v>1553</v>
      </c>
      <c r="AM34" s="1">
        <v>8255</v>
      </c>
      <c r="AN34" s="1">
        <v>5297</v>
      </c>
      <c r="AO34" s="1">
        <v>8608</v>
      </c>
      <c r="AP34" s="1">
        <v>2212</v>
      </c>
      <c r="AQ34">
        <v>6940</v>
      </c>
      <c r="AR34">
        <v>3206</v>
      </c>
      <c r="AS34">
        <v>17244</v>
      </c>
      <c r="AT34">
        <v>16152</v>
      </c>
      <c r="AU34">
        <v>13717</v>
      </c>
      <c r="AW34">
        <v>12712</v>
      </c>
      <c r="AY34">
        <v>12618</v>
      </c>
      <c r="AZ34">
        <v>7482</v>
      </c>
      <c r="BA34">
        <v>11966</v>
      </c>
      <c r="BB34">
        <v>4265</v>
      </c>
    </row>
    <row r="35" spans="2:54">
      <c r="B35" t="s">
        <v>27</v>
      </c>
      <c r="X35">
        <v>1402</v>
      </c>
      <c r="Y35">
        <v>7596</v>
      </c>
      <c r="Z35">
        <v>11394</v>
      </c>
      <c r="AA35">
        <v>650</v>
      </c>
      <c r="AD35">
        <v>22429.94</v>
      </c>
      <c r="AE35">
        <v>4412.78</v>
      </c>
      <c r="AF35">
        <v>13825.02</v>
      </c>
      <c r="AG35">
        <v>6812</v>
      </c>
      <c r="AH35">
        <v>5413</v>
      </c>
      <c r="AI35" s="1">
        <v>6416</v>
      </c>
      <c r="AJ35" s="1">
        <v>4964</v>
      </c>
      <c r="AK35" s="1">
        <v>11480</v>
      </c>
      <c r="AL35" s="1">
        <v>11274</v>
      </c>
      <c r="AM35" s="1">
        <v>15237</v>
      </c>
      <c r="AN35" s="1">
        <v>165005</v>
      </c>
      <c r="AO35" s="1">
        <v>11237</v>
      </c>
      <c r="AP35" s="1">
        <v>113062</v>
      </c>
      <c r="AQ35">
        <v>5793</v>
      </c>
      <c r="AR35">
        <v>6342</v>
      </c>
      <c r="AS35">
        <v>206</v>
      </c>
      <c r="AY35">
        <v>123</v>
      </c>
      <c r="AZ35">
        <v>25</v>
      </c>
      <c r="BA35">
        <v>1794</v>
      </c>
      <c r="BB35">
        <v>6866</v>
      </c>
    </row>
    <row r="36" spans="2:54">
      <c r="B36" t="s">
        <v>28</v>
      </c>
      <c r="X36">
        <v>2</v>
      </c>
      <c r="Y36">
        <v>28703</v>
      </c>
      <c r="Z36">
        <v>146</v>
      </c>
      <c r="AA36">
        <v>631</v>
      </c>
      <c r="AC36">
        <v>13.81</v>
      </c>
      <c r="AD36">
        <v>28</v>
      </c>
      <c r="AE36">
        <v>220</v>
      </c>
      <c r="AF36">
        <v>60</v>
      </c>
      <c r="AG36">
        <v>250</v>
      </c>
      <c r="AH36">
        <v>48</v>
      </c>
      <c r="AK36" s="1">
        <v>41</v>
      </c>
      <c r="AL36" s="1">
        <v>58</v>
      </c>
      <c r="AM36" s="1">
        <v>32</v>
      </c>
      <c r="AN36" s="1">
        <v>1506</v>
      </c>
      <c r="AO36" s="1">
        <v>10134</v>
      </c>
      <c r="AP36" s="1">
        <v>7125</v>
      </c>
      <c r="AQ36">
        <v>112</v>
      </c>
      <c r="AR36">
        <v>1284</v>
      </c>
    </row>
    <row r="37" spans="2:54">
      <c r="B37" t="s">
        <v>30</v>
      </c>
      <c r="X37">
        <v>877</v>
      </c>
      <c r="Y37">
        <v>53</v>
      </c>
      <c r="Z37">
        <v>1074</v>
      </c>
      <c r="AB37">
        <v>3448</v>
      </c>
      <c r="AC37">
        <v>5113.99</v>
      </c>
      <c r="AD37">
        <v>442.5</v>
      </c>
      <c r="AE37">
        <v>3497.87</v>
      </c>
      <c r="AF37">
        <v>762.37</v>
      </c>
      <c r="AG37">
        <v>7260</v>
      </c>
      <c r="AH37">
        <v>7905</v>
      </c>
      <c r="AI37" s="1">
        <v>27413</v>
      </c>
      <c r="AJ37" s="1">
        <v>156280</v>
      </c>
      <c r="AK37" s="1">
        <v>560</v>
      </c>
      <c r="AL37" s="1">
        <v>6496</v>
      </c>
      <c r="AM37" s="1">
        <v>1819</v>
      </c>
      <c r="AN37" s="1">
        <v>84174</v>
      </c>
      <c r="AO37" s="1">
        <v>70263</v>
      </c>
      <c r="AP37" s="1">
        <v>13190</v>
      </c>
      <c r="AQ37" s="1">
        <v>7191</v>
      </c>
      <c r="AR37" s="1">
        <v>3036</v>
      </c>
      <c r="AS37" s="1">
        <v>19586</v>
      </c>
      <c r="AT37">
        <v>48399</v>
      </c>
      <c r="AU37">
        <v>17026</v>
      </c>
      <c r="AW37">
        <v>24299</v>
      </c>
      <c r="AY37">
        <v>115708</v>
      </c>
      <c r="AZ37">
        <v>71306</v>
      </c>
      <c r="BA37">
        <v>171526</v>
      </c>
      <c r="BB37">
        <v>350272</v>
      </c>
    </row>
    <row r="38" spans="2:54">
      <c r="B38" t="s">
        <v>31</v>
      </c>
      <c r="X38">
        <v>529</v>
      </c>
      <c r="AA38">
        <v>73</v>
      </c>
      <c r="AB38">
        <v>30</v>
      </c>
      <c r="BB38">
        <v>274</v>
      </c>
    </row>
    <row r="39" spans="2:54">
      <c r="B39" t="s">
        <v>32</v>
      </c>
      <c r="Z39">
        <v>480</v>
      </c>
      <c r="AB39">
        <v>4431</v>
      </c>
      <c r="AC39">
        <v>331.6</v>
      </c>
      <c r="AF39">
        <v>1388.75</v>
      </c>
      <c r="AG39">
        <v>9</v>
      </c>
      <c r="AH39">
        <v>48</v>
      </c>
      <c r="AL39">
        <v>85</v>
      </c>
      <c r="AN39">
        <v>2</v>
      </c>
      <c r="AO39">
        <v>16010</v>
      </c>
      <c r="AQ39">
        <v>27</v>
      </c>
      <c r="AR39">
        <v>33</v>
      </c>
      <c r="AS39">
        <v>67</v>
      </c>
      <c r="AT39">
        <v>506</v>
      </c>
      <c r="AU39">
        <v>1157</v>
      </c>
      <c r="AW39">
        <v>538</v>
      </c>
      <c r="AY39">
        <v>7957</v>
      </c>
      <c r="AZ39">
        <v>7047</v>
      </c>
      <c r="BA39">
        <v>308</v>
      </c>
      <c r="BB39">
        <v>100</v>
      </c>
    </row>
    <row r="40" spans="2:54">
      <c r="B40" t="s">
        <v>35</v>
      </c>
      <c r="AA40">
        <v>34</v>
      </c>
      <c r="AB40">
        <v>8742</v>
      </c>
      <c r="AC40">
        <v>3985.25</v>
      </c>
      <c r="AD40">
        <v>111.09</v>
      </c>
      <c r="AE40">
        <v>899.05</v>
      </c>
      <c r="AF40">
        <v>3531.7</v>
      </c>
      <c r="AG40">
        <v>17089</v>
      </c>
      <c r="AH40">
        <v>8974</v>
      </c>
      <c r="AI40" s="1">
        <v>16056</v>
      </c>
      <c r="AJ40" s="1">
        <v>17854</v>
      </c>
      <c r="AK40" s="1">
        <v>3608</v>
      </c>
      <c r="AL40" s="1">
        <v>4098</v>
      </c>
      <c r="AM40" s="1">
        <v>2367</v>
      </c>
      <c r="AN40" s="1">
        <v>288858</v>
      </c>
      <c r="AO40" s="1">
        <v>43620</v>
      </c>
      <c r="AP40" s="1">
        <v>411405</v>
      </c>
      <c r="AQ40">
        <v>394268</v>
      </c>
      <c r="AR40">
        <v>1781105</v>
      </c>
      <c r="AS40">
        <v>22986</v>
      </c>
      <c r="AT40">
        <v>7084</v>
      </c>
      <c r="AW40">
        <v>2418</v>
      </c>
      <c r="AZ40">
        <v>14848</v>
      </c>
      <c r="BA40">
        <v>55341</v>
      </c>
      <c r="BB40">
        <v>145297</v>
      </c>
    </row>
    <row r="41" spans="2:54">
      <c r="B41" t="s">
        <v>36</v>
      </c>
      <c r="AB41">
        <v>2604</v>
      </c>
      <c r="AN41">
        <v>24</v>
      </c>
      <c r="AS41">
        <v>34</v>
      </c>
      <c r="AZ41">
        <v>14</v>
      </c>
    </row>
    <row r="42" spans="2:54">
      <c r="B42" t="s">
        <v>37</v>
      </c>
      <c r="AA42">
        <v>174</v>
      </c>
      <c r="AB42">
        <v>82</v>
      </c>
      <c r="AC42">
        <v>562.53</v>
      </c>
      <c r="AD42">
        <v>83.6</v>
      </c>
      <c r="AE42">
        <v>131</v>
      </c>
      <c r="AF42">
        <v>20</v>
      </c>
      <c r="AO42">
        <v>90</v>
      </c>
      <c r="AR42">
        <v>10</v>
      </c>
      <c r="AS42">
        <v>102</v>
      </c>
    </row>
    <row r="43" spans="2:54">
      <c r="B43" t="s">
        <v>38</v>
      </c>
      <c r="AA43">
        <v>1247</v>
      </c>
      <c r="AC43">
        <v>60</v>
      </c>
      <c r="AF43">
        <v>12</v>
      </c>
      <c r="AG43">
        <v>1352</v>
      </c>
      <c r="AH43">
        <v>1961</v>
      </c>
      <c r="AK43" s="1">
        <v>586</v>
      </c>
      <c r="AL43" s="1">
        <v>5075</v>
      </c>
      <c r="AM43" s="1">
        <v>26575</v>
      </c>
      <c r="AO43">
        <v>75</v>
      </c>
      <c r="AP43">
        <v>135</v>
      </c>
      <c r="AQ43">
        <v>63</v>
      </c>
      <c r="AR43">
        <v>5168</v>
      </c>
      <c r="AS43">
        <v>20554</v>
      </c>
      <c r="AT43">
        <v>1794</v>
      </c>
      <c r="AU43">
        <v>104863</v>
      </c>
      <c r="AW43">
        <v>6095</v>
      </c>
      <c r="AY43">
        <v>258578</v>
      </c>
      <c r="AZ43">
        <v>17856</v>
      </c>
      <c r="BA43">
        <v>1228</v>
      </c>
      <c r="BB43">
        <v>5478</v>
      </c>
    </row>
    <row r="44" spans="2:54">
      <c r="B44" t="s">
        <v>43</v>
      </c>
      <c r="AG44">
        <v>1646</v>
      </c>
      <c r="AK44">
        <v>12</v>
      </c>
      <c r="AM44" s="1">
        <v>268</v>
      </c>
      <c r="AN44">
        <v>410</v>
      </c>
      <c r="AO44">
        <v>5630</v>
      </c>
      <c r="AP44">
        <v>2236</v>
      </c>
      <c r="AQ44">
        <v>7455</v>
      </c>
      <c r="AR44">
        <v>8522</v>
      </c>
      <c r="AS44">
        <v>5808</v>
      </c>
      <c r="AT44">
        <v>7872</v>
      </c>
      <c r="AY44">
        <v>133</v>
      </c>
      <c r="BA44">
        <v>1</v>
      </c>
      <c r="BB44">
        <v>19</v>
      </c>
    </row>
    <row r="45" spans="2:54">
      <c r="B45" t="s">
        <v>44</v>
      </c>
      <c r="AG45">
        <v>547</v>
      </c>
      <c r="AT45">
        <v>35116</v>
      </c>
      <c r="AU45">
        <v>2490</v>
      </c>
      <c r="BB45">
        <v>1677</v>
      </c>
    </row>
    <row r="46" spans="2:54">
      <c r="B46" t="s">
        <v>45</v>
      </c>
      <c r="AG46">
        <v>222</v>
      </c>
      <c r="AI46" s="1">
        <v>12232</v>
      </c>
      <c r="AK46">
        <v>781</v>
      </c>
      <c r="AN46">
        <v>4325</v>
      </c>
      <c r="AO46">
        <v>17</v>
      </c>
      <c r="AR46">
        <v>2801</v>
      </c>
      <c r="AU46">
        <v>361</v>
      </c>
      <c r="BA46">
        <v>270</v>
      </c>
    </row>
    <row r="47" spans="2:54">
      <c r="B47" t="s">
        <v>46</v>
      </c>
      <c r="AG47">
        <v>6793</v>
      </c>
      <c r="BA47">
        <v>1190</v>
      </c>
    </row>
    <row r="48" spans="2:54">
      <c r="B48" t="s">
        <v>47</v>
      </c>
      <c r="AH48">
        <v>117279</v>
      </c>
      <c r="AI48" s="1">
        <v>99917</v>
      </c>
      <c r="AK48">
        <v>742</v>
      </c>
      <c r="AM48" s="1">
        <v>748</v>
      </c>
      <c r="AN48" s="1">
        <v>10366</v>
      </c>
      <c r="AQ48">
        <v>8890</v>
      </c>
    </row>
    <row r="49" spans="2:54">
      <c r="B49" t="s">
        <v>49</v>
      </c>
      <c r="AH49">
        <v>9159</v>
      </c>
      <c r="AZ49">
        <v>47</v>
      </c>
      <c r="BA49">
        <v>25</v>
      </c>
    </row>
    <row r="50" spans="2:54">
      <c r="B50" t="s">
        <v>50</v>
      </c>
      <c r="AH50">
        <v>768</v>
      </c>
      <c r="AI50" s="1">
        <v>4642</v>
      </c>
      <c r="AL50">
        <v>162334</v>
      </c>
      <c r="AM50" s="1">
        <v>252</v>
      </c>
      <c r="AN50" s="1">
        <v>3337</v>
      </c>
      <c r="AO50" s="1">
        <v>1051</v>
      </c>
      <c r="AQ50">
        <v>20074</v>
      </c>
      <c r="AR50">
        <v>11723</v>
      </c>
      <c r="AT50">
        <v>7112</v>
      </c>
      <c r="AZ50">
        <v>2770</v>
      </c>
      <c r="BA50">
        <v>1567</v>
      </c>
    </row>
    <row r="51" spans="2:54">
      <c r="B51" t="s">
        <v>51</v>
      </c>
      <c r="AH51">
        <v>18</v>
      </c>
      <c r="BB51">
        <v>2</v>
      </c>
    </row>
    <row r="52" spans="2:54">
      <c r="B52" t="s">
        <v>52</v>
      </c>
      <c r="AH52">
        <v>82</v>
      </c>
      <c r="AP52">
        <v>13</v>
      </c>
      <c r="AR52">
        <v>17</v>
      </c>
      <c r="AS52">
        <v>37</v>
      </c>
      <c r="AU52">
        <v>20</v>
      </c>
      <c r="AY52">
        <v>80</v>
      </c>
      <c r="BB52">
        <v>720</v>
      </c>
    </row>
    <row r="53" spans="2:54">
      <c r="B53" t="s">
        <v>53</v>
      </c>
      <c r="AC53">
        <v>63.4</v>
      </c>
      <c r="AQ53">
        <v>3278</v>
      </c>
      <c r="AR53">
        <v>72</v>
      </c>
      <c r="AT53">
        <v>136</v>
      </c>
      <c r="AW53">
        <v>2103</v>
      </c>
      <c r="AY53">
        <v>282</v>
      </c>
      <c r="AZ53">
        <v>500</v>
      </c>
      <c r="BA53">
        <v>5</v>
      </c>
      <c r="BB53">
        <v>1050</v>
      </c>
    </row>
    <row r="54" spans="2:54">
      <c r="B54" t="s">
        <v>61</v>
      </c>
      <c r="AO54">
        <v>183022</v>
      </c>
      <c r="AP54">
        <v>77425</v>
      </c>
      <c r="AQ54">
        <v>11488</v>
      </c>
      <c r="AR54">
        <v>17965</v>
      </c>
      <c r="AS54">
        <v>3017</v>
      </c>
      <c r="AT54">
        <v>2290</v>
      </c>
      <c r="AU54">
        <v>15124</v>
      </c>
      <c r="AW54">
        <v>588</v>
      </c>
      <c r="BA54">
        <v>433</v>
      </c>
      <c r="BB54">
        <v>4444</v>
      </c>
    </row>
    <row r="55" spans="2:54">
      <c r="B55" t="s">
        <v>62</v>
      </c>
      <c r="AK55">
        <v>8</v>
      </c>
      <c r="AM55" s="1">
        <v>1218</v>
      </c>
      <c r="AN55">
        <v>1572</v>
      </c>
      <c r="AZ55">
        <v>1242</v>
      </c>
      <c r="BB55">
        <v>2062</v>
      </c>
    </row>
    <row r="56" spans="2:54">
      <c r="B56" t="s">
        <v>63</v>
      </c>
      <c r="AS56">
        <v>20</v>
      </c>
      <c r="AT56">
        <v>10</v>
      </c>
      <c r="BB56">
        <v>7</v>
      </c>
    </row>
    <row r="57" spans="2:54">
      <c r="B57" t="s">
        <v>64</v>
      </c>
      <c r="BB57">
        <v>30</v>
      </c>
    </row>
    <row r="58" spans="2:54">
      <c r="B58" t="s">
        <v>65</v>
      </c>
      <c r="AT58">
        <v>30</v>
      </c>
      <c r="AZ58">
        <v>95</v>
      </c>
      <c r="BA58">
        <v>554</v>
      </c>
    </row>
    <row r="59" spans="2:54">
      <c r="B59" t="s">
        <v>77</v>
      </c>
      <c r="AK59">
        <v>526</v>
      </c>
      <c r="AN59">
        <v>1779</v>
      </c>
      <c r="AP59">
        <v>2521</v>
      </c>
      <c r="AQ59">
        <v>1684</v>
      </c>
      <c r="AR59">
        <v>1738</v>
      </c>
      <c r="AT59">
        <v>403</v>
      </c>
    </row>
    <row r="60" spans="2:54">
      <c r="B60" t="s">
        <v>72</v>
      </c>
      <c r="AY60">
        <v>209</v>
      </c>
    </row>
    <row r="61" spans="2:54">
      <c r="B61" t="s">
        <v>66</v>
      </c>
      <c r="AZ61">
        <v>5152</v>
      </c>
      <c r="BA61">
        <v>3</v>
      </c>
    </row>
    <row r="62" spans="2:54">
      <c r="B62" t="s">
        <v>78</v>
      </c>
      <c r="AL62">
        <v>139</v>
      </c>
    </row>
    <row r="63" spans="2:54">
      <c r="B63" t="s">
        <v>70</v>
      </c>
      <c r="AL63">
        <v>43</v>
      </c>
      <c r="AO63">
        <v>35</v>
      </c>
      <c r="AP63">
        <v>1295</v>
      </c>
    </row>
    <row r="64" spans="2:54">
      <c r="B64" t="s">
        <v>74</v>
      </c>
      <c r="AM64" s="1">
        <v>4423</v>
      </c>
      <c r="AN64">
        <v>55716</v>
      </c>
      <c r="AO64">
        <v>40144</v>
      </c>
      <c r="AP64">
        <v>266985</v>
      </c>
      <c r="AQ64">
        <v>164941</v>
      </c>
      <c r="AR64">
        <v>61604</v>
      </c>
      <c r="AS64">
        <v>167008</v>
      </c>
      <c r="AT64">
        <v>11397</v>
      </c>
    </row>
    <row r="65" spans="2:54">
      <c r="B65" t="s">
        <v>80</v>
      </c>
      <c r="AO65">
        <v>6113</v>
      </c>
      <c r="AQ65">
        <v>128926</v>
      </c>
      <c r="AS65">
        <v>43802</v>
      </c>
    </row>
    <row r="66" spans="2:54">
      <c r="B66" t="s">
        <v>81</v>
      </c>
      <c r="AQ66">
        <v>1148</v>
      </c>
      <c r="AS66">
        <v>7996</v>
      </c>
    </row>
    <row r="67" spans="2:54">
      <c r="B67" t="s">
        <v>82</v>
      </c>
      <c r="AP67">
        <v>12612</v>
      </c>
      <c r="AQ67">
        <v>73</v>
      </c>
      <c r="AR67">
        <v>14438</v>
      </c>
      <c r="AZ67">
        <v>307</v>
      </c>
    </row>
    <row r="68" spans="2:54">
      <c r="B68" t="s">
        <v>84</v>
      </c>
      <c r="AR68">
        <v>20</v>
      </c>
    </row>
    <row r="69" spans="2:54">
      <c r="B69" t="s">
        <v>71</v>
      </c>
      <c r="AN69">
        <v>2028</v>
      </c>
      <c r="AZ69">
        <v>18</v>
      </c>
    </row>
    <row r="70" spans="2:54">
      <c r="B70" t="s">
        <v>79</v>
      </c>
      <c r="AM70" s="1">
        <v>2524</v>
      </c>
      <c r="AO70">
        <v>2968</v>
      </c>
      <c r="AQ70">
        <v>37</v>
      </c>
    </row>
    <row r="71" spans="2:54">
      <c r="B71" t="s">
        <v>73</v>
      </c>
      <c r="AZ71">
        <v>4</v>
      </c>
    </row>
    <row r="72" spans="2:54">
      <c r="B72" t="s">
        <v>29</v>
      </c>
      <c r="U72">
        <v>1172</v>
      </c>
      <c r="V72">
        <v>100</v>
      </c>
      <c r="W72">
        <v>4545</v>
      </c>
      <c r="AI72" s="1">
        <v>1472</v>
      </c>
      <c r="AJ72" s="1">
        <v>1224</v>
      </c>
    </row>
    <row r="73" spans="2:54">
      <c r="B73" t="s">
        <v>91</v>
      </c>
      <c r="U73">
        <f t="shared" ref="U73:BB73" si="0">SUM(U4:U72)</f>
        <v>31097931</v>
      </c>
      <c r="V73">
        <f t="shared" si="0"/>
        <v>33480817</v>
      </c>
      <c r="W73">
        <f t="shared" si="0"/>
        <v>34999875</v>
      </c>
      <c r="X73">
        <f t="shared" si="0"/>
        <v>34597781</v>
      </c>
      <c r="Y73">
        <f t="shared" si="0"/>
        <v>65339493</v>
      </c>
      <c r="Z73">
        <f t="shared" si="0"/>
        <v>70853151</v>
      </c>
      <c r="AA73">
        <f t="shared" si="0"/>
        <v>49967257</v>
      </c>
      <c r="AB73">
        <f t="shared" si="0"/>
        <v>62914667</v>
      </c>
      <c r="AC73">
        <f t="shared" si="0"/>
        <v>62862727.329999998</v>
      </c>
      <c r="AD73">
        <f t="shared" si="0"/>
        <v>68065121.039999992</v>
      </c>
      <c r="AE73">
        <f t="shared" si="0"/>
        <v>70831469.120000035</v>
      </c>
      <c r="AF73">
        <f t="shared" si="0"/>
        <v>66104673.530000001</v>
      </c>
      <c r="AG73">
        <f t="shared" si="0"/>
        <v>64390583</v>
      </c>
      <c r="AH73">
        <f t="shared" si="0"/>
        <v>71417274</v>
      </c>
      <c r="AI73" s="1">
        <f t="shared" si="0"/>
        <v>58134613</v>
      </c>
      <c r="AJ73" s="1">
        <f t="shared" si="0"/>
        <v>29821019</v>
      </c>
      <c r="AK73" s="1">
        <f t="shared" si="0"/>
        <v>22351535</v>
      </c>
      <c r="AL73" s="1">
        <f t="shared" si="0"/>
        <v>41155550</v>
      </c>
      <c r="AM73" s="1">
        <f t="shared" si="0"/>
        <v>66429972</v>
      </c>
      <c r="AN73" s="1">
        <f t="shared" si="0"/>
        <v>73268525</v>
      </c>
      <c r="AO73" s="1">
        <f t="shared" si="0"/>
        <v>55464241</v>
      </c>
      <c r="AP73" s="1">
        <f t="shared" si="0"/>
        <v>59234452</v>
      </c>
      <c r="AQ73" s="1">
        <f t="shared" si="0"/>
        <v>70558889</v>
      </c>
      <c r="AR73" s="1">
        <f t="shared" si="0"/>
        <v>64644768</v>
      </c>
      <c r="AS73" s="1">
        <f t="shared" si="0"/>
        <v>93914524</v>
      </c>
      <c r="AT73" s="1">
        <f t="shared" si="0"/>
        <v>103572776</v>
      </c>
      <c r="AU73" s="1">
        <f t="shared" si="0"/>
        <v>123983267</v>
      </c>
      <c r="AV73" s="1">
        <f t="shared" si="0"/>
        <v>0</v>
      </c>
      <c r="AW73" s="1">
        <f t="shared" si="0"/>
        <v>139693434</v>
      </c>
      <c r="AX73" s="1">
        <f t="shared" si="0"/>
        <v>0</v>
      </c>
      <c r="AY73" s="1">
        <f t="shared" si="0"/>
        <v>170534043</v>
      </c>
      <c r="AZ73" s="1">
        <f t="shared" si="0"/>
        <v>59557442</v>
      </c>
      <c r="BA73" s="1">
        <f t="shared" si="0"/>
        <v>68735767</v>
      </c>
      <c r="BB73" s="1">
        <f t="shared" si="0"/>
        <v>78330026</v>
      </c>
    </row>
    <row r="75" spans="2:54">
      <c r="AY75">
        <f>170534043-AY73</f>
        <v>0</v>
      </c>
      <c r="AZ75">
        <f>59557442-AZ73</f>
        <v>0</v>
      </c>
      <c r="BA75">
        <f>68735767-BA73</f>
        <v>0</v>
      </c>
      <c r="BB75">
        <f>78330026-BB73</f>
        <v>0</v>
      </c>
    </row>
    <row r="76" spans="2:54">
      <c r="U76">
        <f>31097931-U73</f>
        <v>0</v>
      </c>
      <c r="V76">
        <f>33480817-V73</f>
        <v>0</v>
      </c>
      <c r="W76">
        <f>34999875-W73</f>
        <v>0</v>
      </c>
      <c r="X76">
        <f>34655781-X73</f>
        <v>58000</v>
      </c>
      <c r="Y76">
        <f>65339493-Y73</f>
        <v>0</v>
      </c>
      <c r="AA76">
        <f>49967257-AA73</f>
        <v>0</v>
      </c>
      <c r="AB76">
        <f>62914667-AB73</f>
        <v>0</v>
      </c>
      <c r="AC76">
        <f>62862727.33-AC73</f>
        <v>0</v>
      </c>
      <c r="AD76">
        <f>68065121.04-AD73</f>
        <v>0</v>
      </c>
      <c r="AE76">
        <f>70831469.12-AE73</f>
        <v>0</v>
      </c>
      <c r="AF76">
        <f>66104673.53-AF73</f>
        <v>0</v>
      </c>
      <c r="AG76">
        <f>64390583-AG73</f>
        <v>0</v>
      </c>
      <c r="AH76">
        <f>71417274-AH73</f>
        <v>0</v>
      </c>
      <c r="AI76" s="1">
        <f>58134613-AI73</f>
        <v>0</v>
      </c>
      <c r="AJ76" s="1">
        <f>29821019-AJ73</f>
        <v>0</v>
      </c>
      <c r="AK76">
        <f>22351535-AK73</f>
        <v>0</v>
      </c>
      <c r="AL76">
        <f>41155550-AL73</f>
        <v>0</v>
      </c>
      <c r="AM76" s="1">
        <f>66429693-AM73</f>
        <v>-279</v>
      </c>
      <c r="AN76">
        <f>73268525-AN73</f>
        <v>0</v>
      </c>
      <c r="AO76">
        <f>55464241-AO73</f>
        <v>0</v>
      </c>
      <c r="AP76">
        <f>59234452-AP73</f>
        <v>0</v>
      </c>
      <c r="AQ76">
        <f>70558889-AQ73</f>
        <v>0</v>
      </c>
      <c r="AR76">
        <f>64644768-AR73</f>
        <v>0</v>
      </c>
      <c r="AS76">
        <f>93914524-AS73</f>
        <v>0</v>
      </c>
      <c r="AT76">
        <f>103572776-AT73</f>
        <v>0</v>
      </c>
      <c r="AU76">
        <f>123983267-AU73</f>
        <v>0</v>
      </c>
      <c r="AW76">
        <f>139693434-AW73</f>
        <v>0</v>
      </c>
    </row>
    <row r="78" spans="2:54">
      <c r="X78" t="s">
        <v>48</v>
      </c>
      <c r="Y78" t="s">
        <v>48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s="1" t="s">
        <v>48</v>
      </c>
      <c r="AJ78" s="1" t="s">
        <v>48</v>
      </c>
      <c r="AK78" s="1" t="s">
        <v>76</v>
      </c>
      <c r="AR78" t="s">
        <v>85</v>
      </c>
    </row>
    <row r="80" spans="2:54">
      <c r="AC80" t="s">
        <v>58</v>
      </c>
      <c r="AD80" t="s">
        <v>58</v>
      </c>
      <c r="AE80" t="s">
        <v>58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S80" t="s">
        <v>89</v>
      </c>
    </row>
    <row r="81" spans="31:53">
      <c r="AS81">
        <f>1/13.33</f>
        <v>7.5018754688672168E-2</v>
      </c>
      <c r="BA81" t="s">
        <v>67</v>
      </c>
    </row>
    <row r="82" spans="31:53">
      <c r="AE82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8"/>
  <sheetViews>
    <sheetView workbookViewId="0">
      <pane xSplit="3" ySplit="3" topLeftCell="T37" activePane="bottomRight" state="frozen"/>
      <selection pane="topRight" activeCell="D1" sqref="D1"/>
      <selection pane="bottomLeft" activeCell="A3" sqref="A3"/>
      <selection pane="bottomRight" activeCell="X78" sqref="X78"/>
    </sheetView>
  </sheetViews>
  <sheetFormatPr defaultRowHeight="15"/>
  <cols>
    <col min="21" max="22" width="10.140625" customWidth="1"/>
    <col min="23" max="23" width="10" customWidth="1"/>
    <col min="24" max="24" width="11.5703125" customWidth="1"/>
    <col min="25" max="25" width="10.42578125" customWidth="1"/>
    <col min="26" max="26" width="10.5703125" customWidth="1"/>
    <col min="28" max="28" width="10.85546875" customWidth="1"/>
    <col min="29" max="34" width="10" bestFit="1" customWidth="1"/>
    <col min="35" max="35" width="10" style="1" bestFit="1" customWidth="1"/>
    <col min="36" max="36" width="9.140625" style="1"/>
    <col min="39" max="42" width="10" bestFit="1" customWidth="1"/>
    <col min="44" max="47" width="10" bestFit="1" customWidth="1"/>
    <col min="49" max="49" width="10" bestFit="1" customWidth="1"/>
    <col min="51" max="54" width="10" bestFit="1" customWidth="1"/>
  </cols>
  <sheetData>
    <row r="1" spans="1:55">
      <c r="C1" t="s">
        <v>39</v>
      </c>
      <c r="D1" t="s">
        <v>40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 s="1">
        <v>1930</v>
      </c>
      <c r="AJ1" s="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</row>
    <row r="3" spans="1:55">
      <c r="C3">
        <v>1</v>
      </c>
      <c r="D3">
        <v>1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86</v>
      </c>
      <c r="AR3" t="s">
        <v>86</v>
      </c>
      <c r="AS3" t="s">
        <v>86</v>
      </c>
      <c r="AT3" t="s">
        <v>68</v>
      </c>
      <c r="AU3" t="s">
        <v>68</v>
      </c>
      <c r="AW3" t="s">
        <v>68</v>
      </c>
      <c r="AY3" t="s">
        <v>68</v>
      </c>
      <c r="AZ3" t="s">
        <v>68</v>
      </c>
      <c r="BA3" t="s">
        <v>68</v>
      </c>
      <c r="BB3" t="s">
        <v>68</v>
      </c>
    </row>
    <row r="4" spans="1:55">
      <c r="A4" t="s">
        <v>0</v>
      </c>
      <c r="B4" t="s">
        <v>1</v>
      </c>
      <c r="T4">
        <v>25018098</v>
      </c>
      <c r="U4">
        <v>28894081</v>
      </c>
      <c r="V4">
        <v>56905205</v>
      </c>
      <c r="W4">
        <v>75991792</v>
      </c>
      <c r="X4">
        <v>59583251</v>
      </c>
      <c r="Y4">
        <v>71900133</v>
      </c>
      <c r="Z4">
        <v>25814358</v>
      </c>
      <c r="AA4">
        <v>38126757</v>
      </c>
      <c r="AB4">
        <v>37699345</v>
      </c>
      <c r="AC4">
        <v>25521144.280000001</v>
      </c>
      <c r="AD4">
        <v>9795372</v>
      </c>
      <c r="AE4">
        <v>11610123.33</v>
      </c>
      <c r="AF4">
        <v>10655037</v>
      </c>
      <c r="AG4">
        <v>7148997</v>
      </c>
      <c r="AH4">
        <v>19489676</v>
      </c>
      <c r="AI4" s="1">
        <v>13169735</v>
      </c>
      <c r="AJ4" s="1">
        <v>3028081</v>
      </c>
      <c r="AK4" s="1">
        <v>1753039</v>
      </c>
      <c r="AL4" s="1">
        <v>3486938</v>
      </c>
      <c r="AM4" s="1">
        <v>3538738</v>
      </c>
      <c r="AN4" s="1">
        <v>6006858</v>
      </c>
      <c r="AO4" s="1">
        <v>7811291</v>
      </c>
      <c r="AP4" s="1">
        <v>9075400</v>
      </c>
      <c r="AQ4">
        <v>4369049</v>
      </c>
      <c r="AR4">
        <v>10780542</v>
      </c>
      <c r="AS4">
        <v>47408507</v>
      </c>
      <c r="AT4">
        <v>127291948</v>
      </c>
      <c r="AU4">
        <v>149137640</v>
      </c>
      <c r="AW4">
        <v>165427200</v>
      </c>
      <c r="AY4">
        <v>153870136</v>
      </c>
      <c r="AZ4">
        <v>170070156</v>
      </c>
      <c r="BA4">
        <v>238723986</v>
      </c>
      <c r="BB4">
        <v>225066105</v>
      </c>
    </row>
    <row r="5" spans="1:55">
      <c r="B5" t="s">
        <v>2</v>
      </c>
      <c r="T5">
        <v>747225</v>
      </c>
      <c r="U5">
        <v>2291311</v>
      </c>
      <c r="V5">
        <v>3044978</v>
      </c>
      <c r="W5">
        <v>9574347</v>
      </c>
      <c r="X5">
        <v>7380909</v>
      </c>
      <c r="Y5">
        <v>4295296</v>
      </c>
      <c r="Z5">
        <v>704469</v>
      </c>
      <c r="AA5">
        <v>551968</v>
      </c>
      <c r="AB5">
        <v>668439</v>
      </c>
      <c r="AC5">
        <v>463119.24</v>
      </c>
      <c r="AD5">
        <v>493849</v>
      </c>
      <c r="AE5">
        <v>922845.79</v>
      </c>
      <c r="AF5">
        <v>644799</v>
      </c>
      <c r="AG5">
        <v>403557</v>
      </c>
      <c r="AH5">
        <v>373318</v>
      </c>
      <c r="AI5" s="1">
        <v>158153</v>
      </c>
      <c r="AJ5" s="1">
        <v>139748</v>
      </c>
      <c r="AK5" s="1">
        <v>349832</v>
      </c>
      <c r="AL5" s="1">
        <v>166173</v>
      </c>
      <c r="AM5" s="1">
        <v>180809</v>
      </c>
      <c r="AN5" s="1">
        <v>155814</v>
      </c>
      <c r="AO5" s="1">
        <v>331448</v>
      </c>
      <c r="AP5" s="1">
        <v>349254</v>
      </c>
      <c r="AQ5">
        <v>242388</v>
      </c>
      <c r="AR5">
        <v>580282</v>
      </c>
      <c r="AS5">
        <v>174817</v>
      </c>
      <c r="AT5">
        <v>201275</v>
      </c>
      <c r="AU5">
        <v>104885</v>
      </c>
      <c r="AW5">
        <v>323962</v>
      </c>
      <c r="AY5">
        <v>270488</v>
      </c>
      <c r="AZ5">
        <v>554748</v>
      </c>
      <c r="BA5">
        <v>1068062</v>
      </c>
      <c r="BB5">
        <v>759094</v>
      </c>
    </row>
    <row r="6" spans="1:55">
      <c r="B6" t="s">
        <v>3</v>
      </c>
      <c r="T6">
        <v>66636841</v>
      </c>
      <c r="U6">
        <v>66016260</v>
      </c>
      <c r="V6">
        <v>90322436</v>
      </c>
      <c r="W6">
        <v>91027797</v>
      </c>
      <c r="X6">
        <v>71121335</v>
      </c>
      <c r="Y6">
        <v>69996935</v>
      </c>
      <c r="Z6">
        <v>35629078</v>
      </c>
      <c r="AA6">
        <v>49468137</v>
      </c>
      <c r="AB6">
        <v>63691668</v>
      </c>
      <c r="AC6">
        <v>81909611.060000002</v>
      </c>
      <c r="AD6">
        <v>96118844</v>
      </c>
      <c r="AE6">
        <v>96270387.969999999</v>
      </c>
      <c r="AF6">
        <v>101195979</v>
      </c>
      <c r="AG6">
        <v>96528472</v>
      </c>
      <c r="AH6">
        <v>108116825</v>
      </c>
      <c r="AI6" s="1">
        <v>77657092</v>
      </c>
      <c r="AJ6" s="1">
        <v>49750250</v>
      </c>
      <c r="AK6" s="1">
        <v>40452276</v>
      </c>
      <c r="AL6" s="1">
        <v>63241769</v>
      </c>
      <c r="AM6" s="1">
        <v>132642336</v>
      </c>
      <c r="AN6" s="1">
        <v>127709131</v>
      </c>
      <c r="AO6" s="1">
        <v>74831037</v>
      </c>
      <c r="AP6" s="1">
        <v>74646032</v>
      </c>
      <c r="AQ6">
        <v>59250168</v>
      </c>
      <c r="AR6">
        <v>76325614</v>
      </c>
      <c r="AS6">
        <v>118408188</v>
      </c>
      <c r="AT6">
        <v>74914391</v>
      </c>
      <c r="AU6">
        <v>72548396</v>
      </c>
      <c r="AW6">
        <v>97718251</v>
      </c>
      <c r="AY6">
        <v>95330518</v>
      </c>
      <c r="AZ6">
        <v>103385714</v>
      </c>
      <c r="BA6">
        <v>145692046</v>
      </c>
      <c r="BB6">
        <v>116237760</v>
      </c>
    </row>
    <row r="7" spans="1:55">
      <c r="B7" t="s">
        <v>4</v>
      </c>
      <c r="T7">
        <v>79260</v>
      </c>
      <c r="U7">
        <v>207312</v>
      </c>
      <c r="V7">
        <v>330957</v>
      </c>
      <c r="W7">
        <v>290386</v>
      </c>
      <c r="X7">
        <v>151594</v>
      </c>
      <c r="Y7">
        <v>249332</v>
      </c>
      <c r="Z7">
        <v>80453</v>
      </c>
      <c r="AA7">
        <v>123941</v>
      </c>
      <c r="AB7">
        <v>19616</v>
      </c>
      <c r="AC7">
        <v>161978.26</v>
      </c>
      <c r="AD7">
        <v>82324</v>
      </c>
      <c r="AE7">
        <v>49599.27</v>
      </c>
      <c r="AF7">
        <v>70659</v>
      </c>
      <c r="AG7">
        <v>24506</v>
      </c>
      <c r="AH7">
        <v>44528</v>
      </c>
      <c r="AI7" s="1">
        <v>47666</v>
      </c>
      <c r="AJ7" s="1">
        <v>27664</v>
      </c>
      <c r="AK7" s="1">
        <v>14006</v>
      </c>
      <c r="AL7" s="1">
        <v>4650</v>
      </c>
      <c r="AM7" s="1">
        <v>59719</v>
      </c>
      <c r="AN7" s="1">
        <v>57494</v>
      </c>
      <c r="AO7" s="1">
        <v>83998</v>
      </c>
      <c r="AP7" s="1">
        <v>172308</v>
      </c>
      <c r="AQ7">
        <v>231094</v>
      </c>
      <c r="AR7">
        <v>293652</v>
      </c>
      <c r="AS7">
        <v>160390</v>
      </c>
      <c r="AT7">
        <v>113369</v>
      </c>
      <c r="AU7">
        <v>231418</v>
      </c>
      <c r="AW7">
        <v>238831</v>
      </c>
      <c r="AY7">
        <v>903962</v>
      </c>
      <c r="AZ7">
        <v>1126173</v>
      </c>
      <c r="BA7">
        <v>303566</v>
      </c>
      <c r="BB7">
        <v>134031</v>
      </c>
    </row>
    <row r="8" spans="1:55">
      <c r="B8" t="s">
        <v>5</v>
      </c>
      <c r="T8">
        <v>1448644</v>
      </c>
      <c r="U8">
        <v>2431260</v>
      </c>
      <c r="V8">
        <v>2422768</v>
      </c>
      <c r="W8">
        <v>2225014</v>
      </c>
      <c r="X8">
        <v>2880827</v>
      </c>
      <c r="Y8">
        <v>3371698</v>
      </c>
      <c r="Z8">
        <v>2207630</v>
      </c>
      <c r="AA8">
        <v>2302911</v>
      </c>
      <c r="AB8">
        <v>2134456</v>
      </c>
      <c r="AC8">
        <v>3228041.65</v>
      </c>
      <c r="AD8">
        <v>3769617</v>
      </c>
      <c r="AE8">
        <v>2696081.56</v>
      </c>
      <c r="AF8">
        <v>1840858</v>
      </c>
      <c r="AG8">
        <v>2575869</v>
      </c>
      <c r="AH8">
        <v>2845531</v>
      </c>
      <c r="AI8" s="1">
        <v>2772482</v>
      </c>
      <c r="AJ8" s="1">
        <v>1846349</v>
      </c>
      <c r="AK8" s="1">
        <v>1985820</v>
      </c>
      <c r="AL8" s="1">
        <v>3344150</v>
      </c>
      <c r="AM8" s="1">
        <v>991912</v>
      </c>
      <c r="AN8" s="1">
        <v>2192190</v>
      </c>
      <c r="AO8" s="1">
        <v>2581620</v>
      </c>
      <c r="AP8" s="1">
        <v>2202955</v>
      </c>
      <c r="AQ8">
        <v>1760677</v>
      </c>
      <c r="AR8">
        <v>1850915</v>
      </c>
      <c r="AS8">
        <v>1826619</v>
      </c>
      <c r="AT8">
        <v>3285552</v>
      </c>
      <c r="AU8">
        <v>4508029</v>
      </c>
      <c r="AW8">
        <v>6213341</v>
      </c>
      <c r="AY8">
        <v>9015826</v>
      </c>
      <c r="AZ8">
        <v>5857811</v>
      </c>
      <c r="BA8">
        <v>5090108</v>
      </c>
      <c r="BB8">
        <v>5555444</v>
      </c>
    </row>
    <row r="9" spans="1:55">
      <c r="B9" t="s">
        <v>6</v>
      </c>
      <c r="T9">
        <v>166087</v>
      </c>
      <c r="U9">
        <v>458553</v>
      </c>
      <c r="V9">
        <v>198037</v>
      </c>
      <c r="W9">
        <v>170214</v>
      </c>
      <c r="X9">
        <v>261326</v>
      </c>
      <c r="Y9">
        <v>2801482</v>
      </c>
      <c r="Z9">
        <v>1924191</v>
      </c>
      <c r="AA9">
        <v>1217024</v>
      </c>
      <c r="AB9">
        <v>1637871</v>
      </c>
      <c r="AC9">
        <v>1393702.8</v>
      </c>
      <c r="AD9">
        <v>2809514</v>
      </c>
      <c r="AE9">
        <v>2407494.75</v>
      </c>
      <c r="AF9">
        <v>2615145</v>
      </c>
      <c r="AG9">
        <v>1432277</v>
      </c>
      <c r="AH9">
        <v>1178613</v>
      </c>
      <c r="AI9" s="1">
        <v>1223443</v>
      </c>
      <c r="AJ9" s="1">
        <v>388726</v>
      </c>
      <c r="AK9" s="1">
        <v>295791</v>
      </c>
      <c r="AL9" s="1">
        <v>396507</v>
      </c>
      <c r="AM9" s="1">
        <v>255381</v>
      </c>
      <c r="AN9" s="1">
        <v>336337</v>
      </c>
      <c r="AO9" s="1">
        <v>592485</v>
      </c>
      <c r="AP9" s="1">
        <v>746533</v>
      </c>
      <c r="AQ9">
        <v>1495035</v>
      </c>
      <c r="AR9">
        <v>996022</v>
      </c>
      <c r="AS9">
        <v>322107</v>
      </c>
      <c r="AT9">
        <v>1740021</v>
      </c>
      <c r="AU9">
        <v>536282</v>
      </c>
      <c r="AW9">
        <v>1140763</v>
      </c>
      <c r="AY9">
        <v>1264810</v>
      </c>
      <c r="AZ9">
        <v>1088904</v>
      </c>
      <c r="BA9">
        <v>436313</v>
      </c>
      <c r="BB9">
        <v>513284</v>
      </c>
    </row>
    <row r="10" spans="1:55">
      <c r="B10" t="s">
        <v>7</v>
      </c>
      <c r="T10">
        <v>817304</v>
      </c>
      <c r="U10">
        <v>1093641</v>
      </c>
      <c r="V10">
        <v>4288794</v>
      </c>
      <c r="W10">
        <v>2764934</v>
      </c>
      <c r="X10">
        <v>2519253</v>
      </c>
      <c r="Y10">
        <v>993071</v>
      </c>
      <c r="Z10">
        <v>280320</v>
      </c>
      <c r="AA10">
        <v>2377105</v>
      </c>
      <c r="AB10">
        <v>1597835</v>
      </c>
      <c r="AC10">
        <v>654879.41</v>
      </c>
      <c r="AD10">
        <v>1578750</v>
      </c>
      <c r="AE10">
        <v>1262833.08</v>
      </c>
      <c r="AF10">
        <v>704008</v>
      </c>
      <c r="AG10">
        <v>1051608</v>
      </c>
      <c r="AH10">
        <v>443759</v>
      </c>
      <c r="AI10" s="1">
        <v>381878</v>
      </c>
      <c r="AJ10" s="1">
        <v>78681</v>
      </c>
      <c r="AK10" s="1">
        <v>78367</v>
      </c>
      <c r="AL10" s="1">
        <v>136008</v>
      </c>
      <c r="AM10" s="1">
        <v>141870</v>
      </c>
      <c r="AN10" s="1">
        <v>132073</v>
      </c>
      <c r="AO10" s="1">
        <v>52824</v>
      </c>
      <c r="AP10" s="1">
        <v>37854</v>
      </c>
      <c r="AQ10">
        <v>17356</v>
      </c>
      <c r="AR10">
        <v>24851</v>
      </c>
      <c r="AS10">
        <v>2041</v>
      </c>
      <c r="AY10">
        <v>679722</v>
      </c>
      <c r="AZ10">
        <v>257488</v>
      </c>
      <c r="BA10">
        <v>111691</v>
      </c>
      <c r="BB10">
        <v>476920</v>
      </c>
    </row>
    <row r="11" spans="1:55">
      <c r="B11" t="s">
        <v>8</v>
      </c>
      <c r="AA11">
        <v>64866</v>
      </c>
      <c r="AB11">
        <v>112536</v>
      </c>
      <c r="AC11">
        <v>886167.33</v>
      </c>
      <c r="AD11">
        <v>1680008</v>
      </c>
      <c r="AE11">
        <v>2747705.65</v>
      </c>
      <c r="AF11">
        <v>2994604</v>
      </c>
      <c r="AG11">
        <v>2969729</v>
      </c>
      <c r="AH11">
        <v>4962563</v>
      </c>
      <c r="AI11" s="1">
        <v>2483374</v>
      </c>
      <c r="AJ11" s="1">
        <v>2024294</v>
      </c>
      <c r="AK11" s="1">
        <v>1903994</v>
      </c>
      <c r="AL11" s="1">
        <v>2657872</v>
      </c>
      <c r="AM11" s="1">
        <v>5544427</v>
      </c>
      <c r="AN11" s="1">
        <v>6297981</v>
      </c>
      <c r="AO11" s="1">
        <v>8022944</v>
      </c>
      <c r="AP11" s="1">
        <v>29179108</v>
      </c>
      <c r="AQ11">
        <v>20622517</v>
      </c>
      <c r="AR11">
        <v>19945108</v>
      </c>
      <c r="AS11">
        <v>2948767</v>
      </c>
      <c r="AY11">
        <v>20587</v>
      </c>
      <c r="AZ11">
        <v>556195</v>
      </c>
      <c r="BA11">
        <v>1092417</v>
      </c>
      <c r="BB11">
        <v>908324</v>
      </c>
    </row>
    <row r="12" spans="1:55">
      <c r="B12" t="s">
        <v>9</v>
      </c>
      <c r="T12">
        <v>133310</v>
      </c>
      <c r="U12">
        <v>16151</v>
      </c>
      <c r="V12">
        <v>17276</v>
      </c>
      <c r="W12">
        <v>42778</v>
      </c>
      <c r="X12">
        <v>27057</v>
      </c>
      <c r="Y12">
        <v>85581</v>
      </c>
      <c r="Z12">
        <v>5410</v>
      </c>
      <c r="AA12">
        <v>10500</v>
      </c>
      <c r="AB12">
        <v>7125</v>
      </c>
      <c r="AC12">
        <v>14838.75</v>
      </c>
      <c r="AD12">
        <v>76569</v>
      </c>
      <c r="AE12">
        <v>53604.08</v>
      </c>
      <c r="AF12">
        <v>13012</v>
      </c>
      <c r="AG12">
        <v>12603</v>
      </c>
      <c r="AH12">
        <v>2397</v>
      </c>
      <c r="AJ12" s="1">
        <v>6659</v>
      </c>
      <c r="AK12" s="1">
        <v>9602</v>
      </c>
      <c r="AL12" s="1">
        <v>4584</v>
      </c>
      <c r="AM12" s="1">
        <v>333</v>
      </c>
      <c r="AN12" s="1">
        <v>43543</v>
      </c>
      <c r="AO12" s="1">
        <v>1631</v>
      </c>
      <c r="AQ12">
        <v>5186</v>
      </c>
      <c r="AR12">
        <v>3668</v>
      </c>
      <c r="AS12">
        <v>95</v>
      </c>
      <c r="AT12">
        <v>115</v>
      </c>
      <c r="AU12">
        <v>126</v>
      </c>
      <c r="AY12">
        <v>295067</v>
      </c>
      <c r="AZ12">
        <v>893</v>
      </c>
      <c r="BA12">
        <v>1253</v>
      </c>
      <c r="BB12">
        <v>5182964</v>
      </c>
    </row>
    <row r="13" spans="1:55">
      <c r="B13" t="s">
        <v>10</v>
      </c>
      <c r="T13">
        <v>75365</v>
      </c>
      <c r="U13">
        <v>1200</v>
      </c>
      <c r="V13">
        <v>2216</v>
      </c>
      <c r="X13">
        <v>1020</v>
      </c>
      <c r="Y13">
        <v>1600</v>
      </c>
      <c r="Z13">
        <v>500</v>
      </c>
      <c r="AA13">
        <v>350</v>
      </c>
      <c r="AB13">
        <v>4551</v>
      </c>
      <c r="AC13">
        <v>10122.709999999999</v>
      </c>
      <c r="AD13">
        <v>20647</v>
      </c>
      <c r="AE13">
        <v>6888.5</v>
      </c>
      <c r="AF13">
        <v>51611</v>
      </c>
      <c r="AG13">
        <v>13198</v>
      </c>
      <c r="AI13" s="1">
        <v>663</v>
      </c>
      <c r="AJ13" s="1">
        <v>198963</v>
      </c>
      <c r="AK13" s="1">
        <v>238014</v>
      </c>
      <c r="AL13" s="1">
        <v>41343</v>
      </c>
      <c r="AM13" s="1">
        <v>116114</v>
      </c>
      <c r="AN13" s="1">
        <v>980</v>
      </c>
      <c r="AO13" s="1">
        <v>13355</v>
      </c>
      <c r="AP13" s="1">
        <v>26660</v>
      </c>
      <c r="AQ13">
        <v>11101</v>
      </c>
      <c r="AR13">
        <v>2720</v>
      </c>
      <c r="AS13">
        <v>51812</v>
      </c>
      <c r="AT13">
        <v>60</v>
      </c>
      <c r="AU13">
        <v>1501</v>
      </c>
      <c r="AY13">
        <v>3834</v>
      </c>
      <c r="AZ13">
        <v>59189</v>
      </c>
      <c r="BA13">
        <v>34458</v>
      </c>
      <c r="BB13">
        <v>87715</v>
      </c>
    </row>
    <row r="14" spans="1:55">
      <c r="B14" t="s">
        <v>11</v>
      </c>
      <c r="T14">
        <v>64135</v>
      </c>
      <c r="Y14">
        <v>122017</v>
      </c>
      <c r="Z14">
        <v>222408</v>
      </c>
      <c r="AA14">
        <v>390463</v>
      </c>
      <c r="AB14">
        <v>37266</v>
      </c>
      <c r="AC14">
        <v>826174.81</v>
      </c>
      <c r="AD14">
        <v>2494536</v>
      </c>
      <c r="AE14">
        <v>4393964.22</v>
      </c>
      <c r="AF14">
        <v>5992744</v>
      </c>
      <c r="AG14">
        <v>3351685</v>
      </c>
      <c r="AH14">
        <v>1900716</v>
      </c>
      <c r="AI14" s="1">
        <v>2402378</v>
      </c>
      <c r="AJ14" s="1">
        <v>629427</v>
      </c>
      <c r="AK14" s="1">
        <v>345756</v>
      </c>
      <c r="AL14" s="1">
        <v>506011</v>
      </c>
      <c r="AM14" s="1">
        <v>1182616</v>
      </c>
      <c r="AN14" s="1">
        <v>1532938</v>
      </c>
      <c r="AO14" s="1">
        <v>1513347</v>
      </c>
      <c r="AP14" s="1">
        <v>1344825</v>
      </c>
      <c r="AQ14">
        <v>1080931</v>
      </c>
      <c r="AR14">
        <v>596573</v>
      </c>
      <c r="AS14">
        <v>40737</v>
      </c>
      <c r="AT14">
        <v>89</v>
      </c>
      <c r="AU14">
        <v>545</v>
      </c>
      <c r="AY14">
        <v>444</v>
      </c>
      <c r="BB14">
        <v>221627</v>
      </c>
    </row>
    <row r="15" spans="1:55">
      <c r="B15" t="s">
        <v>12</v>
      </c>
      <c r="AT15">
        <v>330</v>
      </c>
    </row>
    <row r="16" spans="1:55">
      <c r="B16" t="s">
        <v>13</v>
      </c>
      <c r="U16">
        <v>4813</v>
      </c>
      <c r="X16">
        <v>85</v>
      </c>
      <c r="Y16">
        <v>58145</v>
      </c>
      <c r="Z16">
        <v>4230</v>
      </c>
      <c r="AB16">
        <v>5897</v>
      </c>
      <c r="AC16">
        <v>22150.1</v>
      </c>
      <c r="AD16">
        <v>50670</v>
      </c>
      <c r="AE16">
        <v>165492.03</v>
      </c>
      <c r="AF16">
        <v>57725</v>
      </c>
      <c r="AG16">
        <v>369470</v>
      </c>
      <c r="AH16">
        <v>519129</v>
      </c>
      <c r="AI16" s="1">
        <v>1247937</v>
      </c>
      <c r="AJ16" s="1">
        <v>2476042</v>
      </c>
      <c r="AK16" s="1">
        <v>1429098</v>
      </c>
      <c r="AL16" s="1">
        <v>1573747</v>
      </c>
      <c r="AM16" s="1">
        <v>2524653</v>
      </c>
      <c r="AN16" s="1">
        <v>3889380</v>
      </c>
      <c r="AO16" s="1">
        <v>3832247</v>
      </c>
      <c r="AP16" s="1">
        <v>5838107</v>
      </c>
      <c r="AQ16">
        <v>4356364</v>
      </c>
      <c r="AR16">
        <v>4013850</v>
      </c>
      <c r="AS16">
        <v>319920</v>
      </c>
      <c r="AY16">
        <v>14420</v>
      </c>
      <c r="AZ16">
        <v>85014</v>
      </c>
      <c r="BA16">
        <v>214</v>
      </c>
      <c r="BB16">
        <v>29613</v>
      </c>
    </row>
    <row r="17" spans="2:54">
      <c r="B17" t="s">
        <v>14</v>
      </c>
    </row>
    <row r="18" spans="2:54">
      <c r="B18" t="s">
        <v>15</v>
      </c>
      <c r="W18">
        <v>450</v>
      </c>
      <c r="AA18">
        <v>500</v>
      </c>
      <c r="AJ18" s="1">
        <v>265</v>
      </c>
      <c r="AK18">
        <v>100</v>
      </c>
      <c r="AL18">
        <v>335</v>
      </c>
      <c r="AM18">
        <v>1201</v>
      </c>
      <c r="AN18">
        <v>10714</v>
      </c>
      <c r="AO18">
        <v>22292</v>
      </c>
      <c r="AP18">
        <v>36237</v>
      </c>
      <c r="AQ18">
        <v>321951</v>
      </c>
      <c r="AR18">
        <v>1415094</v>
      </c>
      <c r="AS18">
        <v>2411851</v>
      </c>
      <c r="AT18">
        <v>4417467</v>
      </c>
      <c r="AU18">
        <v>60</v>
      </c>
      <c r="AZ18">
        <v>160</v>
      </c>
      <c r="BB18">
        <v>151</v>
      </c>
    </row>
    <row r="19" spans="2:54">
      <c r="B19" t="s">
        <v>16</v>
      </c>
      <c r="Y19">
        <v>600</v>
      </c>
      <c r="Z19">
        <v>200</v>
      </c>
      <c r="AB19">
        <v>150</v>
      </c>
      <c r="AE19">
        <v>36.700000000000003</v>
      </c>
      <c r="AG19">
        <v>18750</v>
      </c>
      <c r="AH19">
        <v>2000</v>
      </c>
      <c r="AI19" s="1">
        <v>612</v>
      </c>
      <c r="AJ19" s="1">
        <v>500</v>
      </c>
      <c r="AK19" s="1">
        <v>1500</v>
      </c>
      <c r="AL19" s="1">
        <v>94</v>
      </c>
      <c r="AM19" s="1">
        <v>695</v>
      </c>
      <c r="AN19" s="1">
        <v>18</v>
      </c>
      <c r="AO19" s="1">
        <v>1023</v>
      </c>
      <c r="AP19" s="1">
        <v>509788</v>
      </c>
      <c r="AQ19">
        <v>343262</v>
      </c>
      <c r="AR19">
        <v>280648</v>
      </c>
      <c r="AS19">
        <v>12470</v>
      </c>
      <c r="AY19">
        <v>169675</v>
      </c>
      <c r="AZ19">
        <v>572539</v>
      </c>
      <c r="BA19">
        <v>6038</v>
      </c>
      <c r="BB19">
        <v>5352</v>
      </c>
    </row>
    <row r="20" spans="2:54">
      <c r="B20" t="s">
        <v>17</v>
      </c>
      <c r="Y20">
        <v>400</v>
      </c>
      <c r="AB20">
        <v>3000</v>
      </c>
      <c r="AC20">
        <v>5600</v>
      </c>
      <c r="AD20">
        <v>3505</v>
      </c>
      <c r="AJ20" s="1">
        <v>530</v>
      </c>
      <c r="AL20">
        <v>100</v>
      </c>
      <c r="AR20">
        <v>615</v>
      </c>
    </row>
    <row r="21" spans="2:54">
      <c r="B21" t="s">
        <v>41</v>
      </c>
      <c r="AC21">
        <v>319</v>
      </c>
      <c r="AE21">
        <v>368.5</v>
      </c>
      <c r="AL21">
        <v>6</v>
      </c>
      <c r="AO21">
        <v>12</v>
      </c>
      <c r="AP21">
        <v>500</v>
      </c>
      <c r="AQ21">
        <v>2450</v>
      </c>
      <c r="AY21">
        <v>48650</v>
      </c>
      <c r="BA21">
        <v>1012</v>
      </c>
    </row>
    <row r="22" spans="2:54">
      <c r="B22" t="s">
        <v>42</v>
      </c>
    </row>
    <row r="23" spans="2:54">
      <c r="B23" t="s">
        <v>18</v>
      </c>
      <c r="T23">
        <v>24078</v>
      </c>
      <c r="U23">
        <v>68591</v>
      </c>
      <c r="V23">
        <v>208087</v>
      </c>
      <c r="W23">
        <v>514454</v>
      </c>
      <c r="X23">
        <v>303925</v>
      </c>
      <c r="Y23">
        <v>58787</v>
      </c>
      <c r="Z23">
        <v>29705</v>
      </c>
      <c r="AA23">
        <v>119252</v>
      </c>
      <c r="AB23">
        <v>73196</v>
      </c>
      <c r="AC23">
        <v>85014.76</v>
      </c>
      <c r="AD23">
        <v>287734</v>
      </c>
      <c r="AE23">
        <v>59115.42</v>
      </c>
      <c r="AF23">
        <v>187013</v>
      </c>
      <c r="AG23">
        <v>172408</v>
      </c>
      <c r="AH23">
        <v>126314</v>
      </c>
      <c r="AI23" s="1">
        <v>14210</v>
      </c>
      <c r="AJ23" s="1">
        <v>15070</v>
      </c>
      <c r="AK23" s="1">
        <v>23509</v>
      </c>
      <c r="AL23" s="1">
        <v>133571</v>
      </c>
      <c r="AM23" s="1">
        <v>36984</v>
      </c>
      <c r="AN23" s="1">
        <v>40711</v>
      </c>
      <c r="AO23" s="1">
        <v>297645</v>
      </c>
      <c r="AP23" s="1">
        <v>118424</v>
      </c>
      <c r="AQ23">
        <v>34507</v>
      </c>
      <c r="AR23">
        <v>47984</v>
      </c>
      <c r="AS23">
        <v>13332</v>
      </c>
      <c r="AT23">
        <v>7249</v>
      </c>
      <c r="AU23">
        <v>14917</v>
      </c>
      <c r="AW23">
        <v>1386</v>
      </c>
      <c r="AY23">
        <v>15368</v>
      </c>
      <c r="AZ23">
        <v>3804</v>
      </c>
      <c r="BA23">
        <v>15114</v>
      </c>
      <c r="BB23">
        <v>29138</v>
      </c>
    </row>
    <row r="24" spans="2:54">
      <c r="B24" t="s">
        <v>19</v>
      </c>
      <c r="U24">
        <v>1621</v>
      </c>
      <c r="V24">
        <v>2240</v>
      </c>
      <c r="AC24">
        <v>879.2</v>
      </c>
      <c r="AF24">
        <v>5500</v>
      </c>
      <c r="AT24">
        <v>24671</v>
      </c>
      <c r="AZ24">
        <v>160</v>
      </c>
      <c r="BB24">
        <v>107</v>
      </c>
    </row>
    <row r="25" spans="2:54">
      <c r="B25" t="s">
        <v>20</v>
      </c>
      <c r="W25">
        <v>6550</v>
      </c>
      <c r="Z25">
        <v>4000</v>
      </c>
      <c r="AF25">
        <v>1019</v>
      </c>
      <c r="AH25">
        <v>30</v>
      </c>
      <c r="AQ25">
        <v>80</v>
      </c>
      <c r="AS25">
        <v>58</v>
      </c>
      <c r="AW25">
        <v>70</v>
      </c>
      <c r="AY25">
        <v>10371</v>
      </c>
      <c r="AZ25">
        <v>3879</v>
      </c>
      <c r="BA25">
        <v>7185</v>
      </c>
    </row>
    <row r="26" spans="2:54">
      <c r="B26" t="s">
        <v>21</v>
      </c>
      <c r="Z26">
        <v>11490</v>
      </c>
      <c r="AA26">
        <v>7087</v>
      </c>
      <c r="AB26">
        <v>100</v>
      </c>
      <c r="AC26">
        <v>278.26</v>
      </c>
      <c r="AD26">
        <v>8479</v>
      </c>
      <c r="AE26">
        <v>700</v>
      </c>
      <c r="AG26">
        <v>108</v>
      </c>
      <c r="AI26" s="1">
        <v>1264</v>
      </c>
      <c r="AL26">
        <v>541</v>
      </c>
      <c r="AM26">
        <v>545</v>
      </c>
      <c r="AO26">
        <v>80</v>
      </c>
      <c r="AP26">
        <v>303367</v>
      </c>
      <c r="AQ26">
        <v>636849</v>
      </c>
      <c r="AR26">
        <v>646296</v>
      </c>
      <c r="AS26">
        <v>53011</v>
      </c>
      <c r="AY26">
        <v>1100</v>
      </c>
      <c r="AZ26">
        <v>496720</v>
      </c>
      <c r="BA26">
        <v>640</v>
      </c>
      <c r="BB26">
        <v>1137</v>
      </c>
    </row>
    <row r="27" spans="2:54">
      <c r="B27" t="s">
        <v>22</v>
      </c>
      <c r="X27">
        <v>15325</v>
      </c>
      <c r="AD27">
        <v>12992</v>
      </c>
      <c r="AN27">
        <v>31378</v>
      </c>
      <c r="AS27">
        <v>1117</v>
      </c>
      <c r="AT27">
        <v>4754</v>
      </c>
      <c r="AW27">
        <v>13300</v>
      </c>
      <c r="AY27">
        <v>131314</v>
      </c>
      <c r="AZ27">
        <v>131264</v>
      </c>
      <c r="BA27">
        <v>4350</v>
      </c>
    </row>
    <row r="28" spans="2:54">
      <c r="B28" t="s">
        <v>23</v>
      </c>
      <c r="AB28">
        <v>400</v>
      </c>
      <c r="AC28">
        <v>1402.02</v>
      </c>
      <c r="AD28">
        <v>2000</v>
      </c>
      <c r="AF28">
        <v>480</v>
      </c>
      <c r="AJ28" s="1">
        <v>25</v>
      </c>
      <c r="AK28">
        <v>200</v>
      </c>
      <c r="AL28">
        <v>3831</v>
      </c>
      <c r="AO28">
        <v>406</v>
      </c>
      <c r="AQ28">
        <v>6050</v>
      </c>
      <c r="AR28">
        <v>70</v>
      </c>
      <c r="AS28">
        <v>1422</v>
      </c>
      <c r="AT28">
        <v>78</v>
      </c>
      <c r="AU28">
        <v>40</v>
      </c>
      <c r="AW28">
        <v>280</v>
      </c>
      <c r="AY28">
        <v>249</v>
      </c>
      <c r="BB28">
        <v>231</v>
      </c>
    </row>
    <row r="29" spans="2:54">
      <c r="B29" t="s">
        <v>24</v>
      </c>
      <c r="Y29">
        <v>2847</v>
      </c>
      <c r="AH29">
        <v>640</v>
      </c>
      <c r="AR29">
        <v>700</v>
      </c>
    </row>
    <row r="30" spans="2:54">
      <c r="B30" t="s">
        <v>25</v>
      </c>
      <c r="W30">
        <v>4130</v>
      </c>
      <c r="Z30">
        <v>1000</v>
      </c>
      <c r="AA30">
        <v>1706</v>
      </c>
      <c r="AB30">
        <v>200</v>
      </c>
      <c r="AC30">
        <v>1850</v>
      </c>
      <c r="AD30">
        <v>450</v>
      </c>
      <c r="AE30">
        <v>600</v>
      </c>
      <c r="AF30">
        <v>240</v>
      </c>
      <c r="AL30">
        <v>781</v>
      </c>
      <c r="AM30">
        <v>1060</v>
      </c>
      <c r="AN30">
        <v>720</v>
      </c>
      <c r="AO30">
        <v>495</v>
      </c>
      <c r="AQ30">
        <v>4137</v>
      </c>
      <c r="AR30">
        <v>230</v>
      </c>
      <c r="AS30">
        <v>1331</v>
      </c>
      <c r="AT30">
        <v>145</v>
      </c>
      <c r="AU30">
        <v>19456</v>
      </c>
      <c r="AW30">
        <v>140</v>
      </c>
      <c r="AZ30">
        <v>427</v>
      </c>
      <c r="BA30">
        <v>3611</v>
      </c>
      <c r="BB30">
        <v>37565</v>
      </c>
    </row>
    <row r="31" spans="2:54">
      <c r="B31" t="s">
        <v>33</v>
      </c>
      <c r="V31">
        <v>3882</v>
      </c>
      <c r="AA31">
        <v>6994</v>
      </c>
      <c r="AF31">
        <v>240</v>
      </c>
      <c r="AG31">
        <v>237</v>
      </c>
      <c r="AM31">
        <v>20</v>
      </c>
      <c r="AN31">
        <v>203</v>
      </c>
      <c r="AQ31">
        <v>900</v>
      </c>
      <c r="AR31">
        <v>2950</v>
      </c>
      <c r="AS31">
        <v>224</v>
      </c>
      <c r="AT31">
        <v>310</v>
      </c>
      <c r="AU31">
        <v>405</v>
      </c>
      <c r="AW31">
        <v>400</v>
      </c>
      <c r="AY31">
        <v>96117</v>
      </c>
      <c r="AZ31">
        <v>31333</v>
      </c>
      <c r="BA31">
        <v>2354</v>
      </c>
      <c r="BB31">
        <v>1197</v>
      </c>
    </row>
    <row r="32" spans="2:54">
      <c r="B32" t="s">
        <v>34</v>
      </c>
      <c r="AE32">
        <v>33446.6</v>
      </c>
      <c r="AF32">
        <v>53254</v>
      </c>
      <c r="AK32">
        <v>200</v>
      </c>
      <c r="AL32">
        <v>15</v>
      </c>
      <c r="AO32">
        <v>17124</v>
      </c>
      <c r="AY32">
        <v>1066</v>
      </c>
      <c r="BB32">
        <v>471</v>
      </c>
    </row>
    <row r="33" spans="2:54">
      <c r="B33" t="s">
        <v>26</v>
      </c>
      <c r="AT33">
        <v>35</v>
      </c>
    </row>
    <row r="34" spans="2:54">
      <c r="B34" t="s">
        <v>27</v>
      </c>
      <c r="AB34">
        <v>60</v>
      </c>
      <c r="AD34">
        <v>510</v>
      </c>
      <c r="AH34">
        <v>300</v>
      </c>
      <c r="AI34" s="1">
        <v>530</v>
      </c>
      <c r="AJ34" s="1">
        <v>500</v>
      </c>
      <c r="AK34" s="1">
        <v>10</v>
      </c>
      <c r="AL34" s="1">
        <v>107</v>
      </c>
      <c r="AM34" s="1">
        <v>145</v>
      </c>
      <c r="AN34" s="1">
        <v>25</v>
      </c>
      <c r="AP34">
        <v>400</v>
      </c>
      <c r="AZ34">
        <v>3658</v>
      </c>
    </row>
    <row r="35" spans="2:54">
      <c r="B35" t="s">
        <v>28</v>
      </c>
      <c r="AK35">
        <v>22000</v>
      </c>
      <c r="AL35">
        <v>147</v>
      </c>
      <c r="AM35">
        <v>2522</v>
      </c>
      <c r="AT35">
        <v>19</v>
      </c>
      <c r="BB35">
        <v>34919</v>
      </c>
    </row>
    <row r="36" spans="2:54">
      <c r="B36" t="s">
        <v>30</v>
      </c>
      <c r="AK36">
        <v>250</v>
      </c>
      <c r="AL36">
        <v>150</v>
      </c>
      <c r="AM36">
        <v>195</v>
      </c>
      <c r="AQ36">
        <v>500</v>
      </c>
      <c r="AS36">
        <v>58</v>
      </c>
      <c r="AW36">
        <v>676</v>
      </c>
      <c r="AY36">
        <v>266</v>
      </c>
      <c r="AZ36">
        <v>1291</v>
      </c>
      <c r="BB36">
        <v>528</v>
      </c>
    </row>
    <row r="37" spans="2:54">
      <c r="B37" t="s">
        <v>31</v>
      </c>
    </row>
    <row r="38" spans="2:54">
      <c r="B38" t="s">
        <v>32</v>
      </c>
      <c r="AH38">
        <v>700</v>
      </c>
      <c r="AK38">
        <v>200</v>
      </c>
      <c r="AL38">
        <v>14000</v>
      </c>
      <c r="AM38">
        <v>565</v>
      </c>
      <c r="AO38">
        <v>500</v>
      </c>
      <c r="AQ38">
        <v>180</v>
      </c>
      <c r="AR38">
        <v>6550</v>
      </c>
      <c r="AS38">
        <v>1549</v>
      </c>
      <c r="AU38">
        <v>50</v>
      </c>
      <c r="AY38">
        <v>63792</v>
      </c>
      <c r="AZ38">
        <v>39698</v>
      </c>
      <c r="BA38">
        <v>2333</v>
      </c>
      <c r="BB38">
        <v>15353</v>
      </c>
    </row>
    <row r="39" spans="2:54">
      <c r="B39" t="s">
        <v>35</v>
      </c>
      <c r="AL39">
        <v>180</v>
      </c>
      <c r="AM39">
        <v>244</v>
      </c>
      <c r="AN39">
        <v>12819</v>
      </c>
      <c r="AP39">
        <v>300</v>
      </c>
      <c r="AQ39">
        <v>206</v>
      </c>
      <c r="AS39">
        <v>110</v>
      </c>
      <c r="AW39">
        <v>180</v>
      </c>
      <c r="BB39">
        <v>453</v>
      </c>
    </row>
    <row r="40" spans="2:54">
      <c r="B40" t="s">
        <v>36</v>
      </c>
      <c r="AM40">
        <v>150</v>
      </c>
      <c r="AS40">
        <v>3</v>
      </c>
      <c r="BB40">
        <v>231</v>
      </c>
    </row>
    <row r="41" spans="2:54">
      <c r="B41" t="s">
        <v>37</v>
      </c>
      <c r="AR41">
        <v>898</v>
      </c>
      <c r="AS41">
        <v>16761</v>
      </c>
      <c r="BB41">
        <v>3756</v>
      </c>
    </row>
    <row r="42" spans="2:54">
      <c r="B42" t="s">
        <v>38</v>
      </c>
      <c r="X42">
        <v>5615</v>
      </c>
      <c r="AB42">
        <v>150</v>
      </c>
      <c r="AC42">
        <v>4136</v>
      </c>
      <c r="AL42">
        <v>550</v>
      </c>
      <c r="AN42">
        <v>203</v>
      </c>
      <c r="AQ42">
        <v>35324</v>
      </c>
      <c r="AR42">
        <v>400</v>
      </c>
      <c r="AS42">
        <v>408</v>
      </c>
      <c r="AT42">
        <v>475</v>
      </c>
      <c r="AU42">
        <v>260</v>
      </c>
      <c r="AW42">
        <v>2304</v>
      </c>
      <c r="AY42">
        <v>133</v>
      </c>
      <c r="AZ42">
        <v>2245</v>
      </c>
      <c r="BA42">
        <v>3368</v>
      </c>
      <c r="BB42">
        <v>4124</v>
      </c>
    </row>
    <row r="43" spans="2:54">
      <c r="B43" t="s">
        <v>43</v>
      </c>
      <c r="AQ43">
        <v>113</v>
      </c>
      <c r="AR43">
        <v>300</v>
      </c>
      <c r="AS43">
        <v>3429</v>
      </c>
    </row>
    <row r="44" spans="2:54">
      <c r="B44" t="s">
        <v>44</v>
      </c>
      <c r="BA44">
        <v>169</v>
      </c>
    </row>
    <row r="45" spans="2:54">
      <c r="B45" t="s">
        <v>45</v>
      </c>
      <c r="AS45">
        <v>300</v>
      </c>
      <c r="AT45">
        <v>64</v>
      </c>
      <c r="AU45">
        <v>45</v>
      </c>
    </row>
    <row r="46" spans="2:54">
      <c r="B46" t="s">
        <v>46</v>
      </c>
      <c r="BB46">
        <v>121535</v>
      </c>
    </row>
    <row r="47" spans="2:54">
      <c r="B47" t="s">
        <v>47</v>
      </c>
      <c r="AM47">
        <v>2</v>
      </c>
      <c r="AQ47">
        <v>80</v>
      </c>
      <c r="AT47">
        <v>202</v>
      </c>
    </row>
    <row r="48" spans="2:54">
      <c r="B48" t="s">
        <v>49</v>
      </c>
    </row>
    <row r="49" spans="2:54">
      <c r="B49" t="s">
        <v>50</v>
      </c>
    </row>
    <row r="50" spans="2:54">
      <c r="B50" t="s">
        <v>51</v>
      </c>
    </row>
    <row r="51" spans="2:54">
      <c r="B51" t="s">
        <v>52</v>
      </c>
      <c r="AJ51" s="1">
        <v>1850</v>
      </c>
      <c r="AR51">
        <v>500</v>
      </c>
      <c r="AU51">
        <v>60</v>
      </c>
      <c r="AY51">
        <v>3655</v>
      </c>
    </row>
    <row r="52" spans="2:54">
      <c r="B52" t="s">
        <v>53</v>
      </c>
      <c r="AO52">
        <v>80</v>
      </c>
      <c r="AS52">
        <v>24</v>
      </c>
      <c r="AT52">
        <v>45</v>
      </c>
    </row>
    <row r="53" spans="2:54">
      <c r="B53" t="s">
        <v>57</v>
      </c>
      <c r="Y53">
        <v>2080814</v>
      </c>
    </row>
    <row r="54" spans="2:54">
      <c r="B54" t="s">
        <v>65</v>
      </c>
      <c r="BA54">
        <v>15480</v>
      </c>
    </row>
    <row r="55" spans="2:54">
      <c r="B55" t="s">
        <v>69</v>
      </c>
      <c r="BA55">
        <v>3273</v>
      </c>
      <c r="BB55">
        <v>4858204</v>
      </c>
    </row>
    <row r="56" spans="2:54">
      <c r="B56" t="s">
        <v>70</v>
      </c>
      <c r="BA56">
        <v>688</v>
      </c>
      <c r="BB56">
        <v>151</v>
      </c>
    </row>
    <row r="57" spans="2:54">
      <c r="B57" t="s">
        <v>63</v>
      </c>
      <c r="AP57">
        <v>10800</v>
      </c>
      <c r="AW57">
        <v>63224</v>
      </c>
      <c r="AY57">
        <v>373</v>
      </c>
      <c r="BA57">
        <v>338</v>
      </c>
    </row>
    <row r="58" spans="2:54">
      <c r="B58" t="s">
        <v>66</v>
      </c>
      <c r="AY58">
        <v>89520</v>
      </c>
      <c r="BB58">
        <v>107</v>
      </c>
    </row>
    <row r="59" spans="2:54">
      <c r="B59" t="s">
        <v>71</v>
      </c>
      <c r="V59">
        <v>1175</v>
      </c>
      <c r="BB59">
        <v>71</v>
      </c>
    </row>
    <row r="60" spans="2:54">
      <c r="B60" t="s">
        <v>73</v>
      </c>
      <c r="AY60">
        <v>25066</v>
      </c>
    </row>
    <row r="61" spans="2:54">
      <c r="B61" t="s">
        <v>74</v>
      </c>
      <c r="AM61">
        <v>20</v>
      </c>
      <c r="AQ61">
        <v>605</v>
      </c>
      <c r="AS61">
        <v>50</v>
      </c>
      <c r="AY61">
        <v>44</v>
      </c>
    </row>
    <row r="62" spans="2:54">
      <c r="B62" t="s">
        <v>61</v>
      </c>
      <c r="AQ62">
        <v>300</v>
      </c>
      <c r="AS62">
        <v>25</v>
      </c>
    </row>
    <row r="63" spans="2:54">
      <c r="B63" t="s">
        <v>87</v>
      </c>
      <c r="AQ63">
        <v>200</v>
      </c>
    </row>
    <row r="64" spans="2:54">
      <c r="B64" t="s">
        <v>88</v>
      </c>
      <c r="AQ64">
        <v>99</v>
      </c>
    </row>
    <row r="65" spans="2:55">
      <c r="B65" t="s">
        <v>82</v>
      </c>
      <c r="AZ65">
        <v>6124</v>
      </c>
    </row>
    <row r="66" spans="2:55">
      <c r="B66" t="s">
        <v>84</v>
      </c>
      <c r="AZ66">
        <v>151</v>
      </c>
    </row>
    <row r="67" spans="2:55">
      <c r="B67" t="s">
        <v>90</v>
      </c>
      <c r="AM67">
        <v>2572</v>
      </c>
      <c r="AN67">
        <v>10051</v>
      </c>
    </row>
    <row r="68" spans="2:55">
      <c r="AS68">
        <v>344</v>
      </c>
    </row>
    <row r="69" spans="2:55">
      <c r="B69" t="s">
        <v>29</v>
      </c>
    </row>
    <row r="70" spans="2:55">
      <c r="B70" t="s">
        <v>91</v>
      </c>
      <c r="T70">
        <f t="shared" ref="T70:BC70" si="0">SUM(T4:T69)</f>
        <v>95210347</v>
      </c>
      <c r="U70">
        <f t="shared" si="0"/>
        <v>101484794</v>
      </c>
      <c r="V70">
        <f t="shared" si="0"/>
        <v>157748051</v>
      </c>
      <c r="W70">
        <f t="shared" si="0"/>
        <v>182612846</v>
      </c>
      <c r="X70">
        <f t="shared" si="0"/>
        <v>144251522</v>
      </c>
      <c r="Y70">
        <f t="shared" si="0"/>
        <v>156018738</v>
      </c>
      <c r="Z70">
        <f t="shared" si="0"/>
        <v>66919442</v>
      </c>
      <c r="AA70">
        <f t="shared" si="0"/>
        <v>94769561</v>
      </c>
      <c r="AB70">
        <f t="shared" si="0"/>
        <v>107693861</v>
      </c>
      <c r="AC70">
        <f t="shared" si="0"/>
        <v>115191409.64</v>
      </c>
      <c r="AD70">
        <f t="shared" si="0"/>
        <v>119286370</v>
      </c>
      <c r="AE70">
        <f t="shared" si="0"/>
        <v>122681287.45</v>
      </c>
      <c r="AF70">
        <f t="shared" si="0"/>
        <v>127083927</v>
      </c>
      <c r="AG70">
        <f t="shared" si="0"/>
        <v>116073474</v>
      </c>
      <c r="AH70">
        <f t="shared" si="0"/>
        <v>140007039</v>
      </c>
      <c r="AI70" s="1">
        <f t="shared" si="0"/>
        <v>101561417</v>
      </c>
      <c r="AJ70" s="1">
        <f t="shared" si="0"/>
        <v>60613624</v>
      </c>
      <c r="AK70" s="1">
        <f t="shared" si="0"/>
        <v>48903564</v>
      </c>
      <c r="AL70" s="1">
        <f t="shared" si="0"/>
        <v>75714160</v>
      </c>
      <c r="AM70" s="1">
        <f t="shared" si="0"/>
        <v>147225828</v>
      </c>
      <c r="AN70" s="1">
        <f t="shared" si="0"/>
        <v>148461561</v>
      </c>
      <c r="AO70" s="1">
        <f t="shared" si="0"/>
        <v>100007884</v>
      </c>
      <c r="AP70" s="1">
        <f t="shared" si="0"/>
        <v>124598852</v>
      </c>
      <c r="AQ70" s="1">
        <f t="shared" si="0"/>
        <v>94829659</v>
      </c>
      <c r="AR70" s="1">
        <f t="shared" si="0"/>
        <v>117817032</v>
      </c>
      <c r="AS70" s="1">
        <f t="shared" si="0"/>
        <v>174181877</v>
      </c>
      <c r="AT70" s="1">
        <f t="shared" si="0"/>
        <v>212002664</v>
      </c>
      <c r="AU70" s="1">
        <f t="shared" si="0"/>
        <v>227104115</v>
      </c>
      <c r="AV70" s="1">
        <f t="shared" si="0"/>
        <v>0</v>
      </c>
      <c r="AW70" s="1">
        <f t="shared" si="0"/>
        <v>271144308</v>
      </c>
      <c r="AX70" s="1">
        <f t="shared" si="0"/>
        <v>0</v>
      </c>
      <c r="AY70" s="1">
        <f t="shared" si="0"/>
        <v>262326573</v>
      </c>
      <c r="AZ70" s="1">
        <f t="shared" si="0"/>
        <v>284335738</v>
      </c>
      <c r="BA70" s="1">
        <f t="shared" si="0"/>
        <v>392620067</v>
      </c>
      <c r="BB70" s="1">
        <f t="shared" si="0"/>
        <v>360287662</v>
      </c>
      <c r="BC70" s="1">
        <f t="shared" si="0"/>
        <v>0</v>
      </c>
    </row>
    <row r="72" spans="2:55">
      <c r="Y72">
        <f>156018738-Y70</f>
        <v>0</v>
      </c>
      <c r="Z72">
        <f>66919442-Z70</f>
        <v>0</v>
      </c>
      <c r="AA72">
        <f>94769561-AA70</f>
        <v>0</v>
      </c>
      <c r="AB72">
        <f>107693861-AB70</f>
        <v>0</v>
      </c>
      <c r="AC72">
        <f>115191409.64-AC70</f>
        <v>0</v>
      </c>
      <c r="AD72">
        <f>119286370-AD70</f>
        <v>0</v>
      </c>
      <c r="AE72">
        <f>122681287.45-AE70</f>
        <v>0</v>
      </c>
      <c r="AF72">
        <f>127083927-AF70</f>
        <v>0</v>
      </c>
      <c r="AG72">
        <f>116073474-AG70</f>
        <v>0</v>
      </c>
      <c r="AH72">
        <f>140007039-AH70</f>
        <v>0</v>
      </c>
      <c r="AI72" s="1">
        <f>101561417-AI70</f>
        <v>0</v>
      </c>
      <c r="AJ72" s="1">
        <f>60613624-AJ70</f>
        <v>0</v>
      </c>
      <c r="AK72">
        <f>48903564-AK70</f>
        <v>0</v>
      </c>
      <c r="AL72">
        <f>75714160-AL70</f>
        <v>0</v>
      </c>
      <c r="AM72">
        <f>147225828-AM70</f>
        <v>0</v>
      </c>
      <c r="AN72">
        <f>148461561-AN70</f>
        <v>0</v>
      </c>
      <c r="AO72">
        <f>100007884-AO70</f>
        <v>0</v>
      </c>
      <c r="AP72">
        <f>124598852-AP70</f>
        <v>0</v>
      </c>
      <c r="AQ72">
        <f>94829659-AQ70</f>
        <v>0</v>
      </c>
      <c r="AR72">
        <f>117817032-AR70</f>
        <v>0</v>
      </c>
      <c r="AS72">
        <f>174181877-AS70</f>
        <v>0</v>
      </c>
      <c r="AT72">
        <f>212002664-AT70</f>
        <v>0</v>
      </c>
      <c r="AU72">
        <f>227104115-AU70</f>
        <v>0</v>
      </c>
      <c r="AW72">
        <f>271144308-AW70</f>
        <v>0</v>
      </c>
      <c r="AY72">
        <f>262326573-AY70</f>
        <v>0</v>
      </c>
      <c r="AZ72">
        <f>284335738-AZ70</f>
        <v>0</v>
      </c>
      <c r="BA72">
        <f>392620067-BA70</f>
        <v>0</v>
      </c>
      <c r="BB72">
        <f>360287662-BB70</f>
        <v>0</v>
      </c>
    </row>
    <row r="73" spans="2:55">
      <c r="T73">
        <f>95210350-T70</f>
        <v>3</v>
      </c>
      <c r="U73">
        <f>101484800-U70</f>
        <v>6</v>
      </c>
      <c r="V73">
        <f>157748054-V70</f>
        <v>3</v>
      </c>
      <c r="W73">
        <f>182612850-W70</f>
        <v>4</v>
      </c>
      <c r="X73">
        <f>144251527-X70</f>
        <v>5</v>
      </c>
    </row>
    <row r="74" spans="2:55">
      <c r="Y74" t="s">
        <v>54</v>
      </c>
      <c r="Z74" t="s">
        <v>54</v>
      </c>
      <c r="AA74" t="s">
        <v>54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 spans="2:55">
      <c r="AI75"/>
      <c r="AJ75"/>
    </row>
    <row r="76" spans="2:55"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58</v>
      </c>
      <c r="AB76" t="s">
        <v>58</v>
      </c>
      <c r="AC76" t="s">
        <v>58</v>
      </c>
      <c r="AD76" t="s">
        <v>58</v>
      </c>
      <c r="AE76" t="s">
        <v>58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S76">
        <f>13063640.15/174181877</f>
        <v>7.4999996411796624E-2</v>
      </c>
    </row>
    <row r="78" spans="2:55">
      <c r="T78" t="s">
        <v>92</v>
      </c>
      <c r="U78" t="s">
        <v>92</v>
      </c>
      <c r="V78" t="s">
        <v>92</v>
      </c>
      <c r="W78" t="s">
        <v>92</v>
      </c>
      <c r="X7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30"/>
  <sheetViews>
    <sheetView workbookViewId="0">
      <selection activeCell="A30" sqref="A30"/>
    </sheetView>
  </sheetViews>
  <sheetFormatPr defaultRowHeight="15"/>
  <sheetData>
    <row r="2" spans="1:1">
      <c r="A2">
        <v>2</v>
      </c>
    </row>
    <row r="3" spans="1:1">
      <c r="A3">
        <v>7</v>
      </c>
    </row>
    <row r="4" spans="1:1">
      <c r="A4">
        <v>6</v>
      </c>
    </row>
    <row r="5" spans="1:1">
      <c r="A5">
        <v>4</v>
      </c>
    </row>
    <row r="6" spans="1:1">
      <c r="A6">
        <v>9</v>
      </c>
    </row>
    <row r="7" spans="1:1">
      <c r="A7">
        <v>6</v>
      </c>
    </row>
    <row r="8" spans="1:1">
      <c r="A8">
        <v>3</v>
      </c>
    </row>
    <row r="9" spans="1:1">
      <c r="A9">
        <v>7</v>
      </c>
    </row>
    <row r="10" spans="1:1">
      <c r="A10">
        <v>2</v>
      </c>
    </row>
    <row r="11" spans="1:1">
      <c r="A11">
        <v>5</v>
      </c>
    </row>
    <row r="12" spans="1:1">
      <c r="A12">
        <v>7</v>
      </c>
    </row>
    <row r="13" spans="1:1">
      <c r="A13">
        <v>8</v>
      </c>
    </row>
    <row r="14" spans="1:1">
      <c r="A14">
        <v>8</v>
      </c>
    </row>
    <row r="15" spans="1:1">
      <c r="A15">
        <v>1</v>
      </c>
    </row>
    <row r="16" spans="1:1">
      <c r="A16">
        <v>4</v>
      </c>
    </row>
    <row r="17" spans="1:1">
      <c r="A17">
        <v>3</v>
      </c>
    </row>
    <row r="18" spans="1:1">
      <c r="A18">
        <v>6</v>
      </c>
    </row>
    <row r="19" spans="1:1">
      <c r="A19">
        <v>1</v>
      </c>
    </row>
    <row r="20" spans="1:1">
      <c r="A20">
        <v>3</v>
      </c>
    </row>
    <row r="21" spans="1:1">
      <c r="A21">
        <v>5</v>
      </c>
    </row>
    <row r="22" spans="1:1">
      <c r="A22">
        <v>6</v>
      </c>
    </row>
    <row r="23" spans="1:1">
      <c r="A23">
        <v>4</v>
      </c>
    </row>
    <row r="24" spans="1:1">
      <c r="A24">
        <v>7</v>
      </c>
    </row>
    <row r="25" spans="1:1">
      <c r="A25">
        <v>7</v>
      </c>
    </row>
    <row r="26" spans="1:1">
      <c r="A26">
        <v>4</v>
      </c>
    </row>
    <row r="27" spans="1:1">
      <c r="A27">
        <v>4</v>
      </c>
    </row>
    <row r="28" spans="1:1">
      <c r="A28">
        <v>6</v>
      </c>
    </row>
    <row r="29" spans="1:1">
      <c r="A29">
        <v>4</v>
      </c>
    </row>
    <row r="30" spans="1:1">
      <c r="A30">
        <f>SUM(A2:A29)</f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rhicks</cp:lastModifiedBy>
  <dcterms:created xsi:type="dcterms:W3CDTF">2009-01-19T19:20:56Z</dcterms:created>
  <dcterms:modified xsi:type="dcterms:W3CDTF">2012-01-16T17:45:02Z</dcterms:modified>
</cp:coreProperties>
</file>