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5480" windowHeight="9120"/>
  </bookViews>
  <sheets>
    <sheet name="imports" sheetId="1" r:id="rId1"/>
    <sheet name="exports" sheetId="2" r:id="rId2"/>
    <sheet name="domexp" sheetId="3" r:id="rId3"/>
    <sheet name="reexp" sheetId="4" r:id="rId4"/>
    <sheet name="Sheet1" sheetId="5" r:id="rId5"/>
  </sheets>
  <calcPr calcId="125725"/>
</workbook>
</file>

<file path=xl/calcChain.xml><?xml version="1.0" encoding="utf-8"?>
<calcChain xmlns="http://schemas.openxmlformats.org/spreadsheetml/2006/main">
  <c r="AZ129" i="2"/>
  <c r="AZ125"/>
  <c r="AZ122"/>
  <c r="AZ120"/>
  <c r="AZ115"/>
  <c r="AZ107"/>
  <c r="AZ104"/>
  <c r="AZ98"/>
  <c r="AZ94"/>
  <c r="AZ80"/>
  <c r="AZ77"/>
  <c r="AZ69"/>
  <c r="AZ64"/>
  <c r="AZ62"/>
  <c r="AZ61"/>
  <c r="AZ57"/>
  <c r="AZ48"/>
  <c r="AZ46"/>
  <c r="AZ44"/>
  <c r="AZ33"/>
  <c r="AZ31"/>
  <c r="AZ30"/>
  <c r="AZ25"/>
  <c r="AZ23"/>
  <c r="AZ17"/>
  <c r="AZ12"/>
  <c r="AZ10"/>
  <c r="AZ9"/>
  <c r="AZ5"/>
  <c r="AZ4"/>
  <c r="AJ5"/>
  <c r="AK5"/>
  <c r="AL5"/>
  <c r="AM5"/>
  <c r="AJ9"/>
  <c r="AK9"/>
  <c r="AL9"/>
  <c r="AM9"/>
  <c r="AJ10"/>
  <c r="AK10"/>
  <c r="AL10"/>
  <c r="AM10"/>
  <c r="AJ11"/>
  <c r="AK11"/>
  <c r="AK12"/>
  <c r="AL16"/>
  <c r="AJ17"/>
  <c r="AK17"/>
  <c r="AL17"/>
  <c r="AM17"/>
  <c r="AK26"/>
  <c r="AL26"/>
  <c r="AK30"/>
  <c r="AL30"/>
  <c r="AM30"/>
  <c r="AJ46"/>
  <c r="AK46"/>
  <c r="AL46"/>
  <c r="AM46"/>
  <c r="AM48"/>
  <c r="AJ61"/>
  <c r="AK61"/>
  <c r="AL61"/>
  <c r="AM61"/>
  <c r="AJ62"/>
  <c r="AK62"/>
  <c r="AL62"/>
  <c r="AM62"/>
  <c r="AJ68"/>
  <c r="AK68"/>
  <c r="AM68"/>
  <c r="AJ69"/>
  <c r="AK69"/>
  <c r="AL69"/>
  <c r="AM69"/>
  <c r="AJ73"/>
  <c r="AK73"/>
  <c r="AL73"/>
  <c r="AM73"/>
  <c r="AJ74"/>
  <c r="AK74"/>
  <c r="AL74"/>
  <c r="AM74"/>
  <c r="AM78"/>
  <c r="AJ80"/>
  <c r="AK80"/>
  <c r="AL80"/>
  <c r="AM80"/>
  <c r="AM88"/>
  <c r="AJ97"/>
  <c r="AK97"/>
  <c r="AL97"/>
  <c r="AM97"/>
  <c r="AJ103"/>
  <c r="AK103"/>
  <c r="AL103"/>
  <c r="AM103"/>
  <c r="AM104"/>
  <c r="AK112"/>
  <c r="AL112"/>
  <c r="AM112"/>
  <c r="AJ113"/>
  <c r="AL113"/>
  <c r="AM113"/>
  <c r="AM115"/>
  <c r="AJ120"/>
  <c r="AK120"/>
  <c r="AL120"/>
  <c r="AM120"/>
  <c r="AJ122"/>
  <c r="AK122"/>
  <c r="AL122"/>
  <c r="AM122"/>
  <c r="AM123"/>
  <c r="AJ124"/>
  <c r="AK124"/>
  <c r="AL124"/>
  <c r="AK125"/>
  <c r="AL125"/>
  <c r="AM125"/>
  <c r="AK4"/>
  <c r="AL4"/>
  <c r="AM4"/>
  <c r="AJ4"/>
  <c r="W5"/>
  <c r="X5"/>
  <c r="Y5"/>
  <c r="Z5"/>
  <c r="AA5"/>
  <c r="AB5"/>
  <c r="AC5"/>
  <c r="AB9"/>
  <c r="AC9"/>
  <c r="W10"/>
  <c r="X10"/>
  <c r="Y10"/>
  <c r="Z10"/>
  <c r="AA10"/>
  <c r="AB10"/>
  <c r="AC10"/>
  <c r="AA11"/>
  <c r="Y14"/>
  <c r="W15"/>
  <c r="X15"/>
  <c r="AC16"/>
  <c r="W17"/>
  <c r="X17"/>
  <c r="Y17"/>
  <c r="Z17"/>
  <c r="AA17"/>
  <c r="AB17"/>
  <c r="AC17"/>
  <c r="AA18"/>
  <c r="AC18"/>
  <c r="W30"/>
  <c r="X30"/>
  <c r="Y30"/>
  <c r="Z30"/>
  <c r="AA30"/>
  <c r="AB30"/>
  <c r="AC30"/>
  <c r="X36"/>
  <c r="Y46"/>
  <c r="Z46"/>
  <c r="AA46"/>
  <c r="AB46"/>
  <c r="AC46"/>
  <c r="AA48"/>
  <c r="X59"/>
  <c r="AB59"/>
  <c r="W61"/>
  <c r="X61"/>
  <c r="Y61"/>
  <c r="Z61"/>
  <c r="AA61"/>
  <c r="AB61"/>
  <c r="AC61"/>
  <c r="W62"/>
  <c r="X62"/>
  <c r="Y62"/>
  <c r="Z62"/>
  <c r="AA62"/>
  <c r="AB62"/>
  <c r="AC62"/>
  <c r="X68"/>
  <c r="Y68"/>
  <c r="Z68"/>
  <c r="AB68"/>
  <c r="AC68"/>
  <c r="W69"/>
  <c r="X69"/>
  <c r="Y69"/>
  <c r="Z69"/>
  <c r="AA69"/>
  <c r="AB69"/>
  <c r="AC69"/>
  <c r="W73"/>
  <c r="X73"/>
  <c r="Y73"/>
  <c r="Z73"/>
  <c r="AA73"/>
  <c r="AB73"/>
  <c r="AC73"/>
  <c r="Z74"/>
  <c r="AA74"/>
  <c r="AB74"/>
  <c r="AC74"/>
  <c r="X80"/>
  <c r="Y80"/>
  <c r="Z80"/>
  <c r="AA80"/>
  <c r="AB80"/>
  <c r="AC80"/>
  <c r="AA97"/>
  <c r="AA102"/>
  <c r="AC102"/>
  <c r="X103"/>
  <c r="Z103"/>
  <c r="AA103"/>
  <c r="AB103"/>
  <c r="AC103"/>
  <c r="AB110"/>
  <c r="Z113"/>
  <c r="W120"/>
  <c r="X120"/>
  <c r="Y120"/>
  <c r="Z120"/>
  <c r="AA120"/>
  <c r="AB120"/>
  <c r="AC120"/>
  <c r="W122"/>
  <c r="X122"/>
  <c r="Y122"/>
  <c r="Z122"/>
  <c r="AA122"/>
  <c r="AB122"/>
  <c r="AC122"/>
  <c r="W124"/>
  <c r="X124"/>
  <c r="Y124"/>
  <c r="Z124"/>
  <c r="AA124"/>
  <c r="AB124"/>
  <c r="AC124"/>
  <c r="X4"/>
  <c r="Y4"/>
  <c r="Z4"/>
  <c r="AA4"/>
  <c r="AB4"/>
  <c r="AC4"/>
  <c r="W4"/>
  <c r="AJ129" i="4" l="1"/>
  <c r="W127"/>
  <c r="W129" s="1"/>
  <c r="X127"/>
  <c r="X129" s="1"/>
  <c r="Y127"/>
  <c r="Y129" s="1"/>
  <c r="Z127"/>
  <c r="Z129" s="1"/>
  <c r="AA127"/>
  <c r="AA129" s="1"/>
  <c r="AB127"/>
  <c r="AB129" s="1"/>
  <c r="AC127"/>
  <c r="AC129" s="1"/>
  <c r="AD127"/>
  <c r="AE127"/>
  <c r="AF127"/>
  <c r="AG127"/>
  <c r="AH127"/>
  <c r="AI127"/>
  <c r="AJ127"/>
  <c r="AK127"/>
  <c r="AK129" s="1"/>
  <c r="AL127"/>
  <c r="AL129" s="1"/>
  <c r="AM127"/>
  <c r="AM129" s="1"/>
  <c r="AN127"/>
  <c r="AO127"/>
  <c r="AP127"/>
  <c r="AQ127"/>
  <c r="AR127"/>
  <c r="AS127"/>
  <c r="AT127"/>
  <c r="AU127"/>
  <c r="AV127"/>
  <c r="AW127"/>
  <c r="AX127"/>
  <c r="AY127"/>
  <c r="Z127" i="3"/>
  <c r="Z129" s="1"/>
  <c r="W127"/>
  <c r="W129" s="1"/>
  <c r="X127"/>
  <c r="X129" s="1"/>
  <c r="Y127"/>
  <c r="Y129" s="1"/>
  <c r="AA127"/>
  <c r="AA129" s="1"/>
  <c r="AB127"/>
  <c r="AB129" s="1"/>
  <c r="AC127"/>
  <c r="AC129" s="1"/>
  <c r="AD127"/>
  <c r="AE127"/>
  <c r="AF127"/>
  <c r="AG127"/>
  <c r="AH127"/>
  <c r="AI127"/>
  <c r="AJ127"/>
  <c r="AJ129" s="1"/>
  <c r="AK127"/>
  <c r="AK129" s="1"/>
  <c r="AL127"/>
  <c r="AL129" s="1"/>
  <c r="AM127"/>
  <c r="AM129" s="1"/>
  <c r="AN127"/>
  <c r="AO127"/>
  <c r="AP127"/>
  <c r="AQ127"/>
  <c r="AR127"/>
  <c r="AS127"/>
  <c r="AT127"/>
  <c r="AU127"/>
  <c r="AV127"/>
  <c r="AW127"/>
  <c r="AX127"/>
  <c r="AY127"/>
  <c r="V121" i="1"/>
  <c r="W121"/>
  <c r="W124" s="1"/>
  <c r="X121"/>
  <c r="X124" s="1"/>
  <c r="Y121"/>
  <c r="Y124" s="1"/>
  <c r="Z121"/>
  <c r="AA121"/>
  <c r="AA124" s="1"/>
  <c r="AB121"/>
  <c r="AB124" s="1"/>
  <c r="AC121"/>
  <c r="AC124" s="1"/>
  <c r="Z124"/>
  <c r="AZ127" i="4"/>
  <c r="AZ129" s="1"/>
  <c r="AZ129" i="3"/>
  <c r="AZ127"/>
  <c r="AM121" i="1"/>
  <c r="AJ124"/>
  <c r="AH121"/>
  <c r="AH124" s="1"/>
  <c r="AI121"/>
  <c r="AJ121"/>
  <c r="AK121"/>
  <c r="AK124" s="1"/>
  <c r="AL121"/>
  <c r="AL124" s="1"/>
  <c r="AD124"/>
  <c r="BB124"/>
  <c r="BA124"/>
  <c r="AX124"/>
  <c r="AQ124"/>
  <c r="AO124"/>
  <c r="AO127" i="2"/>
  <c r="AO129" s="1"/>
  <c r="AP127"/>
  <c r="AP129" s="1"/>
  <c r="AQ127"/>
  <c r="AQ129" s="1"/>
  <c r="AR127"/>
  <c r="AR129" s="1"/>
  <c r="AS127"/>
  <c r="AS129" s="1"/>
  <c r="AT127"/>
  <c r="AT129" s="1"/>
  <c r="AU127"/>
  <c r="AU129" s="1"/>
  <c r="AV127"/>
  <c r="AW127"/>
  <c r="AW129" s="1"/>
  <c r="AX127"/>
  <c r="AX129" s="1"/>
  <c r="AY127"/>
  <c r="AY129" s="1"/>
  <c r="AZ127"/>
  <c r="BA127"/>
  <c r="BA129" s="1"/>
  <c r="BB127"/>
  <c r="BB129" s="1"/>
  <c r="AM127"/>
  <c r="AM129" s="1"/>
  <c r="AL127"/>
  <c r="AK127"/>
  <c r="AJ127"/>
  <c r="AI127"/>
  <c r="AH127"/>
  <c r="AG127"/>
  <c r="AF127"/>
  <c r="AE127"/>
  <c r="AD127"/>
  <c r="AC127"/>
  <c r="AC129" s="1"/>
  <c r="AB127"/>
  <c r="AB129" s="1"/>
  <c r="AA127"/>
  <c r="AA129" s="1"/>
  <c r="Z127"/>
  <c r="Z129" s="1"/>
  <c r="Y127"/>
  <c r="Y129" s="1"/>
  <c r="X127"/>
  <c r="X129" s="1"/>
  <c r="W127"/>
  <c r="W129" s="1"/>
  <c r="V127"/>
  <c r="U127"/>
  <c r="T127"/>
  <c r="S127"/>
  <c r="R127"/>
  <c r="Q127"/>
  <c r="P127"/>
  <c r="O127"/>
  <c r="N127"/>
  <c r="M127"/>
  <c r="L127"/>
  <c r="K127"/>
  <c r="J127"/>
  <c r="I127"/>
  <c r="H127"/>
  <c r="G127"/>
  <c r="F127"/>
  <c r="E127"/>
  <c r="AN127"/>
  <c r="AN129" s="1"/>
  <c r="AG121" i="1"/>
  <c r="AF121"/>
  <c r="AF124"/>
  <c r="AE121"/>
  <c r="AE124"/>
  <c r="AD121"/>
  <c r="AV121"/>
  <c r="AU121"/>
  <c r="AU124" s="1"/>
  <c r="AT121"/>
  <c r="AT124" s="1"/>
  <c r="AS121"/>
  <c r="AS124" s="1"/>
  <c r="AR121"/>
  <c r="AR124" s="1"/>
  <c r="AQ121"/>
  <c r="AP121"/>
  <c r="AP124" s="1"/>
  <c r="AO121"/>
  <c r="AN121"/>
  <c r="AN124" s="1"/>
  <c r="AM124"/>
  <c r="AI124"/>
  <c r="AG124"/>
  <c r="U121"/>
  <c r="T121"/>
  <c r="S121"/>
  <c r="R121"/>
  <c r="Q121"/>
  <c r="P121"/>
  <c r="O121"/>
  <c r="N121"/>
  <c r="M121"/>
  <c r="L121"/>
  <c r="K121"/>
  <c r="J121"/>
  <c r="I121"/>
  <c r="H121"/>
  <c r="G121"/>
  <c r="F121"/>
  <c r="E121"/>
  <c r="AZ121"/>
  <c r="AZ124" s="1"/>
  <c r="BA121"/>
  <c r="BB121"/>
  <c r="AY121"/>
  <c r="AY124" s="1"/>
  <c r="AX121"/>
  <c r="AW121"/>
  <c r="AW124" s="1"/>
</calcChain>
</file>

<file path=xl/sharedStrings.xml><?xml version="1.0" encoding="utf-8"?>
<sst xmlns="http://schemas.openxmlformats.org/spreadsheetml/2006/main" count="1178" uniqueCount="216">
  <si>
    <t>notes</t>
  </si>
  <si>
    <t>unit</t>
  </si>
  <si>
    <t>British Guiana</t>
  </si>
  <si>
    <t>UK and territories under condominium</t>
  </si>
  <si>
    <t>Canada</t>
  </si>
  <si>
    <t>Anglo Egyptian Sudan</t>
  </si>
  <si>
    <t>Australia</t>
  </si>
  <si>
    <t>Bahamas</t>
  </si>
  <si>
    <t>British India</t>
  </si>
  <si>
    <t>British West Africa</t>
  </si>
  <si>
    <t>British West Indies</t>
  </si>
  <si>
    <t>Ceylon</t>
  </si>
  <si>
    <t>Eire</t>
  </si>
  <si>
    <t>Hong Kong</t>
  </si>
  <si>
    <t>Newfoundland</t>
  </si>
  <si>
    <t>Union of South Africa</t>
  </si>
  <si>
    <t>Argentina</t>
  </si>
  <si>
    <t>Brazil</t>
  </si>
  <si>
    <t>Chile</t>
  </si>
  <si>
    <t>China</t>
  </si>
  <si>
    <t>Czechoslovakia</t>
  </si>
  <si>
    <t>Cuba</t>
  </si>
  <si>
    <t>Dutch East Indies</t>
  </si>
  <si>
    <t>Dutch Guiana</t>
  </si>
  <si>
    <t>Dutch West Indies</t>
  </si>
  <si>
    <t>Ecuador</t>
  </si>
  <si>
    <t>Estonia</t>
  </si>
  <si>
    <t>France</t>
  </si>
  <si>
    <t>French West Indies</t>
  </si>
  <si>
    <t>Germany</t>
  </si>
  <si>
    <t>Guatemala</t>
  </si>
  <si>
    <t>Haiti</t>
  </si>
  <si>
    <t>Holland</t>
  </si>
  <si>
    <t>Italy</t>
  </si>
  <si>
    <t>Iran</t>
  </si>
  <si>
    <t>Mexico</t>
  </si>
  <si>
    <t>Norway</t>
  </si>
  <si>
    <t>Peru</t>
  </si>
  <si>
    <t>Portugal</t>
  </si>
  <si>
    <t>Porto Rico</t>
  </si>
  <si>
    <t>Spain</t>
  </si>
  <si>
    <t>Siam</t>
  </si>
  <si>
    <t>Switzerland</t>
  </si>
  <si>
    <t>Uruguay</t>
  </si>
  <si>
    <t>US</t>
  </si>
  <si>
    <t>Venezuela</t>
  </si>
  <si>
    <t>British Honduras</t>
  </si>
  <si>
    <t>Arabia</t>
  </si>
  <si>
    <t>Belgium</t>
  </si>
  <si>
    <t>Canary Islands</t>
  </si>
  <si>
    <t>Fiji</t>
  </si>
  <si>
    <t>French Guiana</t>
  </si>
  <si>
    <t>Hawaii</t>
  </si>
  <si>
    <t>Panama</t>
  </si>
  <si>
    <t>USSR</t>
  </si>
  <si>
    <t>Spanish Possessions</t>
  </si>
  <si>
    <t>Sweden</t>
  </si>
  <si>
    <t>Bermuda</t>
  </si>
  <si>
    <t>New Zealand</t>
  </si>
  <si>
    <t>Mauritius</t>
  </si>
  <si>
    <t>British Malaya</t>
  </si>
  <si>
    <t>British Somaliland</t>
  </si>
  <si>
    <t>British Borneo</t>
  </si>
  <si>
    <t>British East Africa</t>
  </si>
  <si>
    <t>Austria</t>
  </si>
  <si>
    <t>Colombia</t>
  </si>
  <si>
    <t>French Morocco</t>
  </si>
  <si>
    <t>Portuguese Posessions</t>
  </si>
  <si>
    <t>San Salvador</t>
  </si>
  <si>
    <t>Sicily</t>
  </si>
  <si>
    <t>Syria</t>
  </si>
  <si>
    <t>Cyprus</t>
  </si>
  <si>
    <t>Malta</t>
  </si>
  <si>
    <t>Pakistan</t>
  </si>
  <si>
    <t>Palestine</t>
  </si>
  <si>
    <t>Southern Rhodesia</t>
  </si>
  <si>
    <t>Tanganyika</t>
  </si>
  <si>
    <t>Algeria</t>
  </si>
  <si>
    <t>Canal Zone</t>
  </si>
  <si>
    <t>Denmark</t>
  </si>
  <si>
    <t>Egypt</t>
  </si>
  <si>
    <t>Finland</t>
  </si>
  <si>
    <t>French Indo.China</t>
  </si>
  <si>
    <t>Greece</t>
  </si>
  <si>
    <t>Hungary</t>
  </si>
  <si>
    <t>Japan</t>
  </si>
  <si>
    <t>Luxemburg</t>
  </si>
  <si>
    <t>Morocco</t>
  </si>
  <si>
    <t>Nicaragua</t>
  </si>
  <si>
    <t>Persia</t>
  </si>
  <si>
    <t>Poland</t>
  </si>
  <si>
    <t>Soudan</t>
  </si>
  <si>
    <t>Turkey</t>
  </si>
  <si>
    <t>Yugoslavia</t>
  </si>
  <si>
    <t>* Includes buillon and specie but does not include parcel post</t>
  </si>
  <si>
    <t>Kenya</t>
  </si>
  <si>
    <t>Sierra Leone</t>
  </si>
  <si>
    <t>Uganda</t>
  </si>
  <si>
    <t>Zanzibar</t>
  </si>
  <si>
    <t>French West Africa</t>
  </si>
  <si>
    <t>* Includes 8640 buillon for UK</t>
  </si>
  <si>
    <t>* Includes 127 buillon for Venezuela</t>
  </si>
  <si>
    <t>* Includes 539 buillon from Canada, 207 from Australia &amp; 1113 from Venezuela</t>
  </si>
  <si>
    <t>* Includes 1296 buillon from UK &amp; 3032 from Venezuela</t>
  </si>
  <si>
    <t>* Includes 28320 buillon from UK, 677 buillon from Canada, 1045 from US &amp; 1774 from Venezuela</t>
  </si>
  <si>
    <t>Bolivia</t>
  </si>
  <si>
    <t>Dansig</t>
  </si>
  <si>
    <t>Iraq</t>
  </si>
  <si>
    <t>Latvia</t>
  </si>
  <si>
    <t>Lithuania</t>
  </si>
  <si>
    <t>Madagascar</t>
  </si>
  <si>
    <t>Santo Domingo</t>
  </si>
  <si>
    <t>* Includes 4320 buillon from UK &amp; 2475 from Venezuela</t>
  </si>
  <si>
    <t>Roumania</t>
  </si>
  <si>
    <t>*Poland off by 20 in book total</t>
  </si>
  <si>
    <t>* Includes 10587 buillon from UK, 334 from Brazil &amp; 1727 from Venezuela</t>
  </si>
  <si>
    <t>Bulgaria</t>
  </si>
  <si>
    <t>* Includes 8138 buillon from UK, 129 from Bolivia, 51 from Brazil, 38 from Fr Guiana, &amp; 2100 from Venezuela</t>
  </si>
  <si>
    <t>* Includes 8232 buillon from UK, 778 from Brazil &amp; 956 from Venezuela</t>
  </si>
  <si>
    <t>Aden</t>
  </si>
  <si>
    <t>British East Indies</t>
  </si>
  <si>
    <t>Straits Settlements</t>
  </si>
  <si>
    <t>Other British posessions</t>
  </si>
  <si>
    <t>Other countries</t>
  </si>
  <si>
    <t>* Includes 12000 buillon from British West Indies, 2426 from US, 2421 from Dutch Guiana, &amp; 4413 from Venezuela</t>
  </si>
  <si>
    <t>* Includes 2800 buillon from UK, 2905 from British West Indies, 1439 from US, 31 from Dutch Guiana, 614 from Portuguese possessions, &amp; 9329 from Venezuela</t>
  </si>
  <si>
    <t>* Dutch Guiana off by 5000 in book total</t>
  </si>
  <si>
    <t>* Includes 172 buillon from UK, 311 from British West Indies, 145 from US, 106 from Dutch Guiana, 151 from Brazil, &amp; 4879 from Venezuela</t>
  </si>
  <si>
    <t>British South Africa</t>
  </si>
  <si>
    <t>* Includes 4996 buillon from UK, 1940 from British West Indies, 635 from US, &amp; 3659 from Venezuela</t>
  </si>
  <si>
    <t>$</t>
  </si>
  <si>
    <t>Virgin Islands (US)</t>
  </si>
  <si>
    <t>Countries of origin</t>
  </si>
  <si>
    <t>Annual Report of the Comptroller of Customs (HF171.G94q)</t>
  </si>
  <si>
    <t>Exports+Re-exports</t>
  </si>
  <si>
    <t>Costa Rica</t>
  </si>
  <si>
    <t>Liberia</t>
  </si>
  <si>
    <t>Greenland</t>
  </si>
  <si>
    <t>Honduras</t>
  </si>
  <si>
    <t>* Includes 529981 bullion US</t>
  </si>
  <si>
    <t>* Includes 622225 bullion US</t>
  </si>
  <si>
    <t>* Includes 855131 bullion to UK, 960 Br West Indies, 1417 to Brazil, 78 Sweden, 950 US</t>
  </si>
  <si>
    <t>* Includes 920972 bullion to UK, 14400 to Br West Indies, 6984 to Brazil, 1647 Holland, 46 Sweden, 740 US</t>
  </si>
  <si>
    <t>* Includes 1089603 bullion to UK, 55904 to Br West Indies, 7372 to Brazil, 2717 US</t>
  </si>
  <si>
    <t>* Includes 1012696 bullion to UK, 4620 to Br West Indies, 9478 to Brazil, 14188 US</t>
  </si>
  <si>
    <t>* Includes 5773 bullion to Brazil, 238530 US</t>
  </si>
  <si>
    <t>* Includes 3251 bullion to Brazil, 316226 US</t>
  </si>
  <si>
    <t>* Includes 1977 bullion to Brazil, 353018 US</t>
  </si>
  <si>
    <t>Israel</t>
  </si>
  <si>
    <t>Country of ultimate destination</t>
  </si>
  <si>
    <t>Country to which consigned</t>
  </si>
  <si>
    <t>Country from which consigned</t>
  </si>
  <si>
    <t>* Includes 1226 buillon from UK, 519 from British West Indies, 487 from US, 50 from Brazil, &amp; 369 from Venezuela</t>
  </si>
  <si>
    <t>* Includes 2154 buillon from UK, 472 from British West Indies, &amp; 347 from Venezuela</t>
  </si>
  <si>
    <t>* Includes 47280 buillon from UK, 106 from Brazil &amp; 358 from Venezuela</t>
  </si>
  <si>
    <t>Reunion</t>
  </si>
  <si>
    <t>* Includes 637295 bullion to UK, 64 to Canada, 16179 to Br West Indies, 4455 to Brazil, 402801 US</t>
  </si>
  <si>
    <t>* Includes 912 bullion to UK, 27291 to Br West Indies, 4610 to Brazil, 1004349 US</t>
  </si>
  <si>
    <t>* Includes 137280 buillon from UK, 258 from Brazil &amp; 752 from Venezuela</t>
  </si>
  <si>
    <t>British Burma</t>
  </si>
  <si>
    <t>* Includes 120960 buillon from UK, 83 from Fr Guiana &amp; 1146 from Venezuela</t>
  </si>
  <si>
    <t>* Includes 1728 to Br West Indies, 7056 to Brazil, 915062 US</t>
  </si>
  <si>
    <t>* Includes 6512 bullion to Brazil, 591622 US</t>
  </si>
  <si>
    <t>* Includes 148071 buillon from UK &amp; 2064 from Venezuela</t>
  </si>
  <si>
    <t>* Includes 1200 buillon from UK, 897 from British West Indies, 527 from US, 352 from Brazil, &amp; 560 from Venezuela</t>
  </si>
  <si>
    <t>* Includes 1223 buillon from UK, 4963 from British West Indies, 12 from Dutch Guiana, 120 from Brazil, &amp; 956 from Venezuela</t>
  </si>
  <si>
    <t>* Includes 2200 buillon from UK, 73 from British West Indies, &amp; 725 from Venezuela</t>
  </si>
  <si>
    <t>* Includes 8773 buillon from UK &amp; 1363 from Venezuela</t>
  </si>
  <si>
    <t>Virgin Islands of US</t>
  </si>
  <si>
    <t>* Includes 672826 bullion to UK, 6110 US</t>
  </si>
  <si>
    <t>St Pierre Miquelon</t>
  </si>
  <si>
    <t>* Includes bullion: 1440 UK, 207 Australia, 2730 Venezuela</t>
  </si>
  <si>
    <t>* Includes buillon and specie but does not include parcel post (809290)</t>
  </si>
  <si>
    <t>Lebanon</t>
  </si>
  <si>
    <t>Paraguay</t>
  </si>
  <si>
    <t>Saudi Arabia</t>
  </si>
  <si>
    <t>Gibraltar</t>
  </si>
  <si>
    <t>Ships Stores</t>
  </si>
  <si>
    <t>Includes bullion: 447 UK, 138 Brazil, 557265 US</t>
  </si>
  <si>
    <t>Countries of ultimate destination</t>
  </si>
  <si>
    <t>Includes bullion: 0</t>
  </si>
  <si>
    <t>* Includes bullion: 106969 UK, 48000 British West Indies, 118 French Guiana, 1144 Dutch Guiana, 4555 Venezuela</t>
  </si>
  <si>
    <t>Countries from which consigned</t>
  </si>
  <si>
    <t>Blue Book</t>
  </si>
  <si>
    <t>Includes bullion: 50067 UK, 2608 British West Indies, 172315 US</t>
  </si>
  <si>
    <t>Includes bullion: 217560 UK, 267 British West Indies, 628 US</t>
  </si>
  <si>
    <t>Includes bullion: 3888 UK, 24000 British West Indies</t>
  </si>
  <si>
    <t>Includes bullion: 92631 UK, 12738 US</t>
  </si>
  <si>
    <t>* Includes bullion: 5512 UK, 10854 British West Indies, 357 US, 3630 French Guiana, 160 Brazil, 4359 Venezuela</t>
  </si>
  <si>
    <t>* Includes bullion: 1332 UK, 28800 British West Indies, 753 US, 8 French Guiana, 428 Dutch Guiana, 7192 Venezuela</t>
  </si>
  <si>
    <t>Includes bullion: 144741 UK, 34329 US</t>
  </si>
  <si>
    <t>Includes bullion: 379100 UK, 829 US</t>
  </si>
  <si>
    <t>* Includes bullion: 646 UK, 2663 British West Indies, 1049 US, 150 French Guiana, 4876 Venezuela</t>
  </si>
  <si>
    <t>Includes bullion: 84137 UK, 14666 US</t>
  </si>
  <si>
    <t>Includes bullion: 164 UK</t>
  </si>
  <si>
    <t>Does not include goods entered for transhipment</t>
  </si>
  <si>
    <t>* Includes bullion: 1218 UK, 960 British West Indies, 346 French Guiana, 1848 Dutch Guiana, 6897 Venezuela, 7161 US, 95 Brazil</t>
  </si>
  <si>
    <t xml:space="preserve"> Includes bullion: 85328 UK, 6398 British possessions, 40014 foreign (no further breakout)</t>
  </si>
  <si>
    <t xml:space="preserve"> Includes bullion: 6002 UK, 49360 British possessions, 33521 foreign (no further breakout)</t>
  </si>
  <si>
    <t xml:space="preserve"> Includes bullion: 2188 UK, 222 British possessions, 389057 foreign (no further breakout)</t>
  </si>
  <si>
    <t xml:space="preserve"> Includes bullion: 119982 UK, 0 British possessions, 138740 foreign (no further breakout)</t>
  </si>
  <si>
    <t>Includes bullion: 0 UK, 26110 British possessions, 32898 foreign (no further breakout)</t>
  </si>
  <si>
    <t>Includes bullion: 3551 UK, 292160 British possessions, 7014 foreign (no further breakout)</t>
  </si>
  <si>
    <t>Includes bullion: 51842 UK, 149096 US</t>
  </si>
  <si>
    <t>Includes bullion: 1123 US</t>
  </si>
  <si>
    <t>Countries whence consigned</t>
  </si>
  <si>
    <t>Countries to which consigned</t>
  </si>
  <si>
    <t>Includes bullion: 176646 UK, 571 British West Indies, 89696 US, 2400 Belgium</t>
  </si>
  <si>
    <t>Includes bullion: 96547 UK, 23233 US</t>
  </si>
  <si>
    <t>Includes bullion: 7963 UK, 18279 US</t>
  </si>
  <si>
    <t>Includes bullion: 118231 UK, 35 British West Indies, 262310 US, 1018 Belgium</t>
  </si>
  <si>
    <t>Includes bullion: 601552 UK, 30728 US, 473 Dutch West Indies, 494 Belgium</t>
  </si>
  <si>
    <t>Includes bullion: 19964 UK, 3629 US</t>
  </si>
  <si>
    <t>Includes bullion: 3640 UK</t>
  </si>
  <si>
    <t>Includes bullion: 669186 UK, 6110 US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</si>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</sst>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132"/>
  <sheetViews>
    <sheetView tabSelected="1" zoomScale="85" zoomScaleNormal="85" workbookViewId="0">
      <pane xSplit="4" ySplit="1" topLeftCell="AH86" activePane="bottomRight" state="frozen"/>
      <selection pane="topRight" activeCell="E1" sqref="E1"/>
      <selection pane="bottomLeft" activeCell="A2" sqref="A2"/>
      <selection pane="bottomRight" activeCell="B121" sqref="B121"/>
    </sheetView>
  </sheetViews>
  <sheetFormatPr defaultRowHeight="15"/>
  <cols>
    <col min="23" max="31" width="9.28515625" bestFit="1" customWidth="1"/>
    <col min="34" max="34" width="9.28515625" bestFit="1" customWidth="1"/>
    <col min="42" max="42" width="9.28515625" bestFit="1" customWidth="1"/>
    <col min="44" max="47" width="9.28515625" bestFit="1" customWidth="1"/>
    <col min="49" max="54" width="9.28515625" bestFit="1" customWidth="1"/>
  </cols>
  <sheetData>
    <row r="1" spans="1:54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</row>
    <row r="2" spans="1:54">
      <c r="W2">
        <v>1</v>
      </c>
      <c r="X2">
        <v>1</v>
      </c>
      <c r="Y2">
        <v>1</v>
      </c>
      <c r="Z2">
        <v>1</v>
      </c>
      <c r="AA2" s="1">
        <v>1</v>
      </c>
      <c r="AB2">
        <v>1</v>
      </c>
      <c r="AC2" s="1">
        <v>1</v>
      </c>
      <c r="AD2">
        <v>1</v>
      </c>
      <c r="AE2" s="1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</row>
    <row r="3" spans="1:54">
      <c r="C3">
        <v>1</v>
      </c>
      <c r="D3">
        <v>1</v>
      </c>
      <c r="W3" t="s">
        <v>130</v>
      </c>
      <c r="X3" t="s">
        <v>130</v>
      </c>
      <c r="Y3" t="s">
        <v>130</v>
      </c>
      <c r="Z3" t="s">
        <v>130</v>
      </c>
      <c r="AA3" t="s">
        <v>130</v>
      </c>
      <c r="AB3" t="s">
        <v>130</v>
      </c>
      <c r="AC3" t="s">
        <v>130</v>
      </c>
      <c r="AE3" s="1"/>
      <c r="AJ3" t="s">
        <v>130</v>
      </c>
      <c r="AK3" t="s">
        <v>130</v>
      </c>
      <c r="AL3" t="s">
        <v>130</v>
      </c>
      <c r="AM3" t="s">
        <v>130</v>
      </c>
      <c r="AN3" t="s">
        <v>130</v>
      </c>
      <c r="AO3" t="s">
        <v>130</v>
      </c>
      <c r="AP3" t="s">
        <v>130</v>
      </c>
      <c r="AQ3" t="s">
        <v>130</v>
      </c>
      <c r="AR3" t="s">
        <v>130</v>
      </c>
      <c r="AS3" t="s">
        <v>130</v>
      </c>
      <c r="AT3" t="s">
        <v>130</v>
      </c>
      <c r="AU3" t="s">
        <v>130</v>
      </c>
      <c r="AZ3" t="s">
        <v>130</v>
      </c>
    </row>
    <row r="4" spans="1:54">
      <c r="A4" t="s">
        <v>2</v>
      </c>
      <c r="B4" t="s">
        <v>3</v>
      </c>
      <c r="W4">
        <v>4189904</v>
      </c>
      <c r="X4">
        <v>5292052</v>
      </c>
      <c r="Y4">
        <v>9358957</v>
      </c>
      <c r="Z4">
        <v>7336176</v>
      </c>
      <c r="AA4">
        <v>4904859</v>
      </c>
      <c r="AB4">
        <v>6655767</v>
      </c>
      <c r="AC4">
        <v>7116072</v>
      </c>
      <c r="AD4">
        <v>7388492</v>
      </c>
      <c r="AE4">
        <v>5911406</v>
      </c>
      <c r="AF4">
        <v>6067010</v>
      </c>
      <c r="AG4">
        <v>6531544</v>
      </c>
      <c r="AH4">
        <v>6039778</v>
      </c>
      <c r="AI4">
        <v>5427187</v>
      </c>
      <c r="AJ4">
        <v>4487345</v>
      </c>
      <c r="AK4">
        <v>5175736</v>
      </c>
      <c r="AL4">
        <v>5355465</v>
      </c>
      <c r="AM4">
        <v>4728033</v>
      </c>
      <c r="AN4">
        <v>4855023</v>
      </c>
      <c r="AO4">
        <v>5224344</v>
      </c>
      <c r="AP4">
        <v>6178767</v>
      </c>
      <c r="AQ4">
        <v>5361519</v>
      </c>
      <c r="AR4">
        <v>4888979</v>
      </c>
      <c r="AS4">
        <v>5474594</v>
      </c>
      <c r="AT4">
        <v>4084851</v>
      </c>
      <c r="AU4">
        <v>3230074</v>
      </c>
      <c r="AW4">
        <v>3463087</v>
      </c>
      <c r="AX4">
        <v>4121178</v>
      </c>
      <c r="AY4">
        <v>8329370</v>
      </c>
      <c r="AZ4">
        <v>10876688</v>
      </c>
      <c r="BA4">
        <v>17203269</v>
      </c>
      <c r="BB4">
        <v>23858599</v>
      </c>
    </row>
    <row r="5" spans="1:54">
      <c r="B5" t="s">
        <v>4</v>
      </c>
      <c r="W5">
        <v>2612080</v>
      </c>
      <c r="X5">
        <v>3454920</v>
      </c>
      <c r="Y5">
        <v>3974447</v>
      </c>
      <c r="Z5">
        <v>2927694</v>
      </c>
      <c r="AA5">
        <v>2376883</v>
      </c>
      <c r="AB5">
        <v>2661740</v>
      </c>
      <c r="AC5">
        <v>2671177</v>
      </c>
      <c r="AD5">
        <v>2877169</v>
      </c>
      <c r="AE5">
        <v>2961310</v>
      </c>
      <c r="AF5">
        <v>2582761</v>
      </c>
      <c r="AG5">
        <v>2636165</v>
      </c>
      <c r="AH5">
        <v>1996092</v>
      </c>
      <c r="AI5">
        <v>1491032</v>
      </c>
      <c r="AJ5">
        <v>1100228</v>
      </c>
      <c r="AK5">
        <v>993925</v>
      </c>
      <c r="AL5">
        <v>1078049</v>
      </c>
      <c r="AM5">
        <v>1098756</v>
      </c>
      <c r="AN5">
        <v>1299794</v>
      </c>
      <c r="AO5">
        <v>1314055</v>
      </c>
      <c r="AP5">
        <v>1655604</v>
      </c>
      <c r="AQ5">
        <v>1567318</v>
      </c>
      <c r="AR5">
        <v>1950679</v>
      </c>
      <c r="AS5">
        <v>3274028</v>
      </c>
      <c r="AT5">
        <v>6627102</v>
      </c>
      <c r="AU5">
        <v>6481911</v>
      </c>
      <c r="AW5">
        <v>8333522</v>
      </c>
      <c r="AX5">
        <v>8744058</v>
      </c>
      <c r="AY5">
        <v>9560792</v>
      </c>
      <c r="AZ5">
        <v>13499249</v>
      </c>
      <c r="BA5">
        <v>11280256</v>
      </c>
      <c r="BB5">
        <v>7798238</v>
      </c>
    </row>
    <row r="6" spans="1:54">
      <c r="B6" t="s">
        <v>119</v>
      </c>
      <c r="AQ6">
        <v>113</v>
      </c>
      <c r="AR6">
        <v>107</v>
      </c>
      <c r="AS6">
        <v>94</v>
      </c>
      <c r="AT6">
        <v>101</v>
      </c>
      <c r="AU6">
        <v>8668</v>
      </c>
    </row>
    <row r="7" spans="1:54">
      <c r="B7" t="s">
        <v>5</v>
      </c>
      <c r="AM7">
        <v>299</v>
      </c>
      <c r="AN7">
        <v>187</v>
      </c>
      <c r="AO7">
        <v>111</v>
      </c>
      <c r="AP7">
        <v>382</v>
      </c>
      <c r="AQ7">
        <v>333</v>
      </c>
      <c r="AR7">
        <v>180</v>
      </c>
      <c r="AS7">
        <v>670</v>
      </c>
      <c r="AT7">
        <v>540</v>
      </c>
      <c r="AU7">
        <v>61</v>
      </c>
      <c r="AW7">
        <v>677</v>
      </c>
      <c r="AX7">
        <v>1040</v>
      </c>
      <c r="AY7">
        <v>917</v>
      </c>
      <c r="AZ7">
        <v>1017</v>
      </c>
      <c r="BA7">
        <v>354</v>
      </c>
      <c r="BB7">
        <v>488</v>
      </c>
    </row>
    <row r="8" spans="1:54">
      <c r="B8" t="s">
        <v>6</v>
      </c>
      <c r="AA8">
        <v>3</v>
      </c>
      <c r="AJ8">
        <v>2491</v>
      </c>
      <c r="AK8">
        <v>7107</v>
      </c>
      <c r="AL8">
        <v>3810</v>
      </c>
      <c r="AM8">
        <v>16026</v>
      </c>
      <c r="AN8">
        <v>21459</v>
      </c>
      <c r="AO8">
        <v>18371</v>
      </c>
      <c r="AP8">
        <v>34151</v>
      </c>
      <c r="AQ8">
        <v>39303</v>
      </c>
      <c r="AR8">
        <v>28438</v>
      </c>
      <c r="AS8">
        <v>52488</v>
      </c>
      <c r="AT8">
        <v>78706</v>
      </c>
      <c r="AU8">
        <v>89161</v>
      </c>
      <c r="AW8">
        <v>9165</v>
      </c>
      <c r="AX8">
        <v>8757</v>
      </c>
      <c r="AY8">
        <v>22324</v>
      </c>
      <c r="AZ8">
        <v>320585</v>
      </c>
      <c r="BA8">
        <v>1598720</v>
      </c>
      <c r="BB8">
        <v>1350271</v>
      </c>
    </row>
    <row r="9" spans="1:54">
      <c r="B9" t="s">
        <v>7</v>
      </c>
      <c r="AG9">
        <v>30</v>
      </c>
      <c r="AT9">
        <v>27</v>
      </c>
      <c r="AW9">
        <v>975</v>
      </c>
      <c r="AX9">
        <v>200</v>
      </c>
      <c r="AY9">
        <v>16</v>
      </c>
      <c r="BB9">
        <v>19370</v>
      </c>
    </row>
    <row r="10" spans="1:54">
      <c r="B10" t="s">
        <v>57</v>
      </c>
      <c r="W10">
        <v>22897</v>
      </c>
      <c r="X10">
        <v>24810</v>
      </c>
      <c r="Y10">
        <v>21383</v>
      </c>
      <c r="Z10">
        <v>25542</v>
      </c>
      <c r="AA10">
        <v>19905</v>
      </c>
      <c r="AB10">
        <v>2504</v>
      </c>
      <c r="AC10">
        <v>473</v>
      </c>
      <c r="AD10">
        <v>2072</v>
      </c>
      <c r="AE10">
        <v>23</v>
      </c>
      <c r="AF10">
        <v>865</v>
      </c>
      <c r="AG10">
        <v>4038</v>
      </c>
      <c r="AH10">
        <v>1076</v>
      </c>
      <c r="AJ10">
        <v>519</v>
      </c>
      <c r="AK10">
        <v>293</v>
      </c>
      <c r="AL10">
        <v>212</v>
      </c>
      <c r="AM10">
        <v>37</v>
      </c>
      <c r="AN10">
        <v>2244</v>
      </c>
      <c r="AO10">
        <v>639</v>
      </c>
      <c r="AP10">
        <v>1137</v>
      </c>
      <c r="AQ10">
        <v>2195</v>
      </c>
      <c r="AR10">
        <v>1284</v>
      </c>
      <c r="AS10">
        <v>7359</v>
      </c>
      <c r="AT10">
        <v>5055</v>
      </c>
      <c r="AY10">
        <v>2970</v>
      </c>
      <c r="AZ10">
        <v>12</v>
      </c>
      <c r="BA10">
        <v>7370</v>
      </c>
      <c r="BB10">
        <v>627</v>
      </c>
    </row>
    <row r="11" spans="1:54">
      <c r="B11" t="s">
        <v>159</v>
      </c>
      <c r="AS11">
        <v>3018</v>
      </c>
      <c r="AT11">
        <v>3024</v>
      </c>
    </row>
    <row r="12" spans="1:54">
      <c r="B12" t="s">
        <v>46</v>
      </c>
      <c r="AE12">
        <v>1230</v>
      </c>
      <c r="AG12">
        <v>21</v>
      </c>
      <c r="AP12">
        <v>50</v>
      </c>
      <c r="AQ12">
        <v>61</v>
      </c>
      <c r="AR12">
        <v>55</v>
      </c>
      <c r="AS12">
        <v>48</v>
      </c>
      <c r="AX12">
        <v>357</v>
      </c>
      <c r="AY12">
        <v>1000</v>
      </c>
    </row>
    <row r="13" spans="1:54">
      <c r="B13" t="s">
        <v>8</v>
      </c>
      <c r="AK13">
        <v>187124</v>
      </c>
      <c r="AM13">
        <v>373889</v>
      </c>
      <c r="AN13">
        <v>294828</v>
      </c>
      <c r="AO13">
        <v>424759</v>
      </c>
      <c r="AP13">
        <v>430604</v>
      </c>
      <c r="AQ13">
        <v>376690</v>
      </c>
      <c r="AR13">
        <v>387514</v>
      </c>
      <c r="AS13">
        <v>837094</v>
      </c>
      <c r="AT13">
        <v>668944</v>
      </c>
      <c r="AU13">
        <v>565395</v>
      </c>
      <c r="AW13">
        <v>1308509</v>
      </c>
      <c r="AX13">
        <v>466401</v>
      </c>
      <c r="AY13">
        <v>468262</v>
      </c>
      <c r="AZ13">
        <v>1248750</v>
      </c>
      <c r="BA13">
        <v>1377650</v>
      </c>
      <c r="BB13">
        <v>2584609</v>
      </c>
    </row>
    <row r="14" spans="1:54">
      <c r="B14" t="s">
        <v>62</v>
      </c>
      <c r="AM14">
        <v>803</v>
      </c>
      <c r="AN14">
        <v>112</v>
      </c>
      <c r="AO14">
        <v>82</v>
      </c>
      <c r="AQ14">
        <v>84</v>
      </c>
      <c r="AY14">
        <v>329</v>
      </c>
      <c r="AZ14">
        <v>1840</v>
      </c>
    </row>
    <row r="15" spans="1:54">
      <c r="B15" t="s">
        <v>63</v>
      </c>
      <c r="W15">
        <v>5</v>
      </c>
      <c r="Z15">
        <v>49</v>
      </c>
      <c r="AC15">
        <v>19878</v>
      </c>
      <c r="AE15">
        <v>106</v>
      </c>
      <c r="AK15">
        <v>718</v>
      </c>
      <c r="AL15">
        <v>21</v>
      </c>
      <c r="AM15">
        <v>425</v>
      </c>
      <c r="AN15">
        <v>139</v>
      </c>
      <c r="AO15">
        <v>92</v>
      </c>
      <c r="AP15">
        <v>612</v>
      </c>
      <c r="AQ15">
        <v>856</v>
      </c>
      <c r="AR15">
        <v>165</v>
      </c>
      <c r="AS15">
        <v>645</v>
      </c>
      <c r="AT15">
        <v>132</v>
      </c>
      <c r="AU15">
        <v>177</v>
      </c>
      <c r="AY15">
        <v>2992</v>
      </c>
      <c r="AZ15">
        <v>2357</v>
      </c>
      <c r="BA15">
        <v>797</v>
      </c>
    </row>
    <row r="16" spans="1:54">
      <c r="B16" t="s">
        <v>9</v>
      </c>
      <c r="Y16">
        <v>29</v>
      </c>
      <c r="AE16">
        <v>199</v>
      </c>
      <c r="AF16">
        <v>653</v>
      </c>
      <c r="AG16">
        <v>297</v>
      </c>
      <c r="AH16">
        <v>209</v>
      </c>
      <c r="AI16">
        <v>1231</v>
      </c>
      <c r="AJ16">
        <v>732</v>
      </c>
      <c r="AK16">
        <v>442</v>
      </c>
      <c r="AL16">
        <v>2093</v>
      </c>
      <c r="AM16">
        <v>4224</v>
      </c>
      <c r="AN16">
        <v>5681</v>
      </c>
      <c r="AO16">
        <v>6368</v>
      </c>
      <c r="AP16">
        <v>5756</v>
      </c>
      <c r="AQ16">
        <v>6589</v>
      </c>
      <c r="AR16">
        <v>3856</v>
      </c>
      <c r="AS16">
        <v>4053</v>
      </c>
      <c r="AT16">
        <v>1152</v>
      </c>
      <c r="AU16">
        <v>157</v>
      </c>
      <c r="AW16">
        <v>66</v>
      </c>
      <c r="AX16">
        <v>38</v>
      </c>
      <c r="AY16">
        <v>6821</v>
      </c>
      <c r="AZ16">
        <v>2749</v>
      </c>
      <c r="BA16">
        <v>599</v>
      </c>
      <c r="BB16">
        <v>3258</v>
      </c>
    </row>
    <row r="17" spans="2:54">
      <c r="B17" t="s">
        <v>128</v>
      </c>
      <c r="AB17">
        <v>46</v>
      </c>
      <c r="AG17">
        <v>267</v>
      </c>
    </row>
    <row r="18" spans="2:54">
      <c r="B18" t="s">
        <v>10</v>
      </c>
      <c r="W18">
        <v>777187</v>
      </c>
      <c r="X18">
        <v>527718</v>
      </c>
      <c r="Y18">
        <v>732242</v>
      </c>
      <c r="Z18">
        <v>573959</v>
      </c>
      <c r="AA18">
        <v>553832</v>
      </c>
      <c r="AB18">
        <v>541090</v>
      </c>
      <c r="AC18">
        <v>540006</v>
      </c>
      <c r="AD18">
        <v>494696</v>
      </c>
      <c r="AE18">
        <v>528817</v>
      </c>
      <c r="AF18">
        <v>419580</v>
      </c>
      <c r="AG18">
        <v>400748</v>
      </c>
      <c r="AH18">
        <v>349555</v>
      </c>
      <c r="AI18">
        <v>407909</v>
      </c>
      <c r="AJ18">
        <v>436014</v>
      </c>
      <c r="AK18">
        <v>424093</v>
      </c>
      <c r="AL18">
        <v>418059</v>
      </c>
      <c r="AM18">
        <v>346155</v>
      </c>
      <c r="AN18">
        <v>361875</v>
      </c>
      <c r="AO18">
        <v>370678</v>
      </c>
      <c r="AP18">
        <v>425367</v>
      </c>
      <c r="AQ18">
        <v>457697</v>
      </c>
      <c r="AR18">
        <v>474605</v>
      </c>
      <c r="AS18">
        <v>657577</v>
      </c>
      <c r="AT18">
        <v>1080811</v>
      </c>
      <c r="AU18">
        <v>1093665</v>
      </c>
      <c r="AW18">
        <v>1353606</v>
      </c>
      <c r="AX18">
        <v>1283727</v>
      </c>
      <c r="AY18">
        <v>1632629</v>
      </c>
      <c r="AZ18">
        <v>1527956</v>
      </c>
      <c r="BA18">
        <v>2822838</v>
      </c>
      <c r="BB18">
        <v>2281485</v>
      </c>
    </row>
    <row r="19" spans="2:54">
      <c r="B19" t="s">
        <v>120</v>
      </c>
      <c r="W19">
        <v>1000053</v>
      </c>
      <c r="X19">
        <v>122947</v>
      </c>
      <c r="Y19">
        <v>270431</v>
      </c>
      <c r="Z19">
        <v>178482</v>
      </c>
      <c r="AA19">
        <v>212981</v>
      </c>
      <c r="AB19">
        <v>191677</v>
      </c>
      <c r="AC19">
        <v>219960</v>
      </c>
      <c r="AD19">
        <v>194250</v>
      </c>
      <c r="AE19">
        <v>233717</v>
      </c>
      <c r="AF19">
        <v>274420</v>
      </c>
      <c r="AG19">
        <v>164111</v>
      </c>
      <c r="AH19">
        <v>196295</v>
      </c>
      <c r="AI19">
        <v>252905</v>
      </c>
      <c r="AJ19">
        <v>154204</v>
      </c>
      <c r="AL19">
        <v>257890</v>
      </c>
    </row>
    <row r="20" spans="2:54">
      <c r="B20" t="s">
        <v>60</v>
      </c>
      <c r="AM20">
        <v>27780</v>
      </c>
      <c r="AN20">
        <v>24873</v>
      </c>
      <c r="AO20">
        <v>16162</v>
      </c>
      <c r="AP20">
        <v>22242</v>
      </c>
      <c r="AQ20">
        <v>19359</v>
      </c>
      <c r="AR20">
        <v>13710</v>
      </c>
      <c r="AS20">
        <v>20997</v>
      </c>
      <c r="AT20">
        <v>16672</v>
      </c>
      <c r="AU20">
        <v>9491</v>
      </c>
      <c r="AY20">
        <v>29732</v>
      </c>
      <c r="AZ20">
        <v>96209</v>
      </c>
      <c r="BA20">
        <v>13883</v>
      </c>
      <c r="BB20">
        <v>45411</v>
      </c>
    </row>
    <row r="21" spans="2:54">
      <c r="B21" t="s">
        <v>61</v>
      </c>
      <c r="AT21">
        <v>65</v>
      </c>
      <c r="AY21">
        <v>232</v>
      </c>
      <c r="BA21">
        <v>337</v>
      </c>
      <c r="BB21">
        <v>63</v>
      </c>
    </row>
    <row r="22" spans="2:54">
      <c r="B22" t="s">
        <v>11</v>
      </c>
      <c r="AM22">
        <v>11979</v>
      </c>
      <c r="AN22">
        <v>17748</v>
      </c>
      <c r="AO22">
        <v>23210</v>
      </c>
      <c r="AP22">
        <v>18605</v>
      </c>
      <c r="AQ22">
        <v>20614</v>
      </c>
      <c r="AR22">
        <v>23923</v>
      </c>
      <c r="AS22">
        <v>28303</v>
      </c>
      <c r="AT22">
        <v>29386</v>
      </c>
      <c r="AU22">
        <v>13869</v>
      </c>
      <c r="AW22">
        <v>24791</v>
      </c>
      <c r="AX22">
        <v>29242</v>
      </c>
      <c r="AY22">
        <v>49847</v>
      </c>
      <c r="AZ22">
        <v>107732</v>
      </c>
      <c r="BA22">
        <v>75594</v>
      </c>
      <c r="BB22">
        <v>62374</v>
      </c>
    </row>
    <row r="23" spans="2:54">
      <c r="B23" t="s">
        <v>71</v>
      </c>
      <c r="AK23">
        <v>165</v>
      </c>
      <c r="AM23">
        <v>490</v>
      </c>
      <c r="AN23">
        <v>7449</v>
      </c>
      <c r="AO23">
        <v>5876</v>
      </c>
      <c r="AP23">
        <v>7036</v>
      </c>
      <c r="AQ23">
        <v>15527</v>
      </c>
      <c r="AR23">
        <v>6011</v>
      </c>
      <c r="AS23">
        <v>1955</v>
      </c>
      <c r="AZ23">
        <v>1439</v>
      </c>
      <c r="BA23">
        <v>147</v>
      </c>
      <c r="BB23">
        <v>27767</v>
      </c>
    </row>
    <row r="24" spans="2:54">
      <c r="B24" t="s">
        <v>12</v>
      </c>
      <c r="AM24">
        <v>59167</v>
      </c>
      <c r="AN24">
        <v>94309</v>
      </c>
      <c r="AO24">
        <v>92938</v>
      </c>
      <c r="AP24">
        <v>73822</v>
      </c>
      <c r="AQ24">
        <v>117703</v>
      </c>
      <c r="AR24">
        <v>82258</v>
      </c>
      <c r="AS24">
        <v>87581</v>
      </c>
      <c r="AT24">
        <v>38371</v>
      </c>
      <c r="AU24">
        <v>14293</v>
      </c>
      <c r="AW24">
        <v>782</v>
      </c>
      <c r="AX24">
        <v>1009</v>
      </c>
      <c r="AY24">
        <v>1472</v>
      </c>
      <c r="AZ24">
        <v>2682</v>
      </c>
      <c r="BA24">
        <v>3269</v>
      </c>
      <c r="BB24">
        <v>2001</v>
      </c>
    </row>
    <row r="25" spans="2:54">
      <c r="B25" t="s">
        <v>13</v>
      </c>
      <c r="W25">
        <v>1102</v>
      </c>
      <c r="X25">
        <v>1858</v>
      </c>
      <c r="Z25">
        <v>206</v>
      </c>
      <c r="AB25">
        <v>832</v>
      </c>
      <c r="AD25">
        <v>545</v>
      </c>
      <c r="AE25">
        <v>2338</v>
      </c>
      <c r="AF25">
        <v>8797</v>
      </c>
      <c r="AG25">
        <v>5006</v>
      </c>
      <c r="AH25">
        <v>8832</v>
      </c>
      <c r="AI25">
        <v>6766</v>
      </c>
      <c r="AJ25">
        <v>6690</v>
      </c>
      <c r="AK25">
        <v>4670</v>
      </c>
      <c r="AL25">
        <v>18704</v>
      </c>
      <c r="AM25">
        <v>51122</v>
      </c>
      <c r="AN25">
        <v>43847</v>
      </c>
      <c r="AO25">
        <v>88707</v>
      </c>
      <c r="AP25">
        <v>228639</v>
      </c>
      <c r="AQ25">
        <v>148297</v>
      </c>
      <c r="AR25">
        <v>208095</v>
      </c>
      <c r="AS25">
        <v>212670</v>
      </c>
      <c r="AT25">
        <v>294135</v>
      </c>
      <c r="AU25">
        <v>43720</v>
      </c>
      <c r="AW25">
        <v>113</v>
      </c>
      <c r="AZ25">
        <v>17738</v>
      </c>
      <c r="BA25">
        <v>218902</v>
      </c>
      <c r="BB25">
        <v>558312</v>
      </c>
    </row>
    <row r="26" spans="2:54">
      <c r="B26" t="s">
        <v>95</v>
      </c>
      <c r="BA26">
        <v>1825</v>
      </c>
    </row>
    <row r="27" spans="2:54">
      <c r="B27" t="s">
        <v>72</v>
      </c>
      <c r="AL27">
        <v>430</v>
      </c>
      <c r="AM27">
        <v>416</v>
      </c>
      <c r="AO27">
        <v>321</v>
      </c>
      <c r="AP27">
        <v>2503</v>
      </c>
      <c r="AQ27">
        <v>2277</v>
      </c>
      <c r="AR27">
        <v>2486</v>
      </c>
      <c r="BB27">
        <v>87</v>
      </c>
    </row>
    <row r="28" spans="2:54">
      <c r="B28" t="s">
        <v>59</v>
      </c>
      <c r="AY28">
        <v>2500</v>
      </c>
    </row>
    <row r="29" spans="2:54">
      <c r="B29" t="s">
        <v>14</v>
      </c>
      <c r="Z29">
        <v>17385</v>
      </c>
      <c r="AA29">
        <v>10018</v>
      </c>
      <c r="AB29">
        <v>1086</v>
      </c>
      <c r="AC29">
        <v>1753</v>
      </c>
      <c r="AD29">
        <v>1295</v>
      </c>
      <c r="AE29">
        <v>594</v>
      </c>
      <c r="AF29">
        <v>8690</v>
      </c>
      <c r="AG29">
        <v>8626</v>
      </c>
      <c r="AH29">
        <v>1044</v>
      </c>
      <c r="AI29">
        <v>912</v>
      </c>
      <c r="AN29">
        <v>122</v>
      </c>
      <c r="AO29">
        <v>4597</v>
      </c>
      <c r="AP29">
        <v>6036</v>
      </c>
      <c r="AQ29">
        <v>6696</v>
      </c>
      <c r="AR29">
        <v>11047</v>
      </c>
      <c r="AS29">
        <v>48447</v>
      </c>
      <c r="AT29">
        <v>67992</v>
      </c>
      <c r="AU29">
        <v>88497</v>
      </c>
      <c r="AW29">
        <v>187290</v>
      </c>
      <c r="AX29">
        <v>183743</v>
      </c>
      <c r="AY29">
        <v>142074</v>
      </c>
      <c r="AZ29">
        <v>139165</v>
      </c>
      <c r="BA29">
        <v>101460</v>
      </c>
      <c r="BB29">
        <v>1273</v>
      </c>
    </row>
    <row r="30" spans="2:54">
      <c r="B30" t="s">
        <v>58</v>
      </c>
      <c r="AL30">
        <v>46</v>
      </c>
      <c r="AM30">
        <v>38981</v>
      </c>
      <c r="AN30">
        <v>41256</v>
      </c>
      <c r="AO30">
        <v>54164</v>
      </c>
      <c r="AP30">
        <v>41119</v>
      </c>
      <c r="AQ30">
        <v>49688</v>
      </c>
      <c r="AR30">
        <v>27352</v>
      </c>
      <c r="AS30">
        <v>12381</v>
      </c>
      <c r="AT30">
        <v>15894</v>
      </c>
      <c r="AU30">
        <v>6130</v>
      </c>
      <c r="AY30">
        <v>21168</v>
      </c>
      <c r="BB30">
        <v>18060</v>
      </c>
    </row>
    <row r="31" spans="2:54">
      <c r="B31" t="s">
        <v>73</v>
      </c>
      <c r="BB31">
        <v>24</v>
      </c>
    </row>
    <row r="32" spans="2:54">
      <c r="B32" t="s">
        <v>74</v>
      </c>
      <c r="AK32">
        <v>250</v>
      </c>
      <c r="AL32">
        <v>396</v>
      </c>
      <c r="AM32">
        <v>368</v>
      </c>
      <c r="AN32">
        <v>463</v>
      </c>
      <c r="AO32">
        <v>657</v>
      </c>
      <c r="AP32">
        <v>1052</v>
      </c>
      <c r="AQ32">
        <v>512</v>
      </c>
      <c r="AR32">
        <v>196</v>
      </c>
      <c r="AS32">
        <v>235</v>
      </c>
      <c r="BB32">
        <v>983</v>
      </c>
    </row>
    <row r="33" spans="2:54">
      <c r="B33" t="s">
        <v>96</v>
      </c>
      <c r="BA33">
        <v>4730</v>
      </c>
    </row>
    <row r="34" spans="2:54">
      <c r="B34" t="s">
        <v>75</v>
      </c>
      <c r="AN34">
        <v>3972</v>
      </c>
      <c r="AO34">
        <v>5762</v>
      </c>
      <c r="AP34">
        <v>4319</v>
      </c>
      <c r="AQ34">
        <v>3905</v>
      </c>
      <c r="AR34">
        <v>3956</v>
      </c>
      <c r="BA34">
        <v>4055</v>
      </c>
      <c r="BB34">
        <v>104</v>
      </c>
    </row>
    <row r="35" spans="2:54">
      <c r="B35" t="s">
        <v>121</v>
      </c>
      <c r="Z35">
        <v>73</v>
      </c>
      <c r="AB35">
        <v>271</v>
      </c>
      <c r="AC35">
        <v>263</v>
      </c>
      <c r="AD35">
        <v>1076</v>
      </c>
      <c r="AE35">
        <v>1130</v>
      </c>
      <c r="AF35">
        <v>44</v>
      </c>
      <c r="AG35">
        <v>749</v>
      </c>
      <c r="AH35">
        <v>4191</v>
      </c>
      <c r="AI35">
        <v>8081</v>
      </c>
      <c r="AJ35">
        <v>12296</v>
      </c>
      <c r="AK35">
        <v>14744</v>
      </c>
      <c r="AL35">
        <v>37869</v>
      </c>
    </row>
    <row r="36" spans="2:54">
      <c r="B36" t="s">
        <v>76</v>
      </c>
      <c r="BB36">
        <v>57</v>
      </c>
    </row>
    <row r="37" spans="2:54">
      <c r="B37" t="s">
        <v>97</v>
      </c>
      <c r="AZ37">
        <v>6687</v>
      </c>
      <c r="BA37">
        <v>185</v>
      </c>
    </row>
    <row r="38" spans="2:54">
      <c r="B38" t="s">
        <v>15</v>
      </c>
      <c r="AD38">
        <v>21586</v>
      </c>
      <c r="AE38">
        <v>4</v>
      </c>
      <c r="AJ38">
        <v>536</v>
      </c>
      <c r="AM38">
        <v>124</v>
      </c>
      <c r="AN38">
        <v>1396</v>
      </c>
      <c r="AO38">
        <v>1968</v>
      </c>
      <c r="AP38">
        <v>870</v>
      </c>
      <c r="AQ38">
        <v>2496</v>
      </c>
      <c r="AR38">
        <v>1730</v>
      </c>
      <c r="AS38">
        <v>3886</v>
      </c>
      <c r="AT38">
        <v>8132</v>
      </c>
      <c r="AU38">
        <v>10208</v>
      </c>
      <c r="AW38">
        <v>2927</v>
      </c>
      <c r="AX38">
        <v>6418</v>
      </c>
      <c r="AY38">
        <v>22637</v>
      </c>
      <c r="AZ38">
        <v>5183</v>
      </c>
      <c r="BA38">
        <v>18555</v>
      </c>
      <c r="BB38">
        <v>13453</v>
      </c>
    </row>
    <row r="39" spans="2:54">
      <c r="B39" t="s">
        <v>98</v>
      </c>
      <c r="BA39">
        <v>301</v>
      </c>
    </row>
    <row r="40" spans="2:54">
      <c r="B40" t="s">
        <v>122</v>
      </c>
      <c r="Z40">
        <v>126</v>
      </c>
      <c r="AC40">
        <v>1134</v>
      </c>
      <c r="AD40">
        <v>784</v>
      </c>
      <c r="AE40">
        <v>602</v>
      </c>
      <c r="AG40">
        <v>3</v>
      </c>
      <c r="AI40">
        <v>3313</v>
      </c>
    </row>
    <row r="41" spans="2:54">
      <c r="B41" t="s">
        <v>77</v>
      </c>
      <c r="AM41">
        <v>46</v>
      </c>
      <c r="AN41">
        <v>46</v>
      </c>
      <c r="AP41">
        <v>92</v>
      </c>
      <c r="AR41">
        <v>44</v>
      </c>
      <c r="AS41">
        <v>103</v>
      </c>
      <c r="BA41">
        <v>1365</v>
      </c>
      <c r="BB41">
        <v>1481</v>
      </c>
    </row>
    <row r="42" spans="2:54">
      <c r="B42" t="s">
        <v>47</v>
      </c>
      <c r="AN42">
        <v>29</v>
      </c>
      <c r="AS42">
        <v>57</v>
      </c>
      <c r="AX42">
        <v>233</v>
      </c>
      <c r="AY42">
        <v>729</v>
      </c>
      <c r="AZ42">
        <v>488</v>
      </c>
      <c r="BA42">
        <v>70</v>
      </c>
    </row>
    <row r="43" spans="2:54">
      <c r="B43" t="s">
        <v>16</v>
      </c>
      <c r="AM43">
        <v>26072</v>
      </c>
      <c r="AN43">
        <v>89556</v>
      </c>
      <c r="AO43">
        <v>62164</v>
      </c>
      <c r="AP43">
        <v>117459</v>
      </c>
      <c r="AQ43">
        <v>113370</v>
      </c>
      <c r="AR43">
        <v>134079</v>
      </c>
      <c r="AS43">
        <v>127884</v>
      </c>
      <c r="AT43">
        <v>218105</v>
      </c>
      <c r="AU43">
        <v>378156</v>
      </c>
      <c r="AW43">
        <v>1402968</v>
      </c>
      <c r="AX43">
        <v>684489</v>
      </c>
      <c r="AY43">
        <v>673170</v>
      </c>
      <c r="AZ43">
        <v>635495</v>
      </c>
      <c r="BA43">
        <v>176326</v>
      </c>
      <c r="BB43">
        <v>30737</v>
      </c>
    </row>
    <row r="44" spans="2:54">
      <c r="B44" t="s">
        <v>64</v>
      </c>
      <c r="AM44">
        <v>2856</v>
      </c>
      <c r="AN44">
        <v>3348</v>
      </c>
      <c r="AO44">
        <v>3876</v>
      </c>
      <c r="AP44">
        <v>3846</v>
      </c>
      <c r="AY44">
        <v>153</v>
      </c>
      <c r="AZ44">
        <v>44</v>
      </c>
      <c r="BA44">
        <v>11087</v>
      </c>
      <c r="BB44">
        <v>31428</v>
      </c>
    </row>
    <row r="45" spans="2:54">
      <c r="B45" t="s">
        <v>48</v>
      </c>
      <c r="Y45">
        <v>1104</v>
      </c>
      <c r="Z45">
        <v>9544</v>
      </c>
      <c r="AA45">
        <v>8942</v>
      </c>
      <c r="AB45">
        <v>9266</v>
      </c>
      <c r="AC45">
        <v>11632</v>
      </c>
      <c r="AD45">
        <v>14658</v>
      </c>
      <c r="AE45">
        <v>19484</v>
      </c>
      <c r="AF45">
        <v>24597</v>
      </c>
      <c r="AG45">
        <v>25932</v>
      </c>
      <c r="AH45">
        <v>20708</v>
      </c>
      <c r="AI45">
        <v>44955</v>
      </c>
      <c r="AJ45">
        <v>47893</v>
      </c>
      <c r="AK45">
        <v>46252</v>
      </c>
      <c r="AL45">
        <v>41143</v>
      </c>
      <c r="AM45">
        <v>46745</v>
      </c>
      <c r="AN45">
        <v>48127</v>
      </c>
      <c r="AO45">
        <v>50911</v>
      </c>
      <c r="AP45">
        <v>58332</v>
      </c>
      <c r="AQ45">
        <v>55844</v>
      </c>
      <c r="AR45">
        <v>59509</v>
      </c>
      <c r="AS45">
        <v>58164</v>
      </c>
      <c r="AT45">
        <v>692</v>
      </c>
      <c r="AU45">
        <v>35</v>
      </c>
      <c r="AX45">
        <v>172</v>
      </c>
      <c r="AY45">
        <v>24899</v>
      </c>
      <c r="AZ45">
        <v>372789</v>
      </c>
      <c r="BA45">
        <v>529388</v>
      </c>
      <c r="BB45">
        <v>254832</v>
      </c>
    </row>
    <row r="46" spans="2:54">
      <c r="B46" t="s">
        <v>105</v>
      </c>
      <c r="AN46">
        <v>129</v>
      </c>
    </row>
    <row r="47" spans="2:54">
      <c r="B47" t="s">
        <v>17</v>
      </c>
      <c r="AA47">
        <v>2564</v>
      </c>
      <c r="AB47">
        <v>160</v>
      </c>
      <c r="AC47">
        <v>444</v>
      </c>
      <c r="AD47">
        <v>437</v>
      </c>
      <c r="AE47">
        <v>871</v>
      </c>
      <c r="AF47">
        <v>1052</v>
      </c>
      <c r="AG47">
        <v>40</v>
      </c>
      <c r="AI47">
        <v>413</v>
      </c>
      <c r="AJ47">
        <v>510</v>
      </c>
      <c r="AK47">
        <v>218</v>
      </c>
      <c r="AL47">
        <v>284</v>
      </c>
      <c r="AM47">
        <v>992</v>
      </c>
      <c r="AN47">
        <v>26432</v>
      </c>
      <c r="AO47">
        <v>21784</v>
      </c>
      <c r="AP47">
        <v>23584</v>
      </c>
      <c r="AQ47">
        <v>17303</v>
      </c>
      <c r="AR47">
        <v>18588</v>
      </c>
      <c r="AS47">
        <v>9601</v>
      </c>
      <c r="AT47">
        <v>74483</v>
      </c>
      <c r="AU47">
        <v>160676</v>
      </c>
      <c r="AW47">
        <v>135498</v>
      </c>
      <c r="AX47">
        <v>82651</v>
      </c>
      <c r="AY47">
        <v>34197</v>
      </c>
      <c r="AZ47">
        <v>37205</v>
      </c>
      <c r="BA47">
        <v>50420</v>
      </c>
      <c r="BB47">
        <v>31085</v>
      </c>
    </row>
    <row r="48" spans="2:54">
      <c r="B48" t="s">
        <v>116</v>
      </c>
      <c r="AP48">
        <v>56</v>
      </c>
      <c r="AQ48">
        <v>38</v>
      </c>
      <c r="AR48">
        <v>49</v>
      </c>
      <c r="AS48">
        <v>26</v>
      </c>
    </row>
    <row r="49" spans="2:54">
      <c r="B49" t="s">
        <v>78</v>
      </c>
      <c r="BB49">
        <v>10</v>
      </c>
    </row>
    <row r="50" spans="2:54">
      <c r="B50" t="s">
        <v>49</v>
      </c>
      <c r="AM50">
        <v>120</v>
      </c>
      <c r="AN50">
        <v>20</v>
      </c>
      <c r="AX50">
        <v>13</v>
      </c>
    </row>
    <row r="51" spans="2:54">
      <c r="B51" t="s">
        <v>18</v>
      </c>
      <c r="AM51">
        <v>3134</v>
      </c>
      <c r="AN51">
        <v>2714</v>
      </c>
      <c r="AO51">
        <v>2643</v>
      </c>
      <c r="AP51">
        <v>3362</v>
      </c>
      <c r="AQ51">
        <v>136</v>
      </c>
      <c r="AS51">
        <v>53417</v>
      </c>
      <c r="AT51">
        <v>1550</v>
      </c>
      <c r="AU51">
        <v>236</v>
      </c>
      <c r="AW51">
        <v>1870</v>
      </c>
      <c r="AX51">
        <v>4035</v>
      </c>
      <c r="AY51">
        <v>14</v>
      </c>
      <c r="BA51">
        <v>3260</v>
      </c>
      <c r="BB51">
        <v>3380</v>
      </c>
    </row>
    <row r="52" spans="2:54">
      <c r="B52" t="s">
        <v>19</v>
      </c>
      <c r="AM52">
        <v>7124</v>
      </c>
      <c r="AN52">
        <v>11165</v>
      </c>
      <c r="AO52">
        <v>15169</v>
      </c>
      <c r="AP52">
        <v>17308</v>
      </c>
      <c r="AQ52">
        <v>11744</v>
      </c>
      <c r="AR52">
        <v>18277</v>
      </c>
      <c r="AS52">
        <v>27729</v>
      </c>
      <c r="AT52">
        <v>21088</v>
      </c>
      <c r="AU52">
        <v>2303</v>
      </c>
      <c r="AW52">
        <v>708</v>
      </c>
      <c r="AX52">
        <v>10</v>
      </c>
      <c r="AY52">
        <v>2741</v>
      </c>
      <c r="AZ52">
        <v>9901</v>
      </c>
      <c r="BA52">
        <v>11374</v>
      </c>
      <c r="BB52">
        <v>12120</v>
      </c>
    </row>
    <row r="53" spans="2:54">
      <c r="B53" t="s">
        <v>65</v>
      </c>
      <c r="AM53">
        <v>28</v>
      </c>
      <c r="AQ53">
        <v>13</v>
      </c>
      <c r="AT53">
        <v>116</v>
      </c>
      <c r="AU53">
        <v>64</v>
      </c>
      <c r="AY53">
        <v>1122</v>
      </c>
      <c r="BA53">
        <v>601</v>
      </c>
      <c r="BB53">
        <v>102</v>
      </c>
    </row>
    <row r="54" spans="2:54">
      <c r="B54" t="s">
        <v>20</v>
      </c>
      <c r="AM54">
        <v>41520</v>
      </c>
      <c r="AN54">
        <v>29094</v>
      </c>
      <c r="AO54">
        <v>25097</v>
      </c>
      <c r="AP54">
        <v>26907</v>
      </c>
      <c r="AQ54">
        <v>38572</v>
      </c>
      <c r="AR54">
        <v>14104</v>
      </c>
      <c r="AS54">
        <v>2288</v>
      </c>
      <c r="AT54">
        <v>611</v>
      </c>
      <c r="AU54">
        <v>291</v>
      </c>
      <c r="AW54">
        <v>420</v>
      </c>
      <c r="AY54">
        <v>1061</v>
      </c>
      <c r="AZ54">
        <v>45175</v>
      </c>
      <c r="BA54">
        <v>140068</v>
      </c>
      <c r="BB54">
        <v>212769</v>
      </c>
    </row>
    <row r="55" spans="2:54">
      <c r="B55" t="s">
        <v>21</v>
      </c>
      <c r="AT55">
        <v>14</v>
      </c>
      <c r="AW55">
        <v>1669</v>
      </c>
      <c r="AX55">
        <v>507</v>
      </c>
      <c r="AY55">
        <v>815</v>
      </c>
      <c r="AZ55">
        <v>1028</v>
      </c>
      <c r="BA55">
        <v>12</v>
      </c>
      <c r="BB55">
        <v>260</v>
      </c>
    </row>
    <row r="56" spans="2:54">
      <c r="B56" t="s">
        <v>106</v>
      </c>
      <c r="AN56">
        <v>180</v>
      </c>
    </row>
    <row r="57" spans="2:54">
      <c r="B57" t="s">
        <v>79</v>
      </c>
      <c r="W57">
        <v>5828</v>
      </c>
      <c r="X57">
        <v>2830</v>
      </c>
      <c r="Y57">
        <v>20695</v>
      </c>
      <c r="Z57">
        <v>4317</v>
      </c>
      <c r="AA57">
        <v>5060</v>
      </c>
      <c r="AB57">
        <v>5655</v>
      </c>
      <c r="AC57">
        <v>2517</v>
      </c>
      <c r="AD57">
        <v>8239</v>
      </c>
      <c r="AE57">
        <v>7653</v>
      </c>
      <c r="AF57">
        <v>3859</v>
      </c>
      <c r="AG57">
        <v>3177</v>
      </c>
      <c r="AH57">
        <v>4636</v>
      </c>
      <c r="AI57">
        <v>1782</v>
      </c>
      <c r="AJ57">
        <v>994</v>
      </c>
      <c r="AK57">
        <v>5052</v>
      </c>
      <c r="AL57">
        <v>9727</v>
      </c>
      <c r="AM57">
        <v>14054</v>
      </c>
      <c r="AN57">
        <v>10769</v>
      </c>
      <c r="AO57">
        <v>8718</v>
      </c>
      <c r="AP57">
        <v>7052</v>
      </c>
      <c r="AQ57">
        <v>10423</v>
      </c>
      <c r="AR57">
        <v>10018</v>
      </c>
      <c r="AS57">
        <v>2586</v>
      </c>
      <c r="AT57">
        <v>688</v>
      </c>
      <c r="AZ57">
        <v>957</v>
      </c>
      <c r="BA57">
        <v>8573</v>
      </c>
      <c r="BB57">
        <v>36718</v>
      </c>
    </row>
    <row r="58" spans="2:54">
      <c r="B58" t="s">
        <v>22</v>
      </c>
      <c r="AL58">
        <v>133</v>
      </c>
      <c r="AM58">
        <v>226</v>
      </c>
      <c r="AN58">
        <v>50</v>
      </c>
      <c r="AO58">
        <v>356</v>
      </c>
      <c r="AP58">
        <v>236</v>
      </c>
      <c r="AQ58">
        <v>144</v>
      </c>
      <c r="AR58">
        <v>82</v>
      </c>
      <c r="AS58">
        <v>358</v>
      </c>
      <c r="AT58">
        <v>1005</v>
      </c>
      <c r="AU58">
        <v>639</v>
      </c>
      <c r="AW58">
        <v>25</v>
      </c>
      <c r="AZ58">
        <v>143</v>
      </c>
      <c r="BA58">
        <v>237</v>
      </c>
    </row>
    <row r="59" spans="2:54">
      <c r="B59" t="s">
        <v>23</v>
      </c>
      <c r="W59">
        <v>179899</v>
      </c>
      <c r="X59">
        <v>199294</v>
      </c>
      <c r="Y59">
        <v>224145</v>
      </c>
      <c r="Z59">
        <v>54422</v>
      </c>
      <c r="AA59">
        <v>34888</v>
      </c>
      <c r="AB59">
        <v>32530</v>
      </c>
      <c r="AC59">
        <v>44017</v>
      </c>
      <c r="AD59">
        <v>38241</v>
      </c>
      <c r="AE59">
        <v>74752</v>
      </c>
      <c r="AF59">
        <v>22719</v>
      </c>
      <c r="AG59">
        <v>16680</v>
      </c>
      <c r="AH59">
        <v>18496</v>
      </c>
      <c r="AI59">
        <v>125050</v>
      </c>
      <c r="AJ59">
        <v>23494</v>
      </c>
      <c r="AK59">
        <v>10315</v>
      </c>
      <c r="AL59">
        <v>9219</v>
      </c>
      <c r="AM59">
        <v>3657</v>
      </c>
      <c r="AN59">
        <v>3139</v>
      </c>
      <c r="AO59">
        <v>12169</v>
      </c>
      <c r="AP59">
        <v>15987</v>
      </c>
      <c r="AQ59">
        <v>6979</v>
      </c>
      <c r="AR59">
        <v>12432</v>
      </c>
      <c r="AS59">
        <v>11645</v>
      </c>
      <c r="AT59">
        <v>17790</v>
      </c>
      <c r="AU59">
        <v>62139</v>
      </c>
      <c r="AW59">
        <v>40620</v>
      </c>
      <c r="AX59">
        <v>114474</v>
      </c>
      <c r="AY59">
        <v>186637</v>
      </c>
      <c r="AZ59">
        <v>110571</v>
      </c>
      <c r="BA59">
        <v>48093</v>
      </c>
      <c r="BB59">
        <v>56805</v>
      </c>
    </row>
    <row r="60" spans="2:54">
      <c r="B60" t="s">
        <v>24</v>
      </c>
      <c r="Z60">
        <v>11435</v>
      </c>
      <c r="AA60">
        <v>72448</v>
      </c>
      <c r="AB60">
        <v>12183</v>
      </c>
      <c r="AC60">
        <v>5983</v>
      </c>
      <c r="AD60">
        <v>8592</v>
      </c>
      <c r="AE60">
        <v>8944</v>
      </c>
      <c r="AF60">
        <v>8298</v>
      </c>
      <c r="AG60">
        <v>2347</v>
      </c>
      <c r="AH60">
        <v>1079</v>
      </c>
      <c r="AI60">
        <v>452</v>
      </c>
      <c r="AJ60">
        <v>2550</v>
      </c>
      <c r="AK60">
        <v>1861</v>
      </c>
      <c r="AL60">
        <v>2957</v>
      </c>
      <c r="AM60">
        <v>3989</v>
      </c>
      <c r="AN60">
        <v>1623</v>
      </c>
      <c r="AO60">
        <v>1028</v>
      </c>
      <c r="AP60">
        <v>99</v>
      </c>
      <c r="AQ60">
        <v>16640</v>
      </c>
      <c r="AR60">
        <v>17352</v>
      </c>
      <c r="AS60">
        <v>11696</v>
      </c>
      <c r="AT60">
        <v>11226</v>
      </c>
      <c r="AU60">
        <v>20512</v>
      </c>
      <c r="AW60">
        <v>19691</v>
      </c>
      <c r="AX60">
        <v>15497</v>
      </c>
      <c r="AY60">
        <v>11470</v>
      </c>
      <c r="AZ60">
        <v>8749</v>
      </c>
      <c r="BA60">
        <v>56391</v>
      </c>
      <c r="BB60">
        <v>26778</v>
      </c>
    </row>
    <row r="61" spans="2:54">
      <c r="B61" t="s">
        <v>25</v>
      </c>
      <c r="AO61">
        <v>134</v>
      </c>
      <c r="AR61">
        <v>1320</v>
      </c>
      <c r="AW61">
        <v>329</v>
      </c>
    </row>
    <row r="62" spans="2:54">
      <c r="B62" t="s">
        <v>80</v>
      </c>
      <c r="AJ62">
        <v>2464</v>
      </c>
      <c r="AK62">
        <v>3751</v>
      </c>
      <c r="AL62">
        <v>2062</v>
      </c>
      <c r="AM62">
        <v>7089</v>
      </c>
      <c r="AN62">
        <v>7363</v>
      </c>
      <c r="AO62">
        <v>7721</v>
      </c>
      <c r="AP62">
        <v>15164</v>
      </c>
      <c r="AQ62">
        <v>11070</v>
      </c>
      <c r="AR62">
        <v>15440</v>
      </c>
      <c r="AS62">
        <v>11872</v>
      </c>
      <c r="AZ62">
        <v>20828</v>
      </c>
      <c r="BA62">
        <v>52805</v>
      </c>
      <c r="BB62">
        <v>29806</v>
      </c>
    </row>
    <row r="63" spans="2:54">
      <c r="B63" t="s">
        <v>26</v>
      </c>
      <c r="AM63">
        <v>105</v>
      </c>
      <c r="AN63">
        <v>301</v>
      </c>
      <c r="AO63">
        <v>594</v>
      </c>
      <c r="AP63">
        <v>885</v>
      </c>
      <c r="AQ63">
        <v>215</v>
      </c>
      <c r="AR63">
        <v>187</v>
      </c>
      <c r="AS63">
        <v>42</v>
      </c>
      <c r="AT63">
        <v>64</v>
      </c>
      <c r="AW63">
        <v>66</v>
      </c>
    </row>
    <row r="64" spans="2:54">
      <c r="B64" t="s">
        <v>50</v>
      </c>
      <c r="AX64">
        <v>50</v>
      </c>
    </row>
    <row r="65" spans="2:54">
      <c r="B65" t="s">
        <v>81</v>
      </c>
      <c r="AM65">
        <v>1871</v>
      </c>
      <c r="AN65">
        <v>1354</v>
      </c>
      <c r="AO65">
        <v>1053</v>
      </c>
      <c r="AP65">
        <v>227</v>
      </c>
      <c r="AQ65">
        <v>1016</v>
      </c>
      <c r="AR65">
        <v>775</v>
      </c>
      <c r="AS65">
        <v>60</v>
      </c>
      <c r="AU65">
        <v>10</v>
      </c>
      <c r="AZ65">
        <v>298</v>
      </c>
      <c r="BB65">
        <v>3017</v>
      </c>
    </row>
    <row r="66" spans="2:54">
      <c r="B66" t="s">
        <v>27</v>
      </c>
      <c r="W66">
        <v>39431</v>
      </c>
      <c r="X66">
        <v>17805</v>
      </c>
      <c r="Y66">
        <v>36418</v>
      </c>
      <c r="Z66">
        <v>56877</v>
      </c>
      <c r="AA66">
        <v>42407</v>
      </c>
      <c r="AB66">
        <v>57798</v>
      </c>
      <c r="AC66">
        <v>52492</v>
      </c>
      <c r="AD66">
        <v>75550</v>
      </c>
      <c r="AE66">
        <v>84439</v>
      </c>
      <c r="AF66">
        <v>119945</v>
      </c>
      <c r="AG66">
        <v>76093</v>
      </c>
      <c r="AH66">
        <v>102695</v>
      </c>
      <c r="AI66">
        <v>100399</v>
      </c>
      <c r="AJ66">
        <v>77647</v>
      </c>
      <c r="AK66">
        <v>68423</v>
      </c>
      <c r="AL66">
        <v>54707</v>
      </c>
      <c r="AM66">
        <v>68660</v>
      </c>
      <c r="AN66">
        <v>75500</v>
      </c>
      <c r="AO66">
        <v>50792</v>
      </c>
      <c r="AP66">
        <v>58817</v>
      </c>
      <c r="AQ66">
        <v>64477</v>
      </c>
      <c r="AR66">
        <v>46262</v>
      </c>
      <c r="AS66">
        <v>42378</v>
      </c>
      <c r="AT66">
        <v>1107</v>
      </c>
      <c r="AU66">
        <v>2530</v>
      </c>
      <c r="AW66">
        <v>4058</v>
      </c>
      <c r="AX66">
        <v>3416</v>
      </c>
      <c r="AY66">
        <v>34170</v>
      </c>
      <c r="AZ66">
        <v>115599</v>
      </c>
      <c r="BA66">
        <v>89299</v>
      </c>
      <c r="BB66">
        <v>105344</v>
      </c>
    </row>
    <row r="67" spans="2:54">
      <c r="B67" t="s">
        <v>51</v>
      </c>
      <c r="W67">
        <v>19249</v>
      </c>
      <c r="X67">
        <v>5143</v>
      </c>
      <c r="Y67">
        <v>24464</v>
      </c>
      <c r="Z67">
        <v>2734</v>
      </c>
      <c r="AA67">
        <v>1221</v>
      </c>
      <c r="AB67">
        <v>4492</v>
      </c>
      <c r="AC67">
        <v>889</v>
      </c>
      <c r="AD67">
        <v>920</v>
      </c>
      <c r="AE67">
        <v>248</v>
      </c>
      <c r="AF67">
        <v>122</v>
      </c>
      <c r="AG67">
        <v>68</v>
      </c>
      <c r="AH67">
        <v>116</v>
      </c>
      <c r="AI67">
        <v>18</v>
      </c>
      <c r="AJ67">
        <v>33</v>
      </c>
      <c r="AK67">
        <v>1</v>
      </c>
      <c r="AN67">
        <v>84</v>
      </c>
      <c r="AP67">
        <v>62</v>
      </c>
      <c r="AR67">
        <v>1</v>
      </c>
      <c r="AT67">
        <v>83</v>
      </c>
      <c r="AX67">
        <v>528</v>
      </c>
      <c r="AZ67">
        <v>10</v>
      </c>
    </row>
    <row r="68" spans="2:54">
      <c r="B68" t="s">
        <v>82</v>
      </c>
      <c r="AR68">
        <v>53</v>
      </c>
      <c r="BB68">
        <v>128</v>
      </c>
    </row>
    <row r="69" spans="2:54">
      <c r="B69" t="s">
        <v>66</v>
      </c>
      <c r="AY69">
        <v>432</v>
      </c>
      <c r="BA69">
        <v>6196</v>
      </c>
    </row>
    <row r="70" spans="2:54">
      <c r="B70" t="s">
        <v>99</v>
      </c>
      <c r="BA70">
        <v>17123</v>
      </c>
    </row>
    <row r="71" spans="2:54">
      <c r="B71" t="s">
        <v>28</v>
      </c>
      <c r="W71">
        <v>3987</v>
      </c>
      <c r="X71">
        <v>1170</v>
      </c>
      <c r="Y71">
        <v>5158</v>
      </c>
      <c r="Z71">
        <v>1615</v>
      </c>
      <c r="AA71">
        <v>111</v>
      </c>
      <c r="AB71">
        <v>1919</v>
      </c>
      <c r="AC71">
        <v>3356</v>
      </c>
      <c r="AD71">
        <v>4467</v>
      </c>
      <c r="AE71">
        <v>4774</v>
      </c>
      <c r="AF71">
        <v>4927</v>
      </c>
      <c r="AG71">
        <v>2145</v>
      </c>
      <c r="AH71">
        <v>4654</v>
      </c>
      <c r="AI71">
        <v>3117</v>
      </c>
      <c r="AJ71">
        <v>957</v>
      </c>
      <c r="AK71">
        <v>4109</v>
      </c>
      <c r="AL71">
        <v>3088</v>
      </c>
      <c r="AM71">
        <v>177</v>
      </c>
      <c r="AN71">
        <v>35</v>
      </c>
      <c r="AO71">
        <v>7</v>
      </c>
      <c r="AP71">
        <v>57</v>
      </c>
      <c r="AQ71">
        <v>392</v>
      </c>
      <c r="AR71">
        <v>59</v>
      </c>
      <c r="AS71">
        <v>551</v>
      </c>
      <c r="AW71">
        <v>331</v>
      </c>
      <c r="AX71">
        <v>4872</v>
      </c>
      <c r="AZ71">
        <v>832</v>
      </c>
    </row>
    <row r="72" spans="2:54">
      <c r="B72" t="s">
        <v>29</v>
      </c>
      <c r="Z72">
        <v>76487</v>
      </c>
      <c r="AA72">
        <v>115278</v>
      </c>
      <c r="AB72">
        <v>127185</v>
      </c>
      <c r="AC72">
        <v>138791</v>
      </c>
      <c r="AD72">
        <v>140877</v>
      </c>
      <c r="AE72">
        <v>130795</v>
      </c>
      <c r="AF72">
        <v>99807</v>
      </c>
      <c r="AG72">
        <v>119755</v>
      </c>
      <c r="AH72">
        <v>100629</v>
      </c>
      <c r="AI72">
        <v>111290</v>
      </c>
      <c r="AJ72">
        <v>97807</v>
      </c>
      <c r="AK72">
        <v>101297</v>
      </c>
      <c r="AL72">
        <v>125961</v>
      </c>
      <c r="AM72">
        <v>136915</v>
      </c>
      <c r="AN72">
        <v>120634</v>
      </c>
      <c r="AO72">
        <v>172047</v>
      </c>
      <c r="AP72">
        <v>221376</v>
      </c>
      <c r="AQ72">
        <v>173363</v>
      </c>
      <c r="AR72">
        <v>143737</v>
      </c>
      <c r="AS72">
        <v>5678</v>
      </c>
      <c r="AT72">
        <v>1611</v>
      </c>
      <c r="AU72">
        <v>1000</v>
      </c>
      <c r="AW72">
        <v>108</v>
      </c>
      <c r="AX72">
        <v>51</v>
      </c>
      <c r="AY72">
        <v>163</v>
      </c>
      <c r="AZ72">
        <v>922</v>
      </c>
      <c r="BA72">
        <v>7396</v>
      </c>
      <c r="BB72">
        <v>47722</v>
      </c>
    </row>
    <row r="73" spans="2:54">
      <c r="B73" t="s">
        <v>83</v>
      </c>
      <c r="AM73">
        <v>801</v>
      </c>
      <c r="AN73">
        <v>475</v>
      </c>
      <c r="AO73">
        <v>1112</v>
      </c>
      <c r="AP73">
        <v>2845</v>
      </c>
      <c r="AQ73">
        <v>3383</v>
      </c>
      <c r="AR73">
        <v>4748</v>
      </c>
      <c r="AS73">
        <v>4745</v>
      </c>
      <c r="AT73">
        <v>16</v>
      </c>
      <c r="AU73">
        <v>2112</v>
      </c>
      <c r="AZ73">
        <v>9205</v>
      </c>
      <c r="BA73">
        <v>602</v>
      </c>
      <c r="BB73">
        <v>32766</v>
      </c>
    </row>
    <row r="74" spans="2:54">
      <c r="B74" t="s">
        <v>30</v>
      </c>
      <c r="AW74">
        <v>43167</v>
      </c>
      <c r="AX74">
        <v>50573</v>
      </c>
      <c r="AY74">
        <v>27672</v>
      </c>
      <c r="AZ74">
        <v>952</v>
      </c>
      <c r="BA74">
        <v>2738</v>
      </c>
      <c r="BB74">
        <v>1372</v>
      </c>
    </row>
    <row r="75" spans="2:54">
      <c r="B75" t="s">
        <v>31</v>
      </c>
      <c r="AM75">
        <v>445</v>
      </c>
      <c r="AN75">
        <v>108</v>
      </c>
      <c r="AO75">
        <v>495</v>
      </c>
      <c r="AP75">
        <v>435</v>
      </c>
      <c r="AQ75">
        <v>293</v>
      </c>
      <c r="AR75">
        <v>1252</v>
      </c>
      <c r="AS75">
        <v>1120</v>
      </c>
      <c r="AT75">
        <v>1202</v>
      </c>
      <c r="AU75">
        <v>611</v>
      </c>
      <c r="AW75">
        <v>2217</v>
      </c>
      <c r="AX75">
        <v>11995</v>
      </c>
      <c r="AY75">
        <v>1020</v>
      </c>
      <c r="AZ75">
        <v>530</v>
      </c>
      <c r="BA75">
        <v>58</v>
      </c>
      <c r="BB75">
        <v>20</v>
      </c>
    </row>
    <row r="76" spans="2:54">
      <c r="B76" t="s">
        <v>52</v>
      </c>
      <c r="AX76">
        <v>209</v>
      </c>
    </row>
    <row r="77" spans="2:54">
      <c r="B77" t="s">
        <v>32</v>
      </c>
      <c r="W77">
        <v>59380</v>
      </c>
      <c r="X77">
        <v>37648</v>
      </c>
      <c r="Y77">
        <v>272230</v>
      </c>
      <c r="Z77">
        <v>295729</v>
      </c>
      <c r="AA77">
        <v>189606</v>
      </c>
      <c r="AB77">
        <v>329084</v>
      </c>
      <c r="AC77">
        <v>287500</v>
      </c>
      <c r="AD77">
        <v>384497</v>
      </c>
      <c r="AE77">
        <v>421603</v>
      </c>
      <c r="AF77">
        <v>392633</v>
      </c>
      <c r="AG77">
        <v>287974</v>
      </c>
      <c r="AH77">
        <v>344900</v>
      </c>
      <c r="AI77">
        <v>254830</v>
      </c>
      <c r="AJ77">
        <v>154906</v>
      </c>
      <c r="AK77">
        <v>127094</v>
      </c>
      <c r="AL77">
        <v>171826</v>
      </c>
      <c r="AM77">
        <v>160458</v>
      </c>
      <c r="AN77">
        <v>148767</v>
      </c>
      <c r="AO77">
        <v>151365</v>
      </c>
      <c r="AP77">
        <v>251321</v>
      </c>
      <c r="AQ77">
        <v>353604</v>
      </c>
      <c r="AR77">
        <v>336371</v>
      </c>
      <c r="AS77">
        <v>122020</v>
      </c>
      <c r="AT77">
        <v>378</v>
      </c>
      <c r="AU77">
        <v>47</v>
      </c>
      <c r="AW77">
        <v>181</v>
      </c>
      <c r="AX77">
        <v>90</v>
      </c>
      <c r="AY77">
        <v>39858</v>
      </c>
      <c r="AZ77">
        <v>114324</v>
      </c>
      <c r="BA77">
        <v>693351</v>
      </c>
      <c r="BB77">
        <v>1236533</v>
      </c>
    </row>
    <row r="78" spans="2:54">
      <c r="B78" t="s">
        <v>84</v>
      </c>
      <c r="AM78">
        <v>4996</v>
      </c>
      <c r="AN78">
        <v>146</v>
      </c>
      <c r="AO78">
        <v>3320</v>
      </c>
      <c r="AP78">
        <v>18697</v>
      </c>
      <c r="AQ78">
        <v>13505</v>
      </c>
      <c r="AR78">
        <v>8451</v>
      </c>
      <c r="AS78">
        <v>5018</v>
      </c>
      <c r="AT78">
        <v>77</v>
      </c>
      <c r="BB78">
        <v>40624</v>
      </c>
    </row>
    <row r="79" spans="2:54">
      <c r="B79" t="s">
        <v>33</v>
      </c>
      <c r="AB79">
        <v>10701</v>
      </c>
      <c r="AJ79">
        <v>28050</v>
      </c>
      <c r="AK79">
        <v>24830</v>
      </c>
      <c r="AL79">
        <v>30532</v>
      </c>
      <c r="AM79">
        <v>42985</v>
      </c>
      <c r="AN79">
        <v>17356</v>
      </c>
      <c r="AO79">
        <v>12356</v>
      </c>
      <c r="AP79">
        <v>31382</v>
      </c>
      <c r="AQ79">
        <v>22421</v>
      </c>
      <c r="AR79">
        <v>27489</v>
      </c>
      <c r="AS79">
        <v>21578</v>
      </c>
      <c r="AT79">
        <v>498</v>
      </c>
      <c r="AU79">
        <v>1436</v>
      </c>
      <c r="AW79">
        <v>127</v>
      </c>
      <c r="AX79">
        <v>1659</v>
      </c>
      <c r="AY79">
        <v>30480</v>
      </c>
      <c r="AZ79">
        <v>187451</v>
      </c>
      <c r="BA79">
        <v>111128</v>
      </c>
      <c r="BB79">
        <v>628443</v>
      </c>
    </row>
    <row r="80" spans="2:54">
      <c r="B80" t="s">
        <v>34</v>
      </c>
      <c r="AO80">
        <v>58</v>
      </c>
      <c r="AT80">
        <v>13</v>
      </c>
      <c r="AU80">
        <v>29</v>
      </c>
      <c r="AW80">
        <v>10</v>
      </c>
      <c r="AX80">
        <v>255</v>
      </c>
      <c r="AY80">
        <v>92</v>
      </c>
      <c r="AZ80">
        <v>958</v>
      </c>
      <c r="BA80">
        <v>82</v>
      </c>
      <c r="BB80">
        <v>2952</v>
      </c>
    </row>
    <row r="81" spans="2:54">
      <c r="B81" t="s">
        <v>107</v>
      </c>
      <c r="AM81">
        <v>809</v>
      </c>
      <c r="AN81">
        <v>820</v>
      </c>
      <c r="AO81">
        <v>767</v>
      </c>
      <c r="AP81">
        <v>788</v>
      </c>
      <c r="AQ81">
        <v>1432</v>
      </c>
      <c r="AR81">
        <v>197</v>
      </c>
      <c r="AS81">
        <v>726</v>
      </c>
      <c r="AZ81">
        <v>2006</v>
      </c>
    </row>
    <row r="82" spans="2:54">
      <c r="B82" t="s">
        <v>85</v>
      </c>
      <c r="AJ82">
        <v>104474</v>
      </c>
      <c r="AK82">
        <v>261389</v>
      </c>
      <c r="AL82">
        <v>369945</v>
      </c>
      <c r="AM82">
        <v>349571</v>
      </c>
      <c r="AN82">
        <v>201270</v>
      </c>
      <c r="AO82">
        <v>257213</v>
      </c>
      <c r="AP82">
        <v>293153</v>
      </c>
      <c r="AQ82">
        <v>160783</v>
      </c>
      <c r="AR82">
        <v>153224</v>
      </c>
      <c r="AS82">
        <v>140020</v>
      </c>
      <c r="AT82">
        <v>20717</v>
      </c>
      <c r="AU82">
        <v>143</v>
      </c>
      <c r="BA82">
        <v>59</v>
      </c>
      <c r="BB82">
        <v>239597</v>
      </c>
    </row>
    <row r="83" spans="2:54">
      <c r="B83" t="s">
        <v>108</v>
      </c>
      <c r="AB83">
        <v>22387</v>
      </c>
      <c r="AM83">
        <v>126</v>
      </c>
      <c r="AN83">
        <v>850</v>
      </c>
      <c r="AO83">
        <v>1000</v>
      </c>
      <c r="AP83">
        <v>1042</v>
      </c>
      <c r="AQ83">
        <v>688</v>
      </c>
      <c r="AR83">
        <v>35</v>
      </c>
    </row>
    <row r="84" spans="2:54">
      <c r="B84" t="s">
        <v>173</v>
      </c>
      <c r="AZ84">
        <v>535</v>
      </c>
    </row>
    <row r="85" spans="2:54">
      <c r="B85" t="s">
        <v>109</v>
      </c>
      <c r="AM85">
        <v>40</v>
      </c>
      <c r="AN85">
        <v>37</v>
      </c>
      <c r="AO85">
        <v>18</v>
      </c>
      <c r="AP85">
        <v>53</v>
      </c>
    </row>
    <row r="86" spans="2:54">
      <c r="B86" t="s">
        <v>86</v>
      </c>
      <c r="BA86">
        <v>1425</v>
      </c>
      <c r="BB86">
        <v>79948</v>
      </c>
    </row>
    <row r="87" spans="2:54">
      <c r="B87" t="s">
        <v>110</v>
      </c>
      <c r="AM87">
        <v>89</v>
      </c>
      <c r="AN87">
        <v>68</v>
      </c>
      <c r="AO87">
        <v>37</v>
      </c>
      <c r="AP87">
        <v>87</v>
      </c>
      <c r="AQ87">
        <v>49</v>
      </c>
      <c r="AR87">
        <v>116</v>
      </c>
      <c r="AS87">
        <v>20</v>
      </c>
      <c r="AT87">
        <v>28</v>
      </c>
    </row>
    <row r="88" spans="2:54">
      <c r="B88" t="s">
        <v>35</v>
      </c>
      <c r="AM88">
        <v>2395</v>
      </c>
      <c r="AN88">
        <v>8544</v>
      </c>
      <c r="AO88">
        <v>9784</v>
      </c>
      <c r="AP88">
        <v>6516</v>
      </c>
      <c r="AQ88">
        <v>5227</v>
      </c>
      <c r="AR88">
        <v>5133</v>
      </c>
      <c r="AS88">
        <v>2429</v>
      </c>
      <c r="AT88">
        <v>17891</v>
      </c>
      <c r="AU88">
        <v>5103</v>
      </c>
      <c r="AW88">
        <v>13787</v>
      </c>
      <c r="AX88">
        <v>11712</v>
      </c>
      <c r="AY88">
        <v>22424</v>
      </c>
      <c r="AZ88">
        <v>90817</v>
      </c>
      <c r="BA88">
        <v>87239</v>
      </c>
      <c r="BB88">
        <v>29489</v>
      </c>
    </row>
    <row r="89" spans="2:54">
      <c r="B89" t="s">
        <v>87</v>
      </c>
      <c r="AM89">
        <v>13552</v>
      </c>
      <c r="AN89">
        <v>13082</v>
      </c>
      <c r="AO89">
        <v>13542</v>
      </c>
      <c r="AP89">
        <v>11234</v>
      </c>
      <c r="AQ89">
        <v>16580</v>
      </c>
      <c r="AR89">
        <v>12963</v>
      </c>
      <c r="AS89">
        <v>28616</v>
      </c>
      <c r="AT89">
        <v>236</v>
      </c>
      <c r="AZ89">
        <v>4759</v>
      </c>
      <c r="BB89">
        <v>66109</v>
      </c>
    </row>
    <row r="90" spans="2:54">
      <c r="B90" t="s">
        <v>88</v>
      </c>
      <c r="BB90">
        <v>15</v>
      </c>
    </row>
    <row r="91" spans="2:54">
      <c r="B91" t="s">
        <v>36</v>
      </c>
      <c r="Y91">
        <v>280</v>
      </c>
      <c r="Z91">
        <v>51</v>
      </c>
      <c r="AA91">
        <v>1065</v>
      </c>
      <c r="AB91">
        <v>2851</v>
      </c>
      <c r="AC91">
        <v>550</v>
      </c>
      <c r="AD91">
        <v>3328</v>
      </c>
      <c r="AE91">
        <v>2711</v>
      </c>
      <c r="AF91">
        <v>2302</v>
      </c>
      <c r="AG91">
        <v>2940</v>
      </c>
      <c r="AH91">
        <v>1606</v>
      </c>
      <c r="AI91">
        <v>1414</v>
      </c>
      <c r="AJ91">
        <v>1178</v>
      </c>
      <c r="AK91">
        <v>3153</v>
      </c>
      <c r="AL91">
        <v>3557</v>
      </c>
      <c r="AM91">
        <v>6428</v>
      </c>
      <c r="AN91">
        <v>5147</v>
      </c>
      <c r="AO91">
        <v>4138</v>
      </c>
      <c r="AP91">
        <v>4624</v>
      </c>
      <c r="AQ91">
        <v>16437</v>
      </c>
      <c r="AR91">
        <v>5311</v>
      </c>
      <c r="AS91">
        <v>1620</v>
      </c>
      <c r="AT91">
        <v>104</v>
      </c>
      <c r="AU91">
        <v>246</v>
      </c>
      <c r="AW91">
        <v>122</v>
      </c>
      <c r="AX91">
        <v>2391</v>
      </c>
      <c r="AY91">
        <v>67</v>
      </c>
      <c r="AZ91">
        <v>5927</v>
      </c>
      <c r="BA91">
        <v>39095</v>
      </c>
      <c r="BB91">
        <v>24320</v>
      </c>
    </row>
    <row r="92" spans="2:54">
      <c r="B92" t="s">
        <v>53</v>
      </c>
      <c r="AM92">
        <v>300</v>
      </c>
      <c r="AN92">
        <v>792</v>
      </c>
      <c r="AR92">
        <v>14</v>
      </c>
      <c r="AS92">
        <v>8623</v>
      </c>
      <c r="AU92">
        <v>40</v>
      </c>
      <c r="AX92">
        <v>270</v>
      </c>
      <c r="BA92">
        <v>2298</v>
      </c>
    </row>
    <row r="93" spans="2:54">
      <c r="B93" t="s">
        <v>174</v>
      </c>
      <c r="AZ93">
        <v>3001</v>
      </c>
    </row>
    <row r="94" spans="2:54">
      <c r="B94" t="s">
        <v>37</v>
      </c>
      <c r="AQ94">
        <v>23</v>
      </c>
      <c r="AW94">
        <v>213</v>
      </c>
      <c r="AX94">
        <v>20</v>
      </c>
      <c r="BA94">
        <v>50</v>
      </c>
    </row>
    <row r="95" spans="2:54">
      <c r="B95" t="s">
        <v>89</v>
      </c>
      <c r="AM95">
        <v>103</v>
      </c>
      <c r="AN95">
        <v>2</v>
      </c>
      <c r="AQ95">
        <v>141</v>
      </c>
      <c r="AR95">
        <v>23</v>
      </c>
      <c r="AS95">
        <v>16</v>
      </c>
      <c r="BB95">
        <v>15</v>
      </c>
    </row>
    <row r="96" spans="2:54">
      <c r="B96" t="s">
        <v>90</v>
      </c>
      <c r="AM96">
        <v>4541</v>
      </c>
      <c r="AN96">
        <v>4556</v>
      </c>
      <c r="AO96">
        <v>6221</v>
      </c>
      <c r="AP96">
        <v>7952</v>
      </c>
      <c r="AQ96">
        <v>10906</v>
      </c>
      <c r="AR96">
        <v>7033</v>
      </c>
      <c r="AZ96">
        <v>3211</v>
      </c>
      <c r="BA96">
        <v>67624</v>
      </c>
      <c r="BB96">
        <v>808</v>
      </c>
    </row>
    <row r="97" spans="2:54">
      <c r="B97" t="s">
        <v>38</v>
      </c>
      <c r="W97">
        <v>15826</v>
      </c>
      <c r="X97">
        <v>14552</v>
      </c>
      <c r="Y97">
        <v>9678</v>
      </c>
      <c r="Z97">
        <v>19134</v>
      </c>
      <c r="AA97">
        <v>25552</v>
      </c>
      <c r="AB97">
        <v>17273</v>
      </c>
      <c r="AC97">
        <v>34086</v>
      </c>
      <c r="AD97">
        <v>22846</v>
      </c>
      <c r="AE97">
        <v>19624</v>
      </c>
      <c r="AF97">
        <v>13308</v>
      </c>
      <c r="AG97">
        <v>14455</v>
      </c>
      <c r="AH97">
        <v>9598</v>
      </c>
      <c r="AI97">
        <v>8638</v>
      </c>
      <c r="AJ97">
        <v>6204</v>
      </c>
      <c r="AK97">
        <v>10926</v>
      </c>
      <c r="AL97">
        <v>7672</v>
      </c>
      <c r="AM97">
        <v>11834</v>
      </c>
      <c r="AN97">
        <v>17753</v>
      </c>
      <c r="AO97">
        <v>11806</v>
      </c>
      <c r="AP97">
        <v>19244</v>
      </c>
      <c r="AQ97">
        <v>15499</v>
      </c>
      <c r="AR97">
        <v>20323</v>
      </c>
      <c r="AS97">
        <v>21224</v>
      </c>
      <c r="AT97">
        <v>29724</v>
      </c>
      <c r="AU97">
        <v>18782</v>
      </c>
      <c r="AW97">
        <v>39917</v>
      </c>
      <c r="AX97">
        <v>18439</v>
      </c>
      <c r="AY97">
        <v>21868</v>
      </c>
      <c r="AZ97">
        <v>78416</v>
      </c>
      <c r="BA97">
        <v>49231</v>
      </c>
      <c r="BB97">
        <v>48936</v>
      </c>
    </row>
    <row r="98" spans="2:54">
      <c r="B98" t="s">
        <v>67</v>
      </c>
      <c r="W98">
        <v>1321</v>
      </c>
      <c r="X98">
        <v>22500</v>
      </c>
      <c r="Y98">
        <v>42018</v>
      </c>
      <c r="Z98">
        <v>78903</v>
      </c>
      <c r="AA98">
        <v>76505</v>
      </c>
      <c r="AB98">
        <v>61841</v>
      </c>
      <c r="AC98">
        <v>52174</v>
      </c>
      <c r="AD98">
        <v>33763</v>
      </c>
      <c r="AE98">
        <v>42582</v>
      </c>
      <c r="AF98">
        <v>27095</v>
      </c>
      <c r="AG98">
        <v>37306</v>
      </c>
      <c r="AH98">
        <v>29693</v>
      </c>
      <c r="AI98">
        <v>26768</v>
      </c>
      <c r="AJ98">
        <v>20903</v>
      </c>
      <c r="AK98">
        <v>19114</v>
      </c>
      <c r="AL98">
        <v>17404</v>
      </c>
      <c r="AM98">
        <v>11864</v>
      </c>
      <c r="AN98">
        <v>12185</v>
      </c>
      <c r="AO98">
        <v>15543</v>
      </c>
      <c r="AP98">
        <v>10765</v>
      </c>
      <c r="AQ98">
        <v>24524</v>
      </c>
      <c r="AR98">
        <v>16031</v>
      </c>
      <c r="AS98">
        <v>15704</v>
      </c>
      <c r="AT98">
        <v>9943</v>
      </c>
      <c r="AU98">
        <v>17</v>
      </c>
      <c r="AY98">
        <v>34307</v>
      </c>
      <c r="AZ98">
        <v>96426</v>
      </c>
      <c r="BA98">
        <v>162498</v>
      </c>
      <c r="BB98">
        <v>59976</v>
      </c>
    </row>
    <row r="99" spans="2:54">
      <c r="B99" t="s">
        <v>39</v>
      </c>
      <c r="AR99">
        <v>106</v>
      </c>
      <c r="AT99">
        <v>18</v>
      </c>
      <c r="AW99">
        <v>5784</v>
      </c>
      <c r="AZ99">
        <v>103</v>
      </c>
      <c r="BB99">
        <v>76</v>
      </c>
    </row>
    <row r="100" spans="2:54">
      <c r="B100" t="s">
        <v>155</v>
      </c>
      <c r="AR100">
        <v>86</v>
      </c>
    </row>
    <row r="101" spans="2:54">
      <c r="B101" t="s">
        <v>113</v>
      </c>
      <c r="AO101">
        <v>2</v>
      </c>
      <c r="AQ101">
        <v>1096</v>
      </c>
      <c r="AR101">
        <v>506</v>
      </c>
    </row>
    <row r="102" spans="2:54">
      <c r="B102" t="s">
        <v>68</v>
      </c>
      <c r="AT102">
        <v>23</v>
      </c>
      <c r="AY102">
        <v>12</v>
      </c>
      <c r="AZ102">
        <v>12</v>
      </c>
      <c r="BA102">
        <v>10</v>
      </c>
    </row>
    <row r="103" spans="2:54">
      <c r="B103" t="s">
        <v>111</v>
      </c>
      <c r="AN103">
        <v>45</v>
      </c>
      <c r="AO103">
        <v>270</v>
      </c>
      <c r="AP103">
        <v>165</v>
      </c>
      <c r="AR103">
        <v>162</v>
      </c>
      <c r="AT103">
        <v>422</v>
      </c>
    </row>
    <row r="104" spans="2:54">
      <c r="B104" t="s">
        <v>175</v>
      </c>
      <c r="AZ104">
        <v>170</v>
      </c>
    </row>
    <row r="105" spans="2:54">
      <c r="B105" t="s">
        <v>69</v>
      </c>
      <c r="AY105">
        <v>675</v>
      </c>
      <c r="AZ105">
        <v>81</v>
      </c>
      <c r="BB105">
        <v>10</v>
      </c>
    </row>
    <row r="106" spans="2:54">
      <c r="B106" t="s">
        <v>91</v>
      </c>
      <c r="BA106">
        <v>108</v>
      </c>
      <c r="BB106">
        <v>369</v>
      </c>
    </row>
    <row r="107" spans="2:54">
      <c r="B107" t="s">
        <v>40</v>
      </c>
      <c r="W107">
        <v>10692</v>
      </c>
      <c r="X107">
        <v>1010</v>
      </c>
      <c r="Y107">
        <v>4828</v>
      </c>
      <c r="Z107">
        <v>14707</v>
      </c>
      <c r="AA107">
        <v>11576</v>
      </c>
      <c r="AB107">
        <v>19187</v>
      </c>
      <c r="AC107">
        <v>18206</v>
      </c>
      <c r="AD107">
        <v>26663</v>
      </c>
      <c r="AE107">
        <v>26478</v>
      </c>
      <c r="AF107">
        <v>30979</v>
      </c>
      <c r="AG107">
        <v>20815</v>
      </c>
      <c r="AH107">
        <v>13882</v>
      </c>
      <c r="AI107">
        <v>11518</v>
      </c>
      <c r="AJ107">
        <v>5092</v>
      </c>
      <c r="AK107">
        <v>5630</v>
      </c>
      <c r="AL107">
        <v>5073</v>
      </c>
      <c r="AM107">
        <v>8163</v>
      </c>
      <c r="AN107">
        <v>12288</v>
      </c>
      <c r="AO107">
        <v>9510</v>
      </c>
      <c r="AP107">
        <v>16866</v>
      </c>
      <c r="AQ107">
        <v>8844</v>
      </c>
      <c r="AR107">
        <v>8034</v>
      </c>
      <c r="AS107">
        <v>10389</v>
      </c>
      <c r="AT107">
        <v>2276</v>
      </c>
      <c r="AU107">
        <v>801</v>
      </c>
      <c r="AW107">
        <v>3727</v>
      </c>
      <c r="AX107">
        <v>3609</v>
      </c>
      <c r="AY107">
        <v>6278</v>
      </c>
      <c r="AZ107">
        <v>9140</v>
      </c>
      <c r="BA107">
        <v>2542</v>
      </c>
    </row>
    <row r="108" spans="2:54">
      <c r="B108" t="s">
        <v>55</v>
      </c>
      <c r="AX108">
        <v>42</v>
      </c>
      <c r="BB108">
        <v>10460</v>
      </c>
    </row>
    <row r="109" spans="2:54">
      <c r="B109" t="s">
        <v>56</v>
      </c>
      <c r="W109">
        <v>614</v>
      </c>
      <c r="Y109">
        <v>4310</v>
      </c>
      <c r="Z109">
        <v>2772</v>
      </c>
      <c r="AA109">
        <v>5894</v>
      </c>
      <c r="AB109">
        <v>1678</v>
      </c>
      <c r="AC109">
        <v>5367</v>
      </c>
      <c r="AD109">
        <v>10074</v>
      </c>
      <c r="AE109">
        <v>15924</v>
      </c>
      <c r="AF109">
        <v>14182</v>
      </c>
      <c r="AG109">
        <v>3332</v>
      </c>
      <c r="AH109">
        <v>3515</v>
      </c>
      <c r="AI109">
        <v>6106</v>
      </c>
      <c r="AJ109">
        <v>7620</v>
      </c>
      <c r="AK109">
        <v>15934</v>
      </c>
      <c r="AL109">
        <v>14313</v>
      </c>
      <c r="AM109">
        <v>17888</v>
      </c>
      <c r="AN109">
        <v>18704</v>
      </c>
      <c r="AO109">
        <v>16123</v>
      </c>
      <c r="AP109">
        <v>17659</v>
      </c>
      <c r="AQ109">
        <v>12697</v>
      </c>
      <c r="AR109">
        <v>15910</v>
      </c>
      <c r="AS109">
        <v>21773</v>
      </c>
      <c r="AT109">
        <v>1326</v>
      </c>
      <c r="AU109">
        <v>7724</v>
      </c>
      <c r="AX109">
        <v>123</v>
      </c>
      <c r="AY109">
        <v>15829</v>
      </c>
      <c r="AZ109">
        <v>39217</v>
      </c>
      <c r="BA109">
        <v>73638</v>
      </c>
      <c r="BB109">
        <v>112858</v>
      </c>
    </row>
    <row r="110" spans="2:54">
      <c r="B110" t="s">
        <v>41</v>
      </c>
      <c r="AO110">
        <v>11</v>
      </c>
      <c r="AW110">
        <v>69</v>
      </c>
      <c r="BB110">
        <v>1178</v>
      </c>
    </row>
    <row r="111" spans="2:54">
      <c r="B111" t="s">
        <v>42</v>
      </c>
      <c r="AM111">
        <v>10287</v>
      </c>
      <c r="AN111">
        <v>11268</v>
      </c>
      <c r="AO111">
        <v>8436</v>
      </c>
      <c r="AP111">
        <v>13943</v>
      </c>
      <c r="AQ111">
        <v>14279</v>
      </c>
      <c r="AR111">
        <v>20363</v>
      </c>
      <c r="AS111">
        <v>17185</v>
      </c>
      <c r="AT111">
        <v>457</v>
      </c>
      <c r="AU111">
        <v>551</v>
      </c>
      <c r="AW111">
        <v>35</v>
      </c>
      <c r="AX111">
        <v>673</v>
      </c>
      <c r="AY111">
        <v>9750</v>
      </c>
      <c r="AZ111">
        <v>12746</v>
      </c>
      <c r="BA111">
        <v>22126</v>
      </c>
      <c r="BB111">
        <v>22058</v>
      </c>
    </row>
    <row r="112" spans="2:54">
      <c r="B112" t="s">
        <v>70</v>
      </c>
      <c r="AM112">
        <v>556</v>
      </c>
      <c r="AN112">
        <v>2</v>
      </c>
      <c r="AO112">
        <v>270</v>
      </c>
      <c r="AY112">
        <v>46</v>
      </c>
      <c r="AZ112">
        <v>830</v>
      </c>
    </row>
    <row r="113" spans="2:54">
      <c r="B113" t="s">
        <v>92</v>
      </c>
      <c r="AM113">
        <v>327</v>
      </c>
      <c r="AN113">
        <v>826</v>
      </c>
      <c r="AO113">
        <v>256</v>
      </c>
      <c r="AP113">
        <v>421</v>
      </c>
      <c r="AQ113">
        <v>239</v>
      </c>
      <c r="AS113">
        <v>1313</v>
      </c>
      <c r="AT113">
        <v>117</v>
      </c>
      <c r="AU113">
        <v>8</v>
      </c>
      <c r="AZ113">
        <v>849</v>
      </c>
      <c r="BA113">
        <v>145</v>
      </c>
      <c r="BB113">
        <v>1217</v>
      </c>
    </row>
    <row r="114" spans="2:54">
      <c r="B114" t="s">
        <v>54</v>
      </c>
      <c r="AM114">
        <v>3738</v>
      </c>
      <c r="AN114">
        <v>375</v>
      </c>
      <c r="AO114">
        <v>843</v>
      </c>
      <c r="AP114">
        <v>831</v>
      </c>
      <c r="AQ114">
        <v>569</v>
      </c>
      <c r="AR114">
        <v>150</v>
      </c>
      <c r="AS114">
        <v>189</v>
      </c>
      <c r="AX114">
        <v>238</v>
      </c>
      <c r="AZ114">
        <v>30</v>
      </c>
    </row>
    <row r="115" spans="2:54">
      <c r="B115" t="s">
        <v>43</v>
      </c>
      <c r="AM115">
        <v>179</v>
      </c>
      <c r="AN115">
        <v>9956</v>
      </c>
      <c r="AO115">
        <v>2191</v>
      </c>
      <c r="AP115">
        <v>460</v>
      </c>
      <c r="AQ115">
        <v>1609</v>
      </c>
      <c r="AR115">
        <v>7465</v>
      </c>
      <c r="AS115">
        <v>954</v>
      </c>
      <c r="AT115">
        <v>4651</v>
      </c>
      <c r="AU115">
        <v>21349</v>
      </c>
      <c r="AW115">
        <v>34230</v>
      </c>
      <c r="AX115">
        <v>20431</v>
      </c>
      <c r="AY115">
        <v>25150</v>
      </c>
      <c r="AZ115">
        <v>143982</v>
      </c>
    </row>
    <row r="116" spans="2:54">
      <c r="B116" t="s">
        <v>44</v>
      </c>
      <c r="W116">
        <v>7252721</v>
      </c>
      <c r="X116">
        <v>5927202</v>
      </c>
      <c r="Y116">
        <v>7537748</v>
      </c>
      <c r="Z116">
        <v>3909543</v>
      </c>
      <c r="AA116">
        <v>2222064</v>
      </c>
      <c r="AB116">
        <v>2002710</v>
      </c>
      <c r="AC116">
        <v>1891511</v>
      </c>
      <c r="AD116">
        <v>2144314</v>
      </c>
      <c r="AE116">
        <v>1900762</v>
      </c>
      <c r="AF116">
        <v>1658819</v>
      </c>
      <c r="AG116">
        <v>1436803</v>
      </c>
      <c r="AH116">
        <v>1316183</v>
      </c>
      <c r="AI116">
        <v>1078637</v>
      </c>
      <c r="AJ116">
        <v>848375</v>
      </c>
      <c r="AK116">
        <v>561584</v>
      </c>
      <c r="AL116">
        <v>547305</v>
      </c>
      <c r="AM116">
        <v>619769</v>
      </c>
      <c r="AN116">
        <v>803245</v>
      </c>
      <c r="AO116">
        <v>823962</v>
      </c>
      <c r="AP116">
        <v>1129439</v>
      </c>
      <c r="AQ116">
        <v>1209308</v>
      </c>
      <c r="AR116">
        <v>1545249</v>
      </c>
      <c r="AS116">
        <v>2675177</v>
      </c>
      <c r="AT116">
        <v>3724770</v>
      </c>
      <c r="AU116">
        <v>5799702</v>
      </c>
      <c r="AW116">
        <v>5859449</v>
      </c>
      <c r="AX116">
        <v>5069817</v>
      </c>
      <c r="AY116">
        <v>4692299</v>
      </c>
      <c r="AZ116">
        <v>10433083</v>
      </c>
      <c r="BA116">
        <v>9706889</v>
      </c>
      <c r="BB116">
        <v>7308050</v>
      </c>
    </row>
    <row r="117" spans="2:54">
      <c r="B117" t="s">
        <v>93</v>
      </c>
      <c r="AM117">
        <v>147</v>
      </c>
      <c r="AN117">
        <v>159</v>
      </c>
      <c r="AP117">
        <v>6</v>
      </c>
      <c r="AQ117">
        <v>61</v>
      </c>
      <c r="AR117">
        <v>15</v>
      </c>
      <c r="AS117">
        <v>167</v>
      </c>
      <c r="BB117">
        <v>316</v>
      </c>
    </row>
    <row r="118" spans="2:54">
      <c r="B118" t="s">
        <v>45</v>
      </c>
      <c r="W118">
        <v>90136</v>
      </c>
      <c r="X118">
        <v>47912</v>
      </c>
      <c r="Y118">
        <v>30601</v>
      </c>
      <c r="Z118">
        <v>55160</v>
      </c>
      <c r="AA118">
        <v>32666</v>
      </c>
      <c r="AB118">
        <v>14185</v>
      </c>
      <c r="AC118">
        <v>15738</v>
      </c>
      <c r="AD118">
        <v>13042</v>
      </c>
      <c r="AE118">
        <v>16652</v>
      </c>
      <c r="AF118">
        <v>7913</v>
      </c>
      <c r="AG118">
        <v>4266</v>
      </c>
      <c r="AH118">
        <v>4477</v>
      </c>
      <c r="AI118">
        <v>1382</v>
      </c>
      <c r="AJ118">
        <v>2323</v>
      </c>
      <c r="AK118">
        <v>2665</v>
      </c>
      <c r="AL118">
        <v>2112</v>
      </c>
      <c r="AM118">
        <v>3147</v>
      </c>
      <c r="AN118">
        <v>5544</v>
      </c>
      <c r="AO118">
        <v>7416</v>
      </c>
      <c r="AP118">
        <v>4999</v>
      </c>
      <c r="AQ118">
        <v>5204</v>
      </c>
      <c r="AR118">
        <v>1752</v>
      </c>
      <c r="AS118">
        <v>3037</v>
      </c>
      <c r="AT118">
        <v>5480</v>
      </c>
      <c r="AU118">
        <v>7410</v>
      </c>
      <c r="AW118">
        <v>81961</v>
      </c>
      <c r="AX118">
        <v>31240</v>
      </c>
      <c r="AY118">
        <v>24282</v>
      </c>
      <c r="AZ118">
        <v>263754</v>
      </c>
      <c r="BA118">
        <v>460535</v>
      </c>
      <c r="BB118">
        <v>323379</v>
      </c>
    </row>
    <row r="119" spans="2:54">
      <c r="B119" t="s">
        <v>168</v>
      </c>
      <c r="AM119">
        <v>39</v>
      </c>
    </row>
    <row r="120" spans="2:54">
      <c r="B120" t="s">
        <v>123</v>
      </c>
      <c r="W120">
        <v>9937</v>
      </c>
      <c r="X120">
        <v>20451</v>
      </c>
      <c r="Y120">
        <v>97836</v>
      </c>
      <c r="Z120">
        <v>57125</v>
      </c>
      <c r="AA120">
        <v>78086</v>
      </c>
      <c r="AB120">
        <v>22913</v>
      </c>
      <c r="AC120">
        <v>35929</v>
      </c>
      <c r="AD120">
        <v>48010</v>
      </c>
      <c r="AE120">
        <v>55080</v>
      </c>
      <c r="AF120">
        <v>64552</v>
      </c>
      <c r="AG120">
        <v>54713</v>
      </c>
      <c r="AH120">
        <v>61492</v>
      </c>
      <c r="AI120">
        <v>89337</v>
      </c>
      <c r="AJ120">
        <v>22456</v>
      </c>
      <c r="AK120">
        <v>33413</v>
      </c>
      <c r="AL120">
        <v>55932</v>
      </c>
    </row>
    <row r="121" spans="2:54">
      <c r="B121" t="s">
        <v>215</v>
      </c>
      <c r="E121">
        <f t="shared" ref="E121:U121" si="0">SUM(E4:E118)</f>
        <v>0</v>
      </c>
      <c r="F121">
        <f t="shared" si="0"/>
        <v>0</v>
      </c>
      <c r="G121">
        <f t="shared" si="0"/>
        <v>0</v>
      </c>
      <c r="H121">
        <f t="shared" si="0"/>
        <v>0</v>
      </c>
      <c r="I121">
        <f t="shared" si="0"/>
        <v>0</v>
      </c>
      <c r="J121">
        <f t="shared" si="0"/>
        <v>0</v>
      </c>
      <c r="K121">
        <f t="shared" si="0"/>
        <v>0</v>
      </c>
      <c r="L121">
        <f t="shared" si="0"/>
        <v>0</v>
      </c>
      <c r="M121">
        <f t="shared" si="0"/>
        <v>0</v>
      </c>
      <c r="N121">
        <f t="shared" si="0"/>
        <v>0</v>
      </c>
      <c r="O121">
        <f t="shared" si="0"/>
        <v>0</v>
      </c>
      <c r="P121">
        <f t="shared" si="0"/>
        <v>0</v>
      </c>
      <c r="Q121">
        <f t="shared" si="0"/>
        <v>0</v>
      </c>
      <c r="R121">
        <f t="shared" si="0"/>
        <v>0</v>
      </c>
      <c r="S121">
        <f t="shared" si="0"/>
        <v>0</v>
      </c>
      <c r="T121">
        <f t="shared" si="0"/>
        <v>0</v>
      </c>
      <c r="U121">
        <f t="shared" si="0"/>
        <v>0</v>
      </c>
      <c r="V121">
        <f t="shared" ref="V121:AC121" si="1">SUM(V4:V120)</f>
        <v>0</v>
      </c>
      <c r="W121">
        <f t="shared" si="1"/>
        <v>16292249</v>
      </c>
      <c r="X121">
        <f t="shared" si="1"/>
        <v>15721822</v>
      </c>
      <c r="Y121">
        <f t="shared" si="1"/>
        <v>22669002</v>
      </c>
      <c r="Z121">
        <f t="shared" si="1"/>
        <v>15710247</v>
      </c>
      <c r="AA121">
        <f t="shared" si="1"/>
        <v>11004414</v>
      </c>
      <c r="AB121">
        <f t="shared" si="1"/>
        <v>12811011</v>
      </c>
      <c r="AC121">
        <f t="shared" si="1"/>
        <v>13171898</v>
      </c>
      <c r="AD121">
        <f>SUM(AD4:AD120)</f>
        <v>13960483</v>
      </c>
      <c r="AE121">
        <f>SUM(AE4:AE120)</f>
        <v>12474852</v>
      </c>
      <c r="AF121">
        <f>SUM(AF4:AF120)</f>
        <v>11859929</v>
      </c>
      <c r="AG121">
        <f>SUM(AG4:AG120)</f>
        <v>11860446</v>
      </c>
      <c r="AH121">
        <f t="shared" ref="AH121:AL121" si="2">SUM(AH4:AH120)</f>
        <v>10635431</v>
      </c>
      <c r="AI121">
        <f t="shared" si="2"/>
        <v>9465442</v>
      </c>
      <c r="AJ121">
        <f t="shared" si="2"/>
        <v>7656985</v>
      </c>
      <c r="AK121">
        <f t="shared" si="2"/>
        <v>8116278</v>
      </c>
      <c r="AL121">
        <f t="shared" si="2"/>
        <v>8647996</v>
      </c>
      <c r="AM121">
        <f>SUM(AM4:AM119)</f>
        <v>8400031</v>
      </c>
      <c r="AN121">
        <f t="shared" ref="AN121:AY121" si="3">SUM(AN4:AN118)</f>
        <v>8802839</v>
      </c>
      <c r="AO121">
        <f t="shared" si="3"/>
        <v>9448189</v>
      </c>
      <c r="AP121">
        <f t="shared" si="3"/>
        <v>11554508</v>
      </c>
      <c r="AQ121">
        <f t="shared" si="3"/>
        <v>10620972</v>
      </c>
      <c r="AR121">
        <f t="shared" si="3"/>
        <v>10807506</v>
      </c>
      <c r="AS121">
        <f t="shared" si="3"/>
        <v>14197921</v>
      </c>
      <c r="AT121">
        <f t="shared" si="3"/>
        <v>17191692</v>
      </c>
      <c r="AU121">
        <f t="shared" si="3"/>
        <v>18150179</v>
      </c>
      <c r="AV121">
        <f t="shared" si="3"/>
        <v>0</v>
      </c>
      <c r="AW121">
        <f t="shared" si="3"/>
        <v>22378867</v>
      </c>
      <c r="AX121">
        <f t="shared" si="3"/>
        <v>20980952</v>
      </c>
      <c r="AY121">
        <f t="shared" si="3"/>
        <v>26221966</v>
      </c>
      <c r="AZ121">
        <f t="shared" ref="AZ121:BB121" si="4">SUM(AZ4:AZ118)</f>
        <v>40721587</v>
      </c>
      <c r="BA121">
        <f t="shared" si="4"/>
        <v>47428651</v>
      </c>
      <c r="BB121">
        <f t="shared" si="4"/>
        <v>49783330</v>
      </c>
    </row>
    <row r="124" spans="2:54">
      <c r="W124">
        <f>16292249-W121</f>
        <v>0</v>
      </c>
      <c r="X124">
        <f>15721822-X121</f>
        <v>0</v>
      </c>
      <c r="Y124">
        <f>22669002-Y121</f>
        <v>0</v>
      </c>
      <c r="Z124">
        <f>15710247-Z121</f>
        <v>0</v>
      </c>
      <c r="AA124">
        <f>11004414-AA121</f>
        <v>0</v>
      </c>
      <c r="AB124">
        <f>12811011-AB121</f>
        <v>0</v>
      </c>
      <c r="AC124">
        <f>13171898-AC121</f>
        <v>0</v>
      </c>
      <c r="AD124">
        <f>13960483-AD121</f>
        <v>0</v>
      </c>
      <c r="AE124">
        <f>12474852-AE121</f>
        <v>0</v>
      </c>
      <c r="AF124">
        <f>11859929-AF121</f>
        <v>0</v>
      </c>
      <c r="AG124">
        <f>11860446-AG121</f>
        <v>0</v>
      </c>
      <c r="AH124">
        <f>10635431-AH121</f>
        <v>0</v>
      </c>
      <c r="AI124">
        <f>9465442-AI121</f>
        <v>0</v>
      </c>
      <c r="AJ124">
        <f>7656985-AJ121</f>
        <v>0</v>
      </c>
      <c r="AK124">
        <f>8116278-AK121</f>
        <v>0</v>
      </c>
      <c r="AL124">
        <f>8647996-AL121</f>
        <v>0</v>
      </c>
      <c r="AM124">
        <f>8400031-AM121</f>
        <v>0</v>
      </c>
      <c r="AN124">
        <f>8802839-AN121</f>
        <v>0</v>
      </c>
      <c r="AO124">
        <f>9448189-AO121</f>
        <v>0</v>
      </c>
      <c r="AP124">
        <f>11554508-AP121</f>
        <v>0</v>
      </c>
      <c r="AQ124">
        <f>10620972-AQ121</f>
        <v>0</v>
      </c>
      <c r="AR124">
        <f>10807506-AR121</f>
        <v>0</v>
      </c>
      <c r="AS124">
        <f>14197921-AS121</f>
        <v>0</v>
      </c>
      <c r="AT124">
        <f>17434812-AT121-243120</f>
        <v>0</v>
      </c>
      <c r="AU124">
        <f>18150179-AU121</f>
        <v>0</v>
      </c>
      <c r="AW124">
        <f>22378867-AW121</f>
        <v>0</v>
      </c>
      <c r="AX124">
        <f>20980952-AX121</f>
        <v>0</v>
      </c>
      <c r="AY124">
        <f>26221966-AY121</f>
        <v>0</v>
      </c>
      <c r="AZ124">
        <f>40721587-AZ121</f>
        <v>0</v>
      </c>
      <c r="BA124">
        <f>47428651-BA121</f>
        <v>0</v>
      </c>
      <c r="BB124">
        <f>49783330-BB121</f>
        <v>0</v>
      </c>
    </row>
    <row r="125" spans="2:54">
      <c r="W125" t="s">
        <v>197</v>
      </c>
      <c r="X125" t="s">
        <v>198</v>
      </c>
      <c r="Y125" t="s">
        <v>196</v>
      </c>
      <c r="Z125" t="s">
        <v>181</v>
      </c>
      <c r="AA125" t="s">
        <v>189</v>
      </c>
      <c r="AB125" t="s">
        <v>188</v>
      </c>
      <c r="AC125" t="s">
        <v>192</v>
      </c>
      <c r="AD125" t="s">
        <v>124</v>
      </c>
      <c r="AE125" t="s">
        <v>125</v>
      </c>
      <c r="AF125" t="s">
        <v>127</v>
      </c>
      <c r="AG125" t="s">
        <v>129</v>
      </c>
      <c r="AH125" t="s">
        <v>153</v>
      </c>
      <c r="AI125" t="s">
        <v>152</v>
      </c>
      <c r="AJ125" t="s">
        <v>164</v>
      </c>
      <c r="AK125" t="s">
        <v>165</v>
      </c>
      <c r="AL125" t="s">
        <v>166</v>
      </c>
      <c r="AM125" t="s">
        <v>167</v>
      </c>
      <c r="AN125" t="s">
        <v>117</v>
      </c>
      <c r="AO125" t="s">
        <v>112</v>
      </c>
      <c r="AP125" t="s">
        <v>115</v>
      </c>
      <c r="AQ125" t="s">
        <v>118</v>
      </c>
      <c r="AR125" t="s">
        <v>154</v>
      </c>
      <c r="AS125" t="s">
        <v>158</v>
      </c>
      <c r="AT125" t="s">
        <v>160</v>
      </c>
      <c r="AU125" t="s">
        <v>163</v>
      </c>
      <c r="AW125" t="s">
        <v>104</v>
      </c>
      <c r="AX125" t="s">
        <v>103</v>
      </c>
      <c r="AY125" t="s">
        <v>102</v>
      </c>
      <c r="AZ125" t="s">
        <v>171</v>
      </c>
      <c r="BA125" t="s">
        <v>100</v>
      </c>
      <c r="BB125" t="s">
        <v>101</v>
      </c>
    </row>
    <row r="126" spans="2:54">
      <c r="AF126" t="s">
        <v>126</v>
      </c>
      <c r="AO126" t="s">
        <v>114</v>
      </c>
      <c r="AW126" t="s">
        <v>94</v>
      </c>
      <c r="AX126" t="s">
        <v>94</v>
      </c>
      <c r="AY126" t="s">
        <v>94</v>
      </c>
      <c r="AZ126" t="s">
        <v>172</v>
      </c>
      <c r="BA126" t="s">
        <v>94</v>
      </c>
      <c r="BB126" t="s">
        <v>94</v>
      </c>
    </row>
    <row r="128" spans="2:54">
      <c r="W128" t="s">
        <v>205</v>
      </c>
      <c r="X128" t="s">
        <v>205</v>
      </c>
      <c r="Y128" t="s">
        <v>205</v>
      </c>
      <c r="Z128" t="s">
        <v>182</v>
      </c>
      <c r="AA128" t="s">
        <v>182</v>
      </c>
      <c r="AB128" t="s">
        <v>182</v>
      </c>
      <c r="AC128" t="s">
        <v>182</v>
      </c>
      <c r="AD128" t="s">
        <v>151</v>
      </c>
      <c r="AE128" t="s">
        <v>151</v>
      </c>
      <c r="AF128" t="s">
        <v>151</v>
      </c>
      <c r="AG128" t="s">
        <v>151</v>
      </c>
      <c r="AH128" t="s">
        <v>151</v>
      </c>
      <c r="AI128" t="s">
        <v>151</v>
      </c>
      <c r="AJ128" t="s">
        <v>151</v>
      </c>
      <c r="AK128" t="s">
        <v>151</v>
      </c>
      <c r="AL128" t="s">
        <v>151</v>
      </c>
      <c r="AM128" t="s">
        <v>132</v>
      </c>
      <c r="AN128" t="s">
        <v>132</v>
      </c>
      <c r="AO128" t="s">
        <v>132</v>
      </c>
      <c r="AP128" t="s">
        <v>132</v>
      </c>
      <c r="AQ128" t="s">
        <v>132</v>
      </c>
      <c r="AR128" t="s">
        <v>132</v>
      </c>
      <c r="AS128" t="s">
        <v>132</v>
      </c>
      <c r="AT128" t="s">
        <v>132</v>
      </c>
      <c r="AU128" t="s">
        <v>132</v>
      </c>
      <c r="AW128" t="s">
        <v>132</v>
      </c>
      <c r="AX128" t="s">
        <v>132</v>
      </c>
      <c r="AY128" t="s">
        <v>132</v>
      </c>
      <c r="AZ128" t="s">
        <v>132</v>
      </c>
      <c r="BA128" t="s">
        <v>132</v>
      </c>
      <c r="BB128" t="s">
        <v>132</v>
      </c>
    </row>
    <row r="130" spans="23:54">
      <c r="W130" t="s">
        <v>183</v>
      </c>
      <c r="X130" t="s">
        <v>183</v>
      </c>
      <c r="Y130" t="s">
        <v>183</v>
      </c>
      <c r="Z130" t="s">
        <v>183</v>
      </c>
      <c r="AA130" t="s">
        <v>183</v>
      </c>
      <c r="AB130" t="s">
        <v>183</v>
      </c>
      <c r="AC130" t="s">
        <v>183</v>
      </c>
      <c r="AD130" t="s">
        <v>133</v>
      </c>
      <c r="AE130" t="s">
        <v>133</v>
      </c>
      <c r="AF130" t="s">
        <v>133</v>
      </c>
      <c r="AG130" t="s">
        <v>133</v>
      </c>
      <c r="AH130" t="s">
        <v>133</v>
      </c>
      <c r="AI130" t="s">
        <v>133</v>
      </c>
      <c r="AJ130" t="s">
        <v>133</v>
      </c>
      <c r="AK130" t="s">
        <v>133</v>
      </c>
      <c r="AL130" t="s">
        <v>133</v>
      </c>
      <c r="AN130" t="s">
        <v>133</v>
      </c>
      <c r="AO130" t="s">
        <v>133</v>
      </c>
      <c r="AP130" t="s">
        <v>133</v>
      </c>
      <c r="AQ130" t="s">
        <v>133</v>
      </c>
      <c r="AR130" t="s">
        <v>133</v>
      </c>
      <c r="AS130" t="s">
        <v>133</v>
      </c>
      <c r="AT130" t="s">
        <v>133</v>
      </c>
      <c r="AU130" t="s">
        <v>133</v>
      </c>
      <c r="AW130" t="s">
        <v>133</v>
      </c>
      <c r="AX130" t="s">
        <v>133</v>
      </c>
      <c r="AY130" t="s">
        <v>133</v>
      </c>
      <c r="AZ130" t="s">
        <v>133</v>
      </c>
      <c r="BA130" t="s">
        <v>133</v>
      </c>
      <c r="BB130" t="s">
        <v>133</v>
      </c>
    </row>
    <row r="132" spans="23:54">
      <c r="W132" t="s">
        <v>195</v>
      </c>
      <c r="X132" t="s">
        <v>195</v>
      </c>
      <c r="Y132" t="s">
        <v>195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37"/>
  <sheetViews>
    <sheetView zoomScale="85" zoomScaleNormal="85" workbookViewId="0">
      <pane xSplit="3" ySplit="2" topLeftCell="AG93" activePane="bottomRight" state="frozen"/>
      <selection pane="topRight" activeCell="D1" sqref="D1"/>
      <selection pane="bottomLeft" activeCell="A3" sqref="A3"/>
      <selection pane="bottomRight" activeCell="B127" sqref="B127"/>
    </sheetView>
  </sheetViews>
  <sheetFormatPr defaultRowHeight="15"/>
  <cols>
    <col min="30" max="31" width="9.28515625" bestFit="1" customWidth="1"/>
    <col min="40" max="47" width="9.28515625" bestFit="1" customWidth="1"/>
    <col min="49" max="54" width="9.28515625" bestFit="1" customWidth="1"/>
  </cols>
  <sheetData>
    <row r="1" spans="1:54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</row>
    <row r="2" spans="1:54">
      <c r="C2">
        <v>1</v>
      </c>
      <c r="D2">
        <v>1</v>
      </c>
      <c r="AA2" s="1"/>
      <c r="AC2" s="1"/>
      <c r="AE2" s="1"/>
      <c r="AM2" t="s">
        <v>130</v>
      </c>
      <c r="AN2" t="s">
        <v>130</v>
      </c>
      <c r="AO2" t="s">
        <v>130</v>
      </c>
      <c r="AP2" t="s">
        <v>130</v>
      </c>
      <c r="AQ2" t="s">
        <v>130</v>
      </c>
      <c r="AR2" t="s">
        <v>130</v>
      </c>
      <c r="AS2" t="s">
        <v>130</v>
      </c>
      <c r="AT2" t="s">
        <v>130</v>
      </c>
      <c r="AW2" t="s">
        <v>130</v>
      </c>
      <c r="AX2" t="s">
        <v>130</v>
      </c>
      <c r="AY2" t="s">
        <v>130</v>
      </c>
      <c r="BA2" t="s">
        <v>130</v>
      </c>
      <c r="BB2" t="s">
        <v>130</v>
      </c>
    </row>
    <row r="3" spans="1:54">
      <c r="AA3" s="1"/>
      <c r="AC3" s="1"/>
      <c r="AE3" s="1"/>
    </row>
    <row r="4" spans="1:54">
      <c r="A4" t="s">
        <v>2</v>
      </c>
      <c r="B4" t="s">
        <v>3</v>
      </c>
      <c r="W4">
        <f>+domexp!W4+reexp!W4</f>
        <v>6801092</v>
      </c>
      <c r="X4">
        <f>+domexp!X4+reexp!X4</f>
        <v>6401027</v>
      </c>
      <c r="Y4">
        <f>+domexp!Y4+reexp!Y4</f>
        <v>8787249</v>
      </c>
      <c r="Z4">
        <f>+domexp!Z4+reexp!Z4</f>
        <v>9644840</v>
      </c>
      <c r="AA4">
        <f>+domexp!AA4+reexp!AA4</f>
        <v>6143865</v>
      </c>
      <c r="AB4">
        <f>+domexp!AB4+reexp!AB4</f>
        <v>8125426</v>
      </c>
      <c r="AC4">
        <f>+domexp!AC4+reexp!AC4</f>
        <v>6071713</v>
      </c>
      <c r="AJ4">
        <f>+domexp!AJ4+reexp!AJ4</f>
        <v>3040212</v>
      </c>
      <c r="AK4">
        <f>+domexp!AK4+reexp!AK4</f>
        <v>4836716</v>
      </c>
      <c r="AL4">
        <f>+domexp!AL4+reexp!AL4</f>
        <v>5820147</v>
      </c>
      <c r="AM4">
        <f>+domexp!AM4+reexp!AM4</f>
        <v>4897764</v>
      </c>
      <c r="AN4">
        <v>4366689</v>
      </c>
      <c r="AO4">
        <v>4868592</v>
      </c>
      <c r="AP4">
        <v>5034523</v>
      </c>
      <c r="AQ4">
        <v>4469534</v>
      </c>
      <c r="AR4">
        <v>5076129</v>
      </c>
      <c r="AS4">
        <v>4251620</v>
      </c>
      <c r="AT4">
        <v>7326950</v>
      </c>
      <c r="AU4">
        <v>6600534</v>
      </c>
      <c r="AW4">
        <v>6641975</v>
      </c>
      <c r="AX4">
        <v>7422049</v>
      </c>
      <c r="AY4">
        <v>10058099</v>
      </c>
      <c r="AZ4">
        <f>+domexp!AZ4+reexp!AZ4</f>
        <v>15501009</v>
      </c>
      <c r="BA4">
        <v>14285757</v>
      </c>
      <c r="BB4">
        <v>16477839</v>
      </c>
    </row>
    <row r="5" spans="1:54">
      <c r="B5" t="s">
        <v>4</v>
      </c>
      <c r="W5">
        <f>+domexp!W5+reexp!W5</f>
        <v>5612905</v>
      </c>
      <c r="X5">
        <f>+domexp!X5+reexp!X5</f>
        <v>7850481</v>
      </c>
      <c r="Y5">
        <f>+domexp!Y5+reexp!Y5</f>
        <v>11194542</v>
      </c>
      <c r="Z5">
        <f>+domexp!Z5+reexp!Z5</f>
        <v>4857106</v>
      </c>
      <c r="AA5">
        <f>+domexp!AA5+reexp!AA5</f>
        <v>5039214</v>
      </c>
      <c r="AB5">
        <f>+domexp!AB5+reexp!AB5</f>
        <v>5999998</v>
      </c>
      <c r="AC5">
        <f>+domexp!AC5+reexp!AC5</f>
        <v>6813376</v>
      </c>
      <c r="AJ5">
        <f>+domexp!AJ5+reexp!AJ5</f>
        <v>3602069</v>
      </c>
      <c r="AK5">
        <f>+domexp!AK5+reexp!AK5</f>
        <v>2768898</v>
      </c>
      <c r="AL5">
        <f>+domexp!AL5+reexp!AL5</f>
        <v>1817325</v>
      </c>
      <c r="AM5">
        <f>+domexp!AM5+reexp!AM5</f>
        <v>2304135</v>
      </c>
      <c r="AN5">
        <v>4510986</v>
      </c>
      <c r="AO5">
        <v>4644403</v>
      </c>
      <c r="AP5">
        <v>5883818</v>
      </c>
      <c r="AQ5">
        <v>6867696</v>
      </c>
      <c r="AR5">
        <v>7403696</v>
      </c>
      <c r="AS5">
        <v>8104910</v>
      </c>
      <c r="AT5">
        <v>8829580</v>
      </c>
      <c r="AU5">
        <v>7052857</v>
      </c>
      <c r="AW5">
        <v>7379934</v>
      </c>
      <c r="AX5">
        <v>7267879</v>
      </c>
      <c r="AY5">
        <v>11232285</v>
      </c>
      <c r="AZ5">
        <f>+domexp!AZ5+reexp!AZ5</f>
        <v>12789091</v>
      </c>
      <c r="BA5">
        <v>16783700</v>
      </c>
      <c r="BB5">
        <v>22341601</v>
      </c>
    </row>
    <row r="6" spans="1:54">
      <c r="B6" t="s">
        <v>119</v>
      </c>
    </row>
    <row r="7" spans="1:54">
      <c r="B7" t="s">
        <v>5</v>
      </c>
    </row>
    <row r="8" spans="1:54">
      <c r="B8" t="s">
        <v>6</v>
      </c>
      <c r="AO8">
        <v>50</v>
      </c>
      <c r="AR8">
        <v>240</v>
      </c>
      <c r="AT8">
        <v>1975</v>
      </c>
      <c r="BA8">
        <v>326</v>
      </c>
      <c r="BB8">
        <v>900</v>
      </c>
    </row>
    <row r="9" spans="1:54">
      <c r="B9" t="s">
        <v>7</v>
      </c>
      <c r="AB9">
        <f>+domexp!AB9+reexp!AB9</f>
        <v>11694</v>
      </c>
      <c r="AC9">
        <f>+domexp!AC9+reexp!AC9</f>
        <v>14883</v>
      </c>
      <c r="AJ9">
        <f>+domexp!AJ9+reexp!AJ9</f>
        <v>160</v>
      </c>
      <c r="AK9">
        <f>+domexp!AK9+reexp!AK9</f>
        <v>132</v>
      </c>
      <c r="AL9">
        <f>+domexp!AL9+reexp!AL9</f>
        <v>2662</v>
      </c>
      <c r="AM9">
        <f>+domexp!AM9+reexp!AM9</f>
        <v>154</v>
      </c>
      <c r="AN9">
        <v>896</v>
      </c>
      <c r="AO9">
        <v>1133</v>
      </c>
      <c r="AP9">
        <v>935</v>
      </c>
      <c r="AQ9">
        <v>149</v>
      </c>
      <c r="AR9">
        <v>1555</v>
      </c>
      <c r="AS9">
        <v>4157</v>
      </c>
      <c r="AT9">
        <v>3007</v>
      </c>
      <c r="AU9">
        <v>202</v>
      </c>
      <c r="AY9">
        <v>236</v>
      </c>
      <c r="AZ9">
        <f>+domexp!AZ9+reexp!AZ9</f>
        <v>167</v>
      </c>
      <c r="BB9">
        <v>500</v>
      </c>
    </row>
    <row r="10" spans="1:54">
      <c r="B10" t="s">
        <v>57</v>
      </c>
      <c r="W10">
        <f>+domexp!W10+reexp!W10</f>
        <v>50348</v>
      </c>
      <c r="X10">
        <f>+domexp!X10+reexp!X10</f>
        <v>71295</v>
      </c>
      <c r="Y10">
        <f>+domexp!Y10+reexp!Y10</f>
        <v>45446</v>
      </c>
      <c r="Z10">
        <f>+domexp!Z10+reexp!Z10</f>
        <v>36972</v>
      </c>
      <c r="AA10">
        <f>+domexp!AA10+reexp!AA10</f>
        <v>18254</v>
      </c>
      <c r="AB10">
        <f>+domexp!AB10+reexp!AB10</f>
        <v>12302</v>
      </c>
      <c r="AC10">
        <f>+domexp!AC10+reexp!AC10</f>
        <v>12618</v>
      </c>
      <c r="AJ10">
        <f>+domexp!AJ10+reexp!AJ10</f>
        <v>24667</v>
      </c>
      <c r="AK10">
        <f>+domexp!AK10+reexp!AK10</f>
        <v>26236</v>
      </c>
      <c r="AL10">
        <f>+domexp!AL10+reexp!AL10</f>
        <v>17533</v>
      </c>
      <c r="AM10">
        <f>+domexp!AM10+reexp!AM10</f>
        <v>18483</v>
      </c>
      <c r="AN10">
        <v>17610</v>
      </c>
      <c r="AO10">
        <v>22658</v>
      </c>
      <c r="AP10">
        <v>22028</v>
      </c>
      <c r="AQ10">
        <v>27268</v>
      </c>
      <c r="AR10">
        <v>30196</v>
      </c>
      <c r="AS10">
        <v>65698</v>
      </c>
      <c r="AT10">
        <v>51825</v>
      </c>
      <c r="AU10">
        <v>15868</v>
      </c>
      <c r="AW10">
        <v>32586</v>
      </c>
      <c r="AX10">
        <v>51786</v>
      </c>
      <c r="AY10">
        <v>87999</v>
      </c>
      <c r="AZ10">
        <f>+domexp!AZ10+reexp!AZ10</f>
        <v>75202</v>
      </c>
      <c r="BA10">
        <v>68587</v>
      </c>
      <c r="BB10">
        <v>73654</v>
      </c>
    </row>
    <row r="11" spans="1:54">
      <c r="B11" t="s">
        <v>46</v>
      </c>
      <c r="AA11">
        <f>+domexp!AA11+reexp!AA11</f>
        <v>11</v>
      </c>
      <c r="AJ11">
        <f>+domexp!AJ11+reexp!AJ11</f>
        <v>3208</v>
      </c>
      <c r="AK11">
        <f>+domexp!AK11+reexp!AK11</f>
        <v>548</v>
      </c>
      <c r="AN11">
        <v>3800</v>
      </c>
      <c r="AO11">
        <v>209</v>
      </c>
      <c r="AP11">
        <v>19</v>
      </c>
      <c r="AQ11">
        <v>631</v>
      </c>
      <c r="AR11">
        <v>543</v>
      </c>
      <c r="AW11">
        <v>1000</v>
      </c>
      <c r="AX11">
        <v>480</v>
      </c>
      <c r="BB11">
        <v>237</v>
      </c>
    </row>
    <row r="12" spans="1:54">
      <c r="B12" t="s">
        <v>8</v>
      </c>
      <c r="AK12">
        <f>+domexp!AK12+reexp!AK12</f>
        <v>2932</v>
      </c>
      <c r="AO12">
        <v>5206</v>
      </c>
      <c r="AT12">
        <v>6</v>
      </c>
      <c r="AZ12">
        <f>+domexp!AZ12+reexp!AZ12</f>
        <v>6475</v>
      </c>
    </row>
    <row r="13" spans="1:54">
      <c r="B13" t="s">
        <v>62</v>
      </c>
    </row>
    <row r="14" spans="1:54">
      <c r="B14" t="s">
        <v>63</v>
      </c>
      <c r="Y14">
        <f>+domexp!Y14+reexp!Y14</f>
        <v>996</v>
      </c>
      <c r="AN14">
        <v>90</v>
      </c>
      <c r="AO14">
        <v>240</v>
      </c>
      <c r="AP14">
        <v>125</v>
      </c>
      <c r="AQ14">
        <v>136</v>
      </c>
      <c r="AS14">
        <v>150</v>
      </c>
      <c r="AU14">
        <v>500</v>
      </c>
      <c r="AY14">
        <v>55</v>
      </c>
    </row>
    <row r="15" spans="1:54">
      <c r="B15" t="s">
        <v>9</v>
      </c>
      <c r="W15">
        <f>+domexp!W15+reexp!W15</f>
        <v>30622</v>
      </c>
      <c r="X15">
        <f>+domexp!X15+reexp!X15</f>
        <v>527</v>
      </c>
      <c r="AO15">
        <v>120</v>
      </c>
      <c r="AX15">
        <v>1449</v>
      </c>
      <c r="AY15">
        <v>724</v>
      </c>
      <c r="BB15">
        <v>232</v>
      </c>
    </row>
    <row r="16" spans="1:54">
      <c r="B16" t="s">
        <v>128</v>
      </c>
      <c r="AC16">
        <f>+domexp!AC16+reexp!AC16</f>
        <v>25667</v>
      </c>
      <c r="AL16">
        <f>+domexp!AL16+reexp!AL16</f>
        <v>403</v>
      </c>
    </row>
    <row r="17" spans="2:54">
      <c r="B17" t="s">
        <v>10</v>
      </c>
      <c r="W17">
        <f>+domexp!W17+reexp!W17</f>
        <v>1108856</v>
      </c>
      <c r="X17">
        <f>+domexp!X17+reexp!X17</f>
        <v>1676433</v>
      </c>
      <c r="Y17">
        <f>+domexp!Y17+reexp!Y17</f>
        <v>1495337</v>
      </c>
      <c r="Z17">
        <f>+domexp!Z17+reexp!Z17</f>
        <v>748029</v>
      </c>
      <c r="AA17">
        <f>+domexp!AA17+reexp!AA17</f>
        <v>1000969</v>
      </c>
      <c r="AB17">
        <f>+domexp!AB17+reexp!AB17</f>
        <v>782373</v>
      </c>
      <c r="AC17">
        <f>+domexp!AC17+reexp!AC17</f>
        <v>821312</v>
      </c>
      <c r="AJ17">
        <f>+domexp!AJ17+reexp!AJ17</f>
        <v>1106939</v>
      </c>
      <c r="AK17">
        <f>+domexp!AK17+reexp!AK17</f>
        <v>1229984</v>
      </c>
      <c r="AL17">
        <f>+domexp!AL17+reexp!AL17</f>
        <v>1063831</v>
      </c>
      <c r="AM17">
        <f>+domexp!AM17+reexp!AM17</f>
        <v>610675</v>
      </c>
      <c r="AN17">
        <v>595979</v>
      </c>
      <c r="AO17">
        <v>866644</v>
      </c>
      <c r="AP17">
        <v>1050624</v>
      </c>
      <c r="AQ17">
        <v>780654</v>
      </c>
      <c r="AR17">
        <v>880391</v>
      </c>
      <c r="AS17">
        <v>1055483</v>
      </c>
      <c r="AT17">
        <v>1131323</v>
      </c>
      <c r="AU17">
        <v>2316388</v>
      </c>
      <c r="AW17">
        <v>3721014</v>
      </c>
      <c r="AX17">
        <v>3552180</v>
      </c>
      <c r="AY17">
        <v>3312256</v>
      </c>
      <c r="AZ17">
        <f>+domexp!AZ17+reexp!AZ17</f>
        <v>3168351</v>
      </c>
      <c r="BA17">
        <v>3150167</v>
      </c>
      <c r="BB17">
        <v>4135913</v>
      </c>
    </row>
    <row r="18" spans="2:54">
      <c r="B18" t="s">
        <v>120</v>
      </c>
      <c r="AA18">
        <f>+domexp!AA18+reexp!AA18</f>
        <v>126</v>
      </c>
      <c r="AC18">
        <f>+domexp!AC18+reexp!AC18</f>
        <v>376</v>
      </c>
    </row>
    <row r="19" spans="2:54">
      <c r="B19" t="s">
        <v>60</v>
      </c>
      <c r="AP19">
        <v>305</v>
      </c>
      <c r="AQ19">
        <v>200</v>
      </c>
    </row>
    <row r="20" spans="2:54">
      <c r="B20" t="s">
        <v>61</v>
      </c>
    </row>
    <row r="21" spans="2:54">
      <c r="B21" t="s">
        <v>11</v>
      </c>
    </row>
    <row r="22" spans="2:54">
      <c r="B22" t="s">
        <v>71</v>
      </c>
    </row>
    <row r="23" spans="2:54">
      <c r="B23" t="s">
        <v>12</v>
      </c>
      <c r="AY23">
        <v>4022</v>
      </c>
      <c r="AZ23">
        <f>+domexp!AZ23+reexp!AZ23</f>
        <v>143173</v>
      </c>
      <c r="BA23">
        <v>101701</v>
      </c>
    </row>
    <row r="24" spans="2:54">
      <c r="B24" t="s">
        <v>50</v>
      </c>
      <c r="AR24">
        <v>1000</v>
      </c>
      <c r="BB24">
        <v>72</v>
      </c>
    </row>
    <row r="25" spans="2:54">
      <c r="B25" t="s">
        <v>176</v>
      </c>
      <c r="AZ25">
        <f>+domexp!AZ25+reexp!AZ25</f>
        <v>169</v>
      </c>
    </row>
    <row r="26" spans="2:54">
      <c r="B26" t="s">
        <v>13</v>
      </c>
      <c r="AK26">
        <f>+domexp!AK26+reexp!AK26</f>
        <v>11</v>
      </c>
      <c r="AL26">
        <f>+domexp!AL26+reexp!AL26</f>
        <v>16</v>
      </c>
      <c r="AP26">
        <v>692</v>
      </c>
      <c r="BB26">
        <v>771</v>
      </c>
    </row>
    <row r="27" spans="2:54">
      <c r="B27" t="s">
        <v>95</v>
      </c>
    </row>
    <row r="28" spans="2:54">
      <c r="B28" t="s">
        <v>72</v>
      </c>
    </row>
    <row r="29" spans="2:54">
      <c r="B29" t="s">
        <v>59</v>
      </c>
    </row>
    <row r="30" spans="2:54">
      <c r="B30" t="s">
        <v>14</v>
      </c>
      <c r="W30">
        <f>+domexp!W30+reexp!W30</f>
        <v>3476</v>
      </c>
      <c r="X30">
        <f>+domexp!X30+reexp!X30</f>
        <v>4055</v>
      </c>
      <c r="Y30">
        <f>+domexp!Y30+reexp!Y30</f>
        <v>3331</v>
      </c>
      <c r="Z30">
        <f>+domexp!Z30+reexp!Z30</f>
        <v>13371</v>
      </c>
      <c r="AA30">
        <f>+domexp!AA30+reexp!AA30</f>
        <v>12475</v>
      </c>
      <c r="AB30">
        <f>+domexp!AB30+reexp!AB30</f>
        <v>6637</v>
      </c>
      <c r="AC30">
        <f>+domexp!AC30+reexp!AC30</f>
        <v>5742</v>
      </c>
      <c r="AK30">
        <f>+domexp!AK30+reexp!AK30</f>
        <v>3609</v>
      </c>
      <c r="AL30">
        <f>+domexp!AL30+reexp!AL30</f>
        <v>12252</v>
      </c>
      <c r="AM30">
        <f>+domexp!AM30+reexp!AM30</f>
        <v>90330</v>
      </c>
      <c r="AN30">
        <v>88943</v>
      </c>
      <c r="AP30">
        <v>108</v>
      </c>
      <c r="AQ30">
        <v>340</v>
      </c>
      <c r="AR30">
        <v>2106</v>
      </c>
      <c r="AS30">
        <v>2088</v>
      </c>
      <c r="AT30">
        <v>28073</v>
      </c>
      <c r="AU30">
        <v>9736</v>
      </c>
      <c r="AW30">
        <v>88988</v>
      </c>
      <c r="AX30">
        <v>89652</v>
      </c>
      <c r="AY30">
        <v>102764</v>
      </c>
      <c r="AZ30">
        <f>+domexp!AZ30+reexp!AZ30</f>
        <v>131116</v>
      </c>
      <c r="BA30">
        <v>171746</v>
      </c>
      <c r="BB30">
        <v>212006</v>
      </c>
    </row>
    <row r="31" spans="2:54">
      <c r="B31" t="s">
        <v>58</v>
      </c>
      <c r="AZ31">
        <f>+domexp!AZ31+reexp!AZ31</f>
        <v>348</v>
      </c>
      <c r="BB31">
        <v>389</v>
      </c>
    </row>
    <row r="32" spans="2:54">
      <c r="B32" t="s">
        <v>73</v>
      </c>
    </row>
    <row r="33" spans="2:54">
      <c r="B33" t="s">
        <v>74</v>
      </c>
      <c r="AY33">
        <v>22472</v>
      </c>
      <c r="AZ33">
        <f>+domexp!AZ33+reexp!AZ33</f>
        <v>43302</v>
      </c>
      <c r="BB33">
        <v>21283</v>
      </c>
    </row>
    <row r="34" spans="2:54">
      <c r="B34" t="s">
        <v>96</v>
      </c>
    </row>
    <row r="35" spans="2:54">
      <c r="B35" t="s">
        <v>75</v>
      </c>
      <c r="BA35">
        <v>100</v>
      </c>
      <c r="BB35">
        <v>133</v>
      </c>
    </row>
    <row r="36" spans="2:54">
      <c r="B36" t="s">
        <v>121</v>
      </c>
      <c r="X36">
        <f>+domexp!X36+reexp!X36</f>
        <v>173</v>
      </c>
    </row>
    <row r="37" spans="2:54">
      <c r="B37" t="s">
        <v>76</v>
      </c>
    </row>
    <row r="38" spans="2:54">
      <c r="B38" t="s">
        <v>97</v>
      </c>
    </row>
    <row r="39" spans="2:54">
      <c r="B39" t="s">
        <v>15</v>
      </c>
      <c r="AP39">
        <v>10</v>
      </c>
      <c r="AQ39">
        <v>179</v>
      </c>
      <c r="AR39">
        <v>510</v>
      </c>
      <c r="BA39">
        <v>27</v>
      </c>
      <c r="BB39">
        <v>355</v>
      </c>
    </row>
    <row r="40" spans="2:54">
      <c r="B40" t="s">
        <v>98</v>
      </c>
    </row>
    <row r="41" spans="2:54">
      <c r="B41" t="s">
        <v>122</v>
      </c>
    </row>
    <row r="42" spans="2:54">
      <c r="B42" t="s">
        <v>77</v>
      </c>
    </row>
    <row r="43" spans="2:54">
      <c r="B43" t="s">
        <v>47</v>
      </c>
    </row>
    <row r="44" spans="2:54">
      <c r="B44" t="s">
        <v>16</v>
      </c>
      <c r="AR44">
        <v>37088</v>
      </c>
      <c r="AW44">
        <v>2</v>
      </c>
      <c r="AY44">
        <v>17814</v>
      </c>
      <c r="AZ44">
        <f>+domexp!AZ44+reexp!AZ44</f>
        <v>17863</v>
      </c>
      <c r="BA44">
        <v>10000</v>
      </c>
      <c r="BB44">
        <v>26495</v>
      </c>
    </row>
    <row r="45" spans="2:54">
      <c r="B45" t="s">
        <v>64</v>
      </c>
      <c r="AN45">
        <v>84</v>
      </c>
    </row>
    <row r="46" spans="2:54">
      <c r="B46" t="s">
        <v>48</v>
      </c>
      <c r="Y46">
        <f>+domexp!Y46+reexp!Y46</f>
        <v>345602</v>
      </c>
      <c r="Z46">
        <f>+domexp!Z46+reexp!Z46</f>
        <v>213323</v>
      </c>
      <c r="AA46">
        <f>+domexp!AA46+reexp!AA46</f>
        <v>586616</v>
      </c>
      <c r="AB46">
        <f>+domexp!AB46+reexp!AB46</f>
        <v>1114235</v>
      </c>
      <c r="AC46">
        <f>+domexp!AC46+reexp!AC46</f>
        <v>775884</v>
      </c>
      <c r="AJ46">
        <f>+domexp!AJ46+reexp!AJ46</f>
        <v>331806</v>
      </c>
      <c r="AK46">
        <f>+domexp!AK46+reexp!AK46</f>
        <v>296747</v>
      </c>
      <c r="AL46">
        <f>+domexp!AL46+reexp!AL46</f>
        <v>286757</v>
      </c>
      <c r="AM46">
        <f>+domexp!AM46+reexp!AM46</f>
        <v>199259</v>
      </c>
      <c r="AN46">
        <v>238837</v>
      </c>
      <c r="AO46">
        <v>317466</v>
      </c>
      <c r="AP46">
        <v>263711</v>
      </c>
      <c r="AQ46">
        <v>232678</v>
      </c>
      <c r="AR46">
        <v>209300</v>
      </c>
      <c r="AZ46">
        <f>+domexp!AZ46+reexp!AZ46</f>
        <v>81975</v>
      </c>
      <c r="BA46">
        <v>58010</v>
      </c>
      <c r="BB46">
        <v>10</v>
      </c>
    </row>
    <row r="47" spans="2:54">
      <c r="B47" t="s">
        <v>105</v>
      </c>
    </row>
    <row r="48" spans="2:54">
      <c r="B48" t="s">
        <v>17</v>
      </c>
      <c r="AA48">
        <f>+domexp!AA48+reexp!AA48</f>
        <v>600</v>
      </c>
      <c r="AM48">
        <f>+domexp!AM48+reexp!AM48</f>
        <v>18</v>
      </c>
      <c r="AN48">
        <v>1457</v>
      </c>
      <c r="AO48">
        <v>7034</v>
      </c>
      <c r="AP48">
        <v>7377</v>
      </c>
      <c r="AQ48">
        <v>11207</v>
      </c>
      <c r="AR48">
        <v>4487</v>
      </c>
      <c r="AS48">
        <v>4610</v>
      </c>
      <c r="AT48">
        <v>7056</v>
      </c>
      <c r="AU48">
        <v>7056</v>
      </c>
      <c r="AW48">
        <v>6110</v>
      </c>
      <c r="AX48">
        <v>4350</v>
      </c>
      <c r="AY48">
        <v>1977</v>
      </c>
      <c r="AZ48">
        <f>+domexp!AZ48+reexp!AZ48</f>
        <v>188</v>
      </c>
      <c r="BA48">
        <v>25</v>
      </c>
    </row>
    <row r="49" spans="2:54">
      <c r="B49" t="s">
        <v>116</v>
      </c>
    </row>
    <row r="50" spans="2:54">
      <c r="B50" t="s">
        <v>78</v>
      </c>
      <c r="BB50">
        <v>704</v>
      </c>
    </row>
    <row r="51" spans="2:54">
      <c r="B51" t="s">
        <v>49</v>
      </c>
    </row>
    <row r="52" spans="2:54">
      <c r="B52" t="s">
        <v>18</v>
      </c>
      <c r="AP52">
        <v>1431</v>
      </c>
    </row>
    <row r="53" spans="2:54">
      <c r="B53" t="s">
        <v>19</v>
      </c>
    </row>
    <row r="54" spans="2:54">
      <c r="B54" t="s">
        <v>65</v>
      </c>
      <c r="AS54">
        <v>500</v>
      </c>
      <c r="AX54">
        <v>668</v>
      </c>
      <c r="AY54">
        <v>61</v>
      </c>
      <c r="BA54">
        <v>19</v>
      </c>
    </row>
    <row r="55" spans="2:54">
      <c r="B55" t="s">
        <v>135</v>
      </c>
      <c r="AO55">
        <v>230</v>
      </c>
    </row>
    <row r="56" spans="2:54">
      <c r="B56" t="s">
        <v>20</v>
      </c>
      <c r="AN56">
        <v>1097</v>
      </c>
      <c r="AQ56">
        <v>4678</v>
      </c>
    </row>
    <row r="57" spans="2:54">
      <c r="B57" t="s">
        <v>21</v>
      </c>
      <c r="AP57">
        <v>27</v>
      </c>
      <c r="AQ57">
        <v>4</v>
      </c>
      <c r="AU57">
        <v>40645</v>
      </c>
      <c r="AX57">
        <v>13188</v>
      </c>
      <c r="AY57">
        <v>89766</v>
      </c>
      <c r="AZ57">
        <f>+domexp!AZ57+reexp!AZ57</f>
        <v>62244</v>
      </c>
    </row>
    <row r="58" spans="2:54">
      <c r="B58" t="s">
        <v>106</v>
      </c>
    </row>
    <row r="59" spans="2:54">
      <c r="B59" t="s">
        <v>79</v>
      </c>
      <c r="X59">
        <f>+domexp!X59+reexp!X59</f>
        <v>473</v>
      </c>
      <c r="AB59">
        <f>+domexp!AB59+reexp!AB59</f>
        <v>325</v>
      </c>
      <c r="AN59">
        <v>21</v>
      </c>
      <c r="AP59">
        <v>45</v>
      </c>
      <c r="AQ59">
        <v>111</v>
      </c>
    </row>
    <row r="60" spans="2:54">
      <c r="B60" t="s">
        <v>22</v>
      </c>
      <c r="BB60">
        <v>50</v>
      </c>
    </row>
    <row r="61" spans="2:54">
      <c r="B61" t="s">
        <v>23</v>
      </c>
      <c r="W61">
        <f>+domexp!W61+reexp!W61</f>
        <v>336199</v>
      </c>
      <c r="X61">
        <f>+domexp!X61+reexp!X61</f>
        <v>264582</v>
      </c>
      <c r="Y61">
        <f>+domexp!Y61+reexp!Y61</f>
        <v>318032</v>
      </c>
      <c r="Z61">
        <f>+domexp!Z61+reexp!Z61</f>
        <v>331862</v>
      </c>
      <c r="AA61">
        <f>+domexp!AA61+reexp!AA61</f>
        <v>189004</v>
      </c>
      <c r="AB61">
        <f>+domexp!AB61+reexp!AB61</f>
        <v>179069</v>
      </c>
      <c r="AC61">
        <f>+domexp!AC61+reexp!AC61</f>
        <v>151573</v>
      </c>
      <c r="AJ61">
        <f>+domexp!AJ61+reexp!AJ61</f>
        <v>119296</v>
      </c>
      <c r="AK61">
        <f>+domexp!AK61+reexp!AK61</f>
        <v>126707</v>
      </c>
      <c r="AL61">
        <f>+domexp!AL61+reexp!AL61</f>
        <v>133181</v>
      </c>
      <c r="AM61">
        <f>+domexp!AM61+reexp!AM61</f>
        <v>101944</v>
      </c>
      <c r="AN61">
        <v>113375</v>
      </c>
      <c r="AO61">
        <v>110649</v>
      </c>
      <c r="AP61">
        <v>131033</v>
      </c>
      <c r="AQ61">
        <v>106400</v>
      </c>
      <c r="AR61">
        <v>78665</v>
      </c>
      <c r="AS61">
        <v>128719</v>
      </c>
      <c r="AT61">
        <v>114125</v>
      </c>
      <c r="AU61">
        <v>61198</v>
      </c>
      <c r="AW61">
        <v>172718</v>
      </c>
      <c r="AX61">
        <v>141831</v>
      </c>
      <c r="AY61">
        <v>81153</v>
      </c>
      <c r="AZ61">
        <f>+domexp!AZ61+reexp!AZ61</f>
        <v>57313</v>
      </c>
      <c r="BA61">
        <v>29662</v>
      </c>
      <c r="BB61">
        <v>33183</v>
      </c>
    </row>
    <row r="62" spans="2:54">
      <c r="B62" t="s">
        <v>24</v>
      </c>
      <c r="W62">
        <f>+domexp!W62+reexp!W62</f>
        <v>1363</v>
      </c>
      <c r="X62">
        <f>+domexp!X62+reexp!X62</f>
        <v>7847</v>
      </c>
      <c r="Y62">
        <f>+domexp!Y62+reexp!Y62</f>
        <v>2150</v>
      </c>
      <c r="Z62">
        <f>+domexp!Z62+reexp!Z62</f>
        <v>13336</v>
      </c>
      <c r="AA62">
        <f>+domexp!AA62+reexp!AA62</f>
        <v>36185</v>
      </c>
      <c r="AB62">
        <f>+domexp!AB62+reexp!AB62</f>
        <v>4196</v>
      </c>
      <c r="AC62">
        <f>+domexp!AC62+reexp!AC62</f>
        <v>2655</v>
      </c>
      <c r="AJ62">
        <f>+domexp!AJ62+reexp!AJ62</f>
        <v>8169</v>
      </c>
      <c r="AK62">
        <f>+domexp!AK62+reexp!AK62</f>
        <v>6818</v>
      </c>
      <c r="AL62">
        <f>+domexp!AL62+reexp!AL62</f>
        <v>8523</v>
      </c>
      <c r="AM62">
        <f>+domexp!AM62+reexp!AM62</f>
        <v>8865</v>
      </c>
      <c r="AN62">
        <v>10199</v>
      </c>
      <c r="AO62">
        <v>18667</v>
      </c>
      <c r="AP62">
        <v>22173</v>
      </c>
      <c r="AQ62">
        <v>21641</v>
      </c>
      <c r="AR62">
        <v>19486</v>
      </c>
      <c r="AS62">
        <v>20809</v>
      </c>
      <c r="AT62">
        <v>21417</v>
      </c>
      <c r="AU62">
        <v>21115</v>
      </c>
      <c r="AW62">
        <v>78524</v>
      </c>
      <c r="AX62">
        <v>53556</v>
      </c>
      <c r="AY62">
        <v>57687</v>
      </c>
      <c r="AZ62">
        <f>+domexp!AZ62+reexp!AZ62</f>
        <v>59324</v>
      </c>
      <c r="BA62">
        <v>90849</v>
      </c>
      <c r="BB62">
        <v>88198</v>
      </c>
    </row>
    <row r="63" spans="2:54">
      <c r="B63" t="s">
        <v>25</v>
      </c>
      <c r="AN63">
        <v>51</v>
      </c>
    </row>
    <row r="64" spans="2:54">
      <c r="B64" t="s">
        <v>80</v>
      </c>
      <c r="AZ64">
        <f>+domexp!AZ64+reexp!AZ64</f>
        <v>4503</v>
      </c>
    </row>
    <row r="65" spans="2:54">
      <c r="B65" t="s">
        <v>26</v>
      </c>
    </row>
    <row r="66" spans="2:54">
      <c r="B66" t="s">
        <v>50</v>
      </c>
    </row>
    <row r="67" spans="2:54">
      <c r="B67" t="s">
        <v>81</v>
      </c>
      <c r="AP67">
        <v>525</v>
      </c>
    </row>
    <row r="68" spans="2:54">
      <c r="B68" t="s">
        <v>27</v>
      </c>
      <c r="X68">
        <f>+domexp!X68+reexp!X68</f>
        <v>324000</v>
      </c>
      <c r="Y68">
        <f>+domexp!Y68+reexp!Y68</f>
        <v>880308</v>
      </c>
      <c r="Z68">
        <f>+domexp!Z68+reexp!Z68</f>
        <v>145</v>
      </c>
      <c r="AB68">
        <f>+domexp!AB68+reexp!AB68</f>
        <v>1000</v>
      </c>
      <c r="AC68">
        <f>+domexp!AC68+reexp!AC68</f>
        <v>1614</v>
      </c>
      <c r="AJ68">
        <f>+domexp!AJ68+reexp!AJ68</f>
        <v>4047</v>
      </c>
      <c r="AK68">
        <f>+domexp!AK68+reexp!AK68</f>
        <v>107</v>
      </c>
      <c r="AM68">
        <f>+domexp!AM68+reexp!AM68</f>
        <v>290</v>
      </c>
      <c r="AO68">
        <v>221</v>
      </c>
      <c r="AP68">
        <v>17315</v>
      </c>
      <c r="AR68">
        <v>46</v>
      </c>
    </row>
    <row r="69" spans="2:54">
      <c r="B69" t="s">
        <v>51</v>
      </c>
      <c r="W69">
        <f>+domexp!W69+reexp!W69</f>
        <v>159828</v>
      </c>
      <c r="X69">
        <f>+domexp!X69+reexp!X69</f>
        <v>299606</v>
      </c>
      <c r="Y69">
        <f>+domexp!Y69+reexp!Y69</f>
        <v>114486</v>
      </c>
      <c r="Z69">
        <f>+domexp!Z69+reexp!Z69</f>
        <v>44281</v>
      </c>
      <c r="AA69">
        <f>+domexp!AA69+reexp!AA69</f>
        <v>46331</v>
      </c>
      <c r="AB69">
        <f>+domexp!AB69+reexp!AB69</f>
        <v>34305</v>
      </c>
      <c r="AC69">
        <f>+domexp!AC69+reexp!AC69</f>
        <v>24153</v>
      </c>
      <c r="AJ69">
        <f>+domexp!AJ69+reexp!AJ69</f>
        <v>12082</v>
      </c>
      <c r="AK69">
        <f>+domexp!AK69+reexp!AK69</f>
        <v>20245</v>
      </c>
      <c r="AL69">
        <f>+domexp!AL69+reexp!AL69</f>
        <v>22733</v>
      </c>
      <c r="AM69">
        <f>+domexp!AM69+reexp!AM69</f>
        <v>17026</v>
      </c>
      <c r="AN69">
        <v>17625</v>
      </c>
      <c r="AO69">
        <v>22035</v>
      </c>
      <c r="AP69">
        <v>11960</v>
      </c>
      <c r="AQ69">
        <v>6736</v>
      </c>
      <c r="AR69">
        <v>2298</v>
      </c>
      <c r="AS69">
        <v>14407</v>
      </c>
      <c r="AW69">
        <v>295</v>
      </c>
      <c r="AX69">
        <v>15010</v>
      </c>
      <c r="AY69">
        <v>870</v>
      </c>
      <c r="AZ69">
        <f>+domexp!AZ69+reexp!AZ69</f>
        <v>5321</v>
      </c>
      <c r="BA69">
        <v>264</v>
      </c>
      <c r="BB69">
        <v>24</v>
      </c>
    </row>
    <row r="70" spans="2:54">
      <c r="B70" t="s">
        <v>82</v>
      </c>
    </row>
    <row r="71" spans="2:54">
      <c r="B71" t="s">
        <v>66</v>
      </c>
    </row>
    <row r="72" spans="2:54">
      <c r="B72" t="s">
        <v>99</v>
      </c>
    </row>
    <row r="73" spans="2:54">
      <c r="B73" t="s">
        <v>28</v>
      </c>
      <c r="W73">
        <f>+domexp!W73+reexp!W73</f>
        <v>92160</v>
      </c>
      <c r="X73">
        <f>+domexp!X73+reexp!X73</f>
        <v>65346</v>
      </c>
      <c r="Y73">
        <f>+domexp!Y73+reexp!Y73</f>
        <v>125389</v>
      </c>
      <c r="Z73">
        <f>+domexp!Z73+reexp!Z73</f>
        <v>38475</v>
      </c>
      <c r="AA73">
        <f>+domexp!AA73+reexp!AA73</f>
        <v>11243</v>
      </c>
      <c r="AB73">
        <f>+domexp!AB73+reexp!AB73</f>
        <v>5093</v>
      </c>
      <c r="AC73">
        <f>+domexp!AC73+reexp!AC73</f>
        <v>9685</v>
      </c>
      <c r="AJ73">
        <f>+domexp!AJ73+reexp!AJ73</f>
        <v>111673</v>
      </c>
      <c r="AK73">
        <f>+domexp!AK73+reexp!AK73</f>
        <v>182479</v>
      </c>
      <c r="AL73">
        <f>+domexp!AL73+reexp!AL73</f>
        <v>213508</v>
      </c>
      <c r="AM73">
        <f>+domexp!AM73+reexp!AM73</f>
        <v>179169</v>
      </c>
      <c r="AN73">
        <v>130971</v>
      </c>
      <c r="AO73">
        <v>217682</v>
      </c>
      <c r="AP73">
        <v>200565</v>
      </c>
      <c r="AQ73">
        <v>147051</v>
      </c>
      <c r="AR73">
        <v>86805</v>
      </c>
      <c r="AS73">
        <v>92583</v>
      </c>
      <c r="AT73">
        <v>455</v>
      </c>
      <c r="AW73">
        <v>106925</v>
      </c>
      <c r="AX73">
        <v>1230</v>
      </c>
      <c r="AY73">
        <v>12833</v>
      </c>
      <c r="BA73">
        <v>4676</v>
      </c>
      <c r="BB73">
        <v>1568</v>
      </c>
    </row>
    <row r="74" spans="2:54">
      <c r="B74" t="s">
        <v>29</v>
      </c>
      <c r="Z74">
        <f>+domexp!Z74+reexp!Z74</f>
        <v>2635</v>
      </c>
      <c r="AA74">
        <f>+domexp!AA74+reexp!AA74</f>
        <v>340</v>
      </c>
      <c r="AB74">
        <f>+domexp!AB74+reexp!AB74</f>
        <v>2153</v>
      </c>
      <c r="AC74">
        <f>+domexp!AC74+reexp!AC74</f>
        <v>18888</v>
      </c>
      <c r="AJ74">
        <f>+domexp!AJ74+reexp!AJ74</f>
        <v>233</v>
      </c>
      <c r="AK74">
        <f>+domexp!AK74+reexp!AK74</f>
        <v>1268</v>
      </c>
      <c r="AL74">
        <f>+domexp!AL74+reexp!AL74</f>
        <v>3031</v>
      </c>
      <c r="AM74">
        <f>+domexp!AM74+reexp!AM74</f>
        <v>6975</v>
      </c>
      <c r="AN74">
        <v>9022</v>
      </c>
      <c r="AO74">
        <v>10129</v>
      </c>
      <c r="AP74">
        <v>34521</v>
      </c>
      <c r="AQ74">
        <v>2866</v>
      </c>
      <c r="AR74">
        <v>1673</v>
      </c>
      <c r="BB74">
        <v>120</v>
      </c>
    </row>
    <row r="75" spans="2:54">
      <c r="B75" t="s">
        <v>83</v>
      </c>
    </row>
    <row r="76" spans="2:54">
      <c r="B76" t="s">
        <v>137</v>
      </c>
      <c r="AW76">
        <v>52565</v>
      </c>
      <c r="AX76">
        <v>1627</v>
      </c>
    </row>
    <row r="77" spans="2:54">
      <c r="B77" t="s">
        <v>30</v>
      </c>
      <c r="AZ77">
        <f>+domexp!AZ77+reexp!AZ77</f>
        <v>25</v>
      </c>
    </row>
    <row r="78" spans="2:54">
      <c r="B78" t="s">
        <v>31</v>
      </c>
      <c r="AM78">
        <f>+domexp!AM78+reexp!AM78</f>
        <v>1781</v>
      </c>
      <c r="AO78">
        <v>15197</v>
      </c>
      <c r="AP78">
        <v>2151</v>
      </c>
      <c r="AQ78">
        <v>876</v>
      </c>
      <c r="BA78">
        <v>51</v>
      </c>
    </row>
    <row r="79" spans="2:54">
      <c r="B79" t="s">
        <v>52</v>
      </c>
      <c r="AU79">
        <v>898</v>
      </c>
    </row>
    <row r="80" spans="2:54">
      <c r="B80" t="s">
        <v>32</v>
      </c>
      <c r="X80">
        <f>+domexp!X80+reexp!X80</f>
        <v>1142641</v>
      </c>
      <c r="Y80">
        <f>+domexp!Y80+reexp!Y80</f>
        <v>665934</v>
      </c>
      <c r="Z80">
        <f>+domexp!Z80+reexp!Z80</f>
        <v>57051</v>
      </c>
      <c r="AA80">
        <f>+domexp!AA80+reexp!AA80</f>
        <v>344064</v>
      </c>
      <c r="AB80">
        <f>+domexp!AB80+reexp!AB80</f>
        <v>940085</v>
      </c>
      <c r="AC80">
        <f>+domexp!AC80+reexp!AC80</f>
        <v>539203</v>
      </c>
      <c r="AJ80">
        <f>+domexp!AJ80+reexp!AJ80</f>
        <v>152997</v>
      </c>
      <c r="AK80">
        <f>+domexp!AK80+reexp!AK80</f>
        <v>82040</v>
      </c>
      <c r="AL80">
        <f>+domexp!AL80+reexp!AL80</f>
        <v>97231</v>
      </c>
      <c r="AM80">
        <f>+domexp!AM80+reexp!AM80</f>
        <v>244794</v>
      </c>
      <c r="AN80">
        <v>167255</v>
      </c>
      <c r="AO80">
        <v>111582</v>
      </c>
      <c r="AP80">
        <v>82007</v>
      </c>
      <c r="AQ80">
        <v>141942</v>
      </c>
      <c r="AR80">
        <v>35481</v>
      </c>
      <c r="AS80">
        <v>13353</v>
      </c>
      <c r="AX80">
        <v>762</v>
      </c>
      <c r="AY80">
        <v>103135</v>
      </c>
      <c r="AZ80">
        <f>+domexp!AZ80+reexp!AZ80</f>
        <v>141814</v>
      </c>
      <c r="BA80">
        <v>159955</v>
      </c>
      <c r="BB80">
        <v>117135</v>
      </c>
    </row>
    <row r="81" spans="2:54">
      <c r="B81" t="s">
        <v>138</v>
      </c>
      <c r="AX81">
        <v>8126</v>
      </c>
    </row>
    <row r="82" spans="2:54">
      <c r="B82" t="s">
        <v>84</v>
      </c>
    </row>
    <row r="83" spans="2:54">
      <c r="B83" t="s">
        <v>33</v>
      </c>
      <c r="AQ83">
        <v>201</v>
      </c>
    </row>
    <row r="84" spans="2:54">
      <c r="B84" t="s">
        <v>34</v>
      </c>
    </row>
    <row r="85" spans="2:54">
      <c r="B85" t="s">
        <v>107</v>
      </c>
    </row>
    <row r="86" spans="2:54">
      <c r="B86" t="s">
        <v>148</v>
      </c>
      <c r="BB86">
        <v>60</v>
      </c>
    </row>
    <row r="87" spans="2:54">
      <c r="B87" t="s">
        <v>33</v>
      </c>
      <c r="BB87">
        <v>25343</v>
      </c>
    </row>
    <row r="88" spans="2:54">
      <c r="B88" t="s">
        <v>85</v>
      </c>
      <c r="AM88">
        <f>+domexp!AM88+reexp!AM88</f>
        <v>5336</v>
      </c>
      <c r="AN88">
        <v>8442</v>
      </c>
      <c r="AO88">
        <v>60</v>
      </c>
      <c r="AP88">
        <v>258</v>
      </c>
      <c r="AR88">
        <v>341</v>
      </c>
    </row>
    <row r="89" spans="2:54">
      <c r="B89" t="s">
        <v>108</v>
      </c>
    </row>
    <row r="90" spans="2:54">
      <c r="B90" t="s">
        <v>136</v>
      </c>
      <c r="AP90">
        <v>4</v>
      </c>
    </row>
    <row r="91" spans="2:54">
      <c r="B91" t="s">
        <v>109</v>
      </c>
    </row>
    <row r="92" spans="2:54">
      <c r="B92" t="s">
        <v>86</v>
      </c>
    </row>
    <row r="93" spans="2:54">
      <c r="B93" t="s">
        <v>110</v>
      </c>
    </row>
    <row r="94" spans="2:54">
      <c r="B94" t="s">
        <v>35</v>
      </c>
      <c r="AZ94">
        <f>+domexp!AZ94+reexp!AZ94</f>
        <v>33370</v>
      </c>
    </row>
    <row r="95" spans="2:54">
      <c r="B95" t="s">
        <v>87</v>
      </c>
    </row>
    <row r="96" spans="2:54">
      <c r="B96" t="s">
        <v>88</v>
      </c>
      <c r="AX96">
        <v>3159</v>
      </c>
    </row>
    <row r="97" spans="2:54">
      <c r="B97" t="s">
        <v>36</v>
      </c>
      <c r="AA97">
        <f>+domexp!AA97+reexp!AA97</f>
        <v>773</v>
      </c>
      <c r="AJ97">
        <f>+domexp!AJ97+reexp!AJ97</f>
        <v>28681</v>
      </c>
      <c r="AK97">
        <f>+domexp!AK97+reexp!AK97</f>
        <v>15898</v>
      </c>
      <c r="AL97">
        <f>+domexp!AL97+reexp!AL97</f>
        <v>16520</v>
      </c>
      <c r="AM97">
        <f>+domexp!AM97+reexp!AM97</f>
        <v>23947</v>
      </c>
      <c r="AN97">
        <v>13417</v>
      </c>
      <c r="AO97">
        <v>4915</v>
      </c>
      <c r="AP97">
        <v>4514</v>
      </c>
      <c r="BA97">
        <v>8</v>
      </c>
      <c r="BB97">
        <v>2941</v>
      </c>
    </row>
    <row r="98" spans="2:54">
      <c r="B98" t="s">
        <v>53</v>
      </c>
      <c r="AN98">
        <v>260</v>
      </c>
      <c r="AO98">
        <v>430</v>
      </c>
      <c r="AP98">
        <v>121</v>
      </c>
      <c r="AQ98">
        <v>500</v>
      </c>
      <c r="AS98">
        <v>3</v>
      </c>
      <c r="AT98">
        <v>1033</v>
      </c>
      <c r="AU98">
        <v>7871</v>
      </c>
      <c r="AW98">
        <v>45</v>
      </c>
      <c r="AX98">
        <v>3</v>
      </c>
      <c r="AZ98">
        <f>+domexp!AZ98+reexp!AZ98</f>
        <v>199</v>
      </c>
      <c r="BB98">
        <v>56</v>
      </c>
    </row>
    <row r="99" spans="2:54">
      <c r="B99" t="s">
        <v>37</v>
      </c>
      <c r="AY99">
        <v>200</v>
      </c>
      <c r="BA99">
        <v>20</v>
      </c>
    </row>
    <row r="100" spans="2:54">
      <c r="B100" t="s">
        <v>89</v>
      </c>
    </row>
    <row r="101" spans="2:54">
      <c r="B101" t="s">
        <v>90</v>
      </c>
    </row>
    <row r="102" spans="2:54">
      <c r="B102" t="s">
        <v>38</v>
      </c>
      <c r="AA102">
        <f>+domexp!AA102+reexp!AA102</f>
        <v>672</v>
      </c>
      <c r="AC102">
        <f>+domexp!AC102+reexp!AC102</f>
        <v>378</v>
      </c>
      <c r="AN102">
        <v>38</v>
      </c>
    </row>
    <row r="103" spans="2:54">
      <c r="B103" t="s">
        <v>67</v>
      </c>
      <c r="X103">
        <f>+domexp!X103+reexp!X103</f>
        <v>3962</v>
      </c>
      <c r="Z103">
        <f>+domexp!Z103+reexp!Z103</f>
        <v>675</v>
      </c>
      <c r="AA103">
        <f>+domexp!AA103+reexp!AA103</f>
        <v>284</v>
      </c>
      <c r="AB103">
        <f>+domexp!AB103+reexp!AB103</f>
        <v>600</v>
      </c>
      <c r="AC103">
        <f>+domexp!AC103+reexp!AC103</f>
        <v>6813</v>
      </c>
      <c r="AJ103">
        <f>+domexp!AJ103+reexp!AJ103</f>
        <v>1482</v>
      </c>
      <c r="AK103">
        <f>+domexp!AK103+reexp!AK103</f>
        <v>2292</v>
      </c>
      <c r="AL103">
        <f>+domexp!AL103+reexp!AL103</f>
        <v>1617</v>
      </c>
      <c r="AM103">
        <f>+domexp!AM103+reexp!AM103</f>
        <v>195</v>
      </c>
      <c r="AN103">
        <v>1017</v>
      </c>
      <c r="AO103">
        <v>3381</v>
      </c>
      <c r="AP103">
        <v>5120</v>
      </c>
      <c r="AQ103">
        <v>3017</v>
      </c>
      <c r="AR103">
        <v>2796</v>
      </c>
    </row>
    <row r="104" spans="2:54">
      <c r="B104" t="s">
        <v>39</v>
      </c>
      <c r="AM104">
        <f>+domexp!AM104+reexp!AM104</f>
        <v>541</v>
      </c>
      <c r="AN104">
        <v>5</v>
      </c>
      <c r="AO104">
        <v>2188</v>
      </c>
      <c r="AT104">
        <v>657</v>
      </c>
      <c r="AW104">
        <v>747</v>
      </c>
      <c r="AX104">
        <v>16800</v>
      </c>
      <c r="AY104">
        <v>164</v>
      </c>
      <c r="AZ104">
        <f>+domexp!AZ104+reexp!AZ104</f>
        <v>69</v>
      </c>
      <c r="BA104">
        <v>142</v>
      </c>
      <c r="BB104">
        <v>1490</v>
      </c>
    </row>
    <row r="105" spans="2:54">
      <c r="B105" t="s">
        <v>113</v>
      </c>
    </row>
    <row r="106" spans="2:54">
      <c r="B106" t="s">
        <v>68</v>
      </c>
      <c r="AW106">
        <v>540</v>
      </c>
    </row>
    <row r="107" spans="2:54">
      <c r="B107" t="s">
        <v>111</v>
      </c>
      <c r="AS107">
        <v>1800</v>
      </c>
      <c r="AU107">
        <v>25</v>
      </c>
      <c r="AZ107">
        <f>+domexp!AZ107+reexp!AZ107</f>
        <v>51</v>
      </c>
      <c r="BA107">
        <v>398</v>
      </c>
    </row>
    <row r="108" spans="2:54">
      <c r="B108" t="s">
        <v>69</v>
      </c>
    </row>
    <row r="109" spans="2:54">
      <c r="B109" t="s">
        <v>91</v>
      </c>
    </row>
    <row r="110" spans="2:54">
      <c r="B110" t="s">
        <v>40</v>
      </c>
      <c r="AB110">
        <f>+domexp!AB110+reexp!AB110</f>
        <v>264</v>
      </c>
      <c r="AU110">
        <v>972016</v>
      </c>
      <c r="AW110">
        <v>5126811</v>
      </c>
      <c r="AX110">
        <v>1723085</v>
      </c>
    </row>
    <row r="111" spans="2:54">
      <c r="B111" t="s">
        <v>55</v>
      </c>
    </row>
    <row r="112" spans="2:54">
      <c r="B112" t="s">
        <v>170</v>
      </c>
      <c r="AK112">
        <f>+domexp!AK112+reexp!AK112</f>
        <v>47504</v>
      </c>
      <c r="AL112">
        <f>+domexp!AL112+reexp!AL112</f>
        <v>65592</v>
      </c>
      <c r="AM112">
        <f>+domexp!AM112+reexp!AM112</f>
        <v>25</v>
      </c>
    </row>
    <row r="113" spans="2:54">
      <c r="B113" t="s">
        <v>56</v>
      </c>
      <c r="Z113">
        <f>+domexp!Z113+reexp!Z113</f>
        <v>1884</v>
      </c>
      <c r="AJ113">
        <f>+domexp!AJ113+reexp!AJ113</f>
        <v>4</v>
      </c>
      <c r="AL113">
        <f>+domexp!AL113+reexp!AL113</f>
        <v>1385</v>
      </c>
      <c r="AM113">
        <f>+domexp!AM113+reexp!AM113</f>
        <v>2524</v>
      </c>
      <c r="AN113">
        <v>593</v>
      </c>
      <c r="AO113">
        <v>1626</v>
      </c>
      <c r="AP113">
        <v>30</v>
      </c>
      <c r="AQ113">
        <v>10</v>
      </c>
      <c r="AR113">
        <v>23</v>
      </c>
      <c r="AY113">
        <v>134048</v>
      </c>
      <c r="BA113">
        <v>400</v>
      </c>
      <c r="BB113">
        <v>103607</v>
      </c>
    </row>
    <row r="114" spans="2:54">
      <c r="B114" t="s">
        <v>41</v>
      </c>
    </row>
    <row r="115" spans="2:54">
      <c r="B115" t="s">
        <v>42</v>
      </c>
      <c r="AM115">
        <f>+domexp!AM115+reexp!AM115</f>
        <v>3360</v>
      </c>
      <c r="AP115">
        <v>35</v>
      </c>
      <c r="AX115">
        <v>12013</v>
      </c>
      <c r="AY115">
        <v>3475</v>
      </c>
      <c r="AZ115">
        <f>+domexp!AZ115+reexp!AZ115</f>
        <v>4989</v>
      </c>
      <c r="BB115">
        <v>6679</v>
      </c>
    </row>
    <row r="116" spans="2:54">
      <c r="B116" t="s">
        <v>70</v>
      </c>
    </row>
    <row r="117" spans="2:54">
      <c r="B117" t="s">
        <v>92</v>
      </c>
    </row>
    <row r="118" spans="2:54">
      <c r="B118" t="s">
        <v>54</v>
      </c>
    </row>
    <row r="119" spans="2:54">
      <c r="B119" t="s">
        <v>43</v>
      </c>
      <c r="BA119">
        <v>23878</v>
      </c>
    </row>
    <row r="120" spans="2:54">
      <c r="B120" t="s">
        <v>44</v>
      </c>
      <c r="W120">
        <f>+domexp!W120+reexp!W120</f>
        <v>586315</v>
      </c>
      <c r="X120">
        <f>+domexp!X120+reexp!X120</f>
        <v>685536</v>
      </c>
      <c r="Y120">
        <f>+domexp!Y120+reexp!Y120</f>
        <v>3299443</v>
      </c>
      <c r="Z120">
        <f>+domexp!Z120+reexp!Z120</f>
        <v>428053</v>
      </c>
      <c r="AA120">
        <f>+domexp!AA120+reexp!AA120</f>
        <v>604635</v>
      </c>
      <c r="AB120">
        <f>+domexp!AB120+reexp!AB120</f>
        <v>812656</v>
      </c>
      <c r="AC120">
        <f>+domexp!AC120+reexp!AC120</f>
        <v>978214</v>
      </c>
      <c r="AJ120">
        <f>+domexp!AJ120+reexp!AJ120</f>
        <v>976588</v>
      </c>
      <c r="AK120">
        <f>+domexp!AK120+reexp!AK120</f>
        <v>912547</v>
      </c>
      <c r="AL120">
        <f>+domexp!AL120+reexp!AL120</f>
        <v>342886</v>
      </c>
      <c r="AM120">
        <f>+domexp!AM120+reexp!AM120</f>
        <v>344434</v>
      </c>
      <c r="AN120">
        <v>572335</v>
      </c>
      <c r="AO120">
        <v>686776</v>
      </c>
      <c r="AP120">
        <v>795135</v>
      </c>
      <c r="AQ120">
        <v>467477</v>
      </c>
      <c r="AR120">
        <v>835788</v>
      </c>
      <c r="AS120">
        <v>1432487</v>
      </c>
      <c r="AT120">
        <v>2041882</v>
      </c>
      <c r="AU120">
        <v>2163557</v>
      </c>
      <c r="AW120">
        <v>884639</v>
      </c>
      <c r="AX120">
        <v>1119722</v>
      </c>
      <c r="AY120">
        <v>1588214</v>
      </c>
      <c r="AZ120">
        <f>+domexp!AZ120+reexp!AZ120</f>
        <v>2273695</v>
      </c>
      <c r="BA120">
        <v>1780028</v>
      </c>
      <c r="BB120">
        <v>2282663</v>
      </c>
    </row>
    <row r="121" spans="2:54">
      <c r="B121" t="s">
        <v>93</v>
      </c>
    </row>
    <row r="122" spans="2:54">
      <c r="B122" t="s">
        <v>45</v>
      </c>
      <c r="W122">
        <f>+domexp!W122+reexp!W122</f>
        <v>4272</v>
      </c>
      <c r="X122">
        <f>+domexp!X122+reexp!X122</f>
        <v>4163</v>
      </c>
      <c r="Y122">
        <f>+domexp!Y122+reexp!Y122</f>
        <v>12833</v>
      </c>
      <c r="Z122">
        <f>+domexp!Z122+reexp!Z122</f>
        <v>5294</v>
      </c>
      <c r="AA122">
        <f>+domexp!AA122+reexp!AA122</f>
        <v>4961</v>
      </c>
      <c r="AB122">
        <f>+domexp!AB122+reexp!AB122</f>
        <v>3235</v>
      </c>
      <c r="AC122">
        <f>+domexp!AC122+reexp!AC122</f>
        <v>11644</v>
      </c>
      <c r="AJ122">
        <f>+domexp!AJ122+reexp!AJ122</f>
        <v>6164</v>
      </c>
      <c r="AK122">
        <f>+domexp!AK122+reexp!AK122</f>
        <v>8608</v>
      </c>
      <c r="AL122">
        <f>+domexp!AL122+reexp!AL122</f>
        <v>718</v>
      </c>
      <c r="AM122">
        <f>+domexp!AM122+reexp!AM122</f>
        <v>634</v>
      </c>
      <c r="AN122">
        <v>1923</v>
      </c>
      <c r="AO122">
        <v>4230</v>
      </c>
      <c r="AP122">
        <v>2119</v>
      </c>
      <c r="AQ122">
        <v>2415</v>
      </c>
      <c r="AR122">
        <v>1907</v>
      </c>
      <c r="AS122">
        <v>1480</v>
      </c>
      <c r="AT122">
        <v>1161</v>
      </c>
      <c r="AU122">
        <v>3296</v>
      </c>
      <c r="AW122">
        <v>170110</v>
      </c>
      <c r="AX122">
        <v>81979</v>
      </c>
      <c r="AY122">
        <v>84872</v>
      </c>
      <c r="AZ122">
        <f>+domexp!AZ122+reexp!AZ122</f>
        <v>33671</v>
      </c>
      <c r="BA122">
        <v>15650</v>
      </c>
      <c r="BB122">
        <v>57047</v>
      </c>
    </row>
    <row r="123" spans="2:54">
      <c r="B123" t="s">
        <v>131</v>
      </c>
      <c r="AM123">
        <f>+domexp!AM123+reexp!AM123</f>
        <v>16582</v>
      </c>
      <c r="AN123">
        <v>16663</v>
      </c>
      <c r="AO123">
        <v>9958</v>
      </c>
      <c r="AP123">
        <v>8267</v>
      </c>
      <c r="AQ123">
        <v>7287</v>
      </c>
      <c r="AR123">
        <v>2725</v>
      </c>
      <c r="AS123">
        <v>2171</v>
      </c>
      <c r="AT123">
        <v>1583</v>
      </c>
      <c r="AU123">
        <v>21</v>
      </c>
      <c r="AX123">
        <v>62</v>
      </c>
      <c r="BA123">
        <v>64</v>
      </c>
    </row>
    <row r="124" spans="2:54">
      <c r="B124" t="s">
        <v>123</v>
      </c>
      <c r="W124">
        <f>+domexp!W124+reexp!W124</f>
        <v>11880</v>
      </c>
      <c r="X124">
        <f>+domexp!X124+reexp!X124</f>
        <v>39773</v>
      </c>
      <c r="Y124">
        <f>+domexp!Y124+reexp!Y124</f>
        <v>2784</v>
      </c>
      <c r="Z124">
        <f>+domexp!Z124+reexp!Z124</f>
        <v>221</v>
      </c>
      <c r="AA124">
        <f>+domexp!AA124+reexp!AA124</f>
        <v>1700</v>
      </c>
      <c r="AB124">
        <f>+domexp!AB124+reexp!AB124</f>
        <v>1061</v>
      </c>
      <c r="AC124">
        <f>+domexp!AC124+reexp!AC124</f>
        <v>2550</v>
      </c>
      <c r="AJ124">
        <f>+domexp!AJ124+reexp!AJ124</f>
        <v>119743</v>
      </c>
      <c r="AK124">
        <f>+domexp!AK124+reexp!AK124</f>
        <v>18824</v>
      </c>
      <c r="AL124">
        <f>+domexp!AL124+reexp!AL124</f>
        <v>32138</v>
      </c>
    </row>
    <row r="125" spans="2:54">
      <c r="B125" t="s">
        <v>177</v>
      </c>
      <c r="AK125">
        <f>+domexp!AK125+reexp!AK125</f>
        <v>11576</v>
      </c>
      <c r="AL125">
        <f>+domexp!AL125+reexp!AL125</f>
        <v>12923</v>
      </c>
      <c r="AM125">
        <f>+domexp!AM125+reexp!AM125</f>
        <v>12588</v>
      </c>
      <c r="AZ125">
        <f>+domexp!AZ125+reexp!AZ125</f>
        <v>103061</v>
      </c>
    </row>
    <row r="127" spans="2:54">
      <c r="B127" t="s">
        <v>215</v>
      </c>
      <c r="E127">
        <f t="shared" ref="E127:AM127" si="0">SUM(E4:E124)</f>
        <v>0</v>
      </c>
      <c r="F127">
        <f t="shared" si="0"/>
        <v>0</v>
      </c>
      <c r="G127">
        <f t="shared" si="0"/>
        <v>0</v>
      </c>
      <c r="H127">
        <f t="shared" si="0"/>
        <v>0</v>
      </c>
      <c r="I127">
        <f t="shared" si="0"/>
        <v>0</v>
      </c>
      <c r="J127">
        <f t="shared" si="0"/>
        <v>0</v>
      </c>
      <c r="K127">
        <f t="shared" si="0"/>
        <v>0</v>
      </c>
      <c r="L127">
        <f t="shared" si="0"/>
        <v>0</v>
      </c>
      <c r="M127">
        <f t="shared" si="0"/>
        <v>0</v>
      </c>
      <c r="N127">
        <f t="shared" si="0"/>
        <v>0</v>
      </c>
      <c r="O127">
        <f t="shared" si="0"/>
        <v>0</v>
      </c>
      <c r="P127">
        <f t="shared" si="0"/>
        <v>0</v>
      </c>
      <c r="Q127">
        <f t="shared" si="0"/>
        <v>0</v>
      </c>
      <c r="R127">
        <f t="shared" si="0"/>
        <v>0</v>
      </c>
      <c r="S127">
        <f t="shared" si="0"/>
        <v>0</v>
      </c>
      <c r="T127">
        <f t="shared" si="0"/>
        <v>0</v>
      </c>
      <c r="U127">
        <f t="shared" si="0"/>
        <v>0</v>
      </c>
      <c r="V127">
        <f t="shared" si="0"/>
        <v>0</v>
      </c>
      <c r="W127">
        <f t="shared" si="0"/>
        <v>14799316</v>
      </c>
      <c r="X127">
        <f t="shared" si="0"/>
        <v>18841920</v>
      </c>
      <c r="Y127">
        <f t="shared" si="0"/>
        <v>27293862</v>
      </c>
      <c r="Z127">
        <f t="shared" si="0"/>
        <v>16437553</v>
      </c>
      <c r="AA127">
        <f t="shared" si="0"/>
        <v>14042322</v>
      </c>
      <c r="AB127">
        <f t="shared" si="0"/>
        <v>18036707</v>
      </c>
      <c r="AC127">
        <f t="shared" si="0"/>
        <v>16288941</v>
      </c>
      <c r="AD127">
        <f t="shared" si="0"/>
        <v>0</v>
      </c>
      <c r="AE127">
        <f t="shared" si="0"/>
        <v>0</v>
      </c>
      <c r="AF127">
        <f t="shared" si="0"/>
        <v>0</v>
      </c>
      <c r="AG127">
        <f t="shared" si="0"/>
        <v>0</v>
      </c>
      <c r="AH127">
        <f t="shared" si="0"/>
        <v>0</v>
      </c>
      <c r="AI127">
        <f t="shared" si="0"/>
        <v>0</v>
      </c>
      <c r="AJ127">
        <f t="shared" si="0"/>
        <v>9650220</v>
      </c>
      <c r="AK127">
        <f t="shared" si="0"/>
        <v>10591150</v>
      </c>
      <c r="AL127">
        <f t="shared" si="0"/>
        <v>9959989</v>
      </c>
      <c r="AM127">
        <f t="shared" si="0"/>
        <v>9079240</v>
      </c>
      <c r="AN127">
        <f>SUM(AN4:AN124)</f>
        <v>10889680</v>
      </c>
      <c r="AO127">
        <f t="shared" ref="AO127:BB127" si="1">SUM(AO4:AO124)</f>
        <v>11953711</v>
      </c>
      <c r="AP127">
        <f t="shared" si="1"/>
        <v>13583631</v>
      </c>
      <c r="AQ127">
        <f t="shared" si="1"/>
        <v>13303884</v>
      </c>
      <c r="AR127">
        <f t="shared" si="1"/>
        <v>14715275</v>
      </c>
      <c r="AS127">
        <f t="shared" si="1"/>
        <v>15197028</v>
      </c>
      <c r="AT127">
        <f t="shared" si="1"/>
        <v>19562108</v>
      </c>
      <c r="AU127">
        <f t="shared" si="1"/>
        <v>19273783</v>
      </c>
      <c r="AV127">
        <f t="shared" si="1"/>
        <v>0</v>
      </c>
      <c r="AW127">
        <f t="shared" si="1"/>
        <v>24465528</v>
      </c>
      <c r="AX127">
        <f t="shared" si="1"/>
        <v>21582646</v>
      </c>
      <c r="AY127">
        <f t="shared" si="1"/>
        <v>26997181</v>
      </c>
      <c r="AZ127">
        <f t="shared" si="1"/>
        <v>34635017</v>
      </c>
      <c r="BA127">
        <f t="shared" si="1"/>
        <v>36736210</v>
      </c>
      <c r="BB127">
        <f t="shared" si="1"/>
        <v>46013258</v>
      </c>
    </row>
    <row r="129" spans="23:54">
      <c r="W129">
        <f>+W127-(domexp!W127+reexp!W127)</f>
        <v>0</v>
      </c>
      <c r="X129">
        <f>+X127-(domexp!X127+reexp!X127)</f>
        <v>0</v>
      </c>
      <c r="Y129">
        <f>+Y127-(domexp!Y127+reexp!Y127)</f>
        <v>0</v>
      </c>
      <c r="Z129">
        <f>+Z127-(domexp!Z127+reexp!Z127)</f>
        <v>0</v>
      </c>
      <c r="AA129">
        <f>+AA127-(domexp!AA127+reexp!AA127)</f>
        <v>0</v>
      </c>
      <c r="AB129">
        <f>+AB127-(domexp!AB127+reexp!AB127)</f>
        <v>0</v>
      </c>
      <c r="AC129">
        <f>+AC127-(domexp!AC127+reexp!AC127)</f>
        <v>0</v>
      </c>
      <c r="AM129">
        <f>9091828-AM127-12588</f>
        <v>0</v>
      </c>
      <c r="AN129">
        <f>10904718-AN127-15038</f>
        <v>0</v>
      </c>
      <c r="AO129">
        <f>11966127-AO127-12416</f>
        <v>0</v>
      </c>
      <c r="AP129">
        <f>13597460-AP127-13829</f>
        <v>0</v>
      </c>
      <c r="AQ129">
        <f>13327301-AQ127-23417</f>
        <v>0</v>
      </c>
      <c r="AR129">
        <f>14727075-AR127-11800</f>
        <v>0</v>
      </c>
      <c r="AS129">
        <f>15212223-AS127-15195</f>
        <v>0</v>
      </c>
      <c r="AT129">
        <f>19585033-AT127-22925</f>
        <v>0</v>
      </c>
      <c r="AU129">
        <f>19307020-AU127-33237</f>
        <v>0</v>
      </c>
      <c r="AW129">
        <f>24509332-AW127-43804</f>
        <v>0</v>
      </c>
      <c r="AX129">
        <f>21617193-AX127-34547</f>
        <v>0</v>
      </c>
      <c r="AY129">
        <f>27041832-AY127-44651</f>
        <v>0</v>
      </c>
      <c r="AZ129">
        <f>+domexp!AZ129+reexp!AZ129</f>
        <v>0</v>
      </c>
      <c r="BA129">
        <f>36993859-191549-66100-BA127</f>
        <v>0</v>
      </c>
      <c r="BB129">
        <f>46256564-174335-68971-BB127</f>
        <v>0</v>
      </c>
    </row>
    <row r="131" spans="23:54">
      <c r="AM131" t="s">
        <v>169</v>
      </c>
      <c r="AN131" t="s">
        <v>141</v>
      </c>
      <c r="AO131" t="s">
        <v>142</v>
      </c>
      <c r="AP131" t="s">
        <v>143</v>
      </c>
      <c r="AQ131" t="s">
        <v>144</v>
      </c>
      <c r="AR131" t="s">
        <v>156</v>
      </c>
      <c r="AS131" t="s">
        <v>157</v>
      </c>
      <c r="AT131" t="s">
        <v>161</v>
      </c>
      <c r="AU131" t="s">
        <v>162</v>
      </c>
      <c r="AW131" t="s">
        <v>145</v>
      </c>
      <c r="AX131" t="s">
        <v>146</v>
      </c>
      <c r="AY131" t="s">
        <v>147</v>
      </c>
      <c r="BA131" t="s">
        <v>139</v>
      </c>
      <c r="BB131" t="s">
        <v>140</v>
      </c>
    </row>
    <row r="133" spans="23:54">
      <c r="AM133" t="s">
        <v>133</v>
      </c>
      <c r="AN133" t="s">
        <v>133</v>
      </c>
      <c r="AO133" t="s">
        <v>133</v>
      </c>
      <c r="AP133" t="s">
        <v>133</v>
      </c>
      <c r="AQ133" t="s">
        <v>133</v>
      </c>
      <c r="AR133" t="s">
        <v>133</v>
      </c>
      <c r="AS133" t="s">
        <v>133</v>
      </c>
      <c r="AT133" t="s">
        <v>133</v>
      </c>
      <c r="AU133" t="s">
        <v>133</v>
      </c>
      <c r="AW133" t="s">
        <v>133</v>
      </c>
      <c r="AX133" t="s">
        <v>133</v>
      </c>
      <c r="AY133" t="s">
        <v>133</v>
      </c>
      <c r="BA133" t="s">
        <v>133</v>
      </c>
      <c r="BB133" t="s">
        <v>133</v>
      </c>
    </row>
    <row r="135" spans="23:54">
      <c r="AM135" t="s">
        <v>134</v>
      </c>
      <c r="AN135" t="s">
        <v>134</v>
      </c>
      <c r="AO135" t="s">
        <v>134</v>
      </c>
      <c r="AP135" t="s">
        <v>134</v>
      </c>
      <c r="AQ135" t="s">
        <v>134</v>
      </c>
      <c r="AR135" t="s">
        <v>134</v>
      </c>
      <c r="AS135" t="s">
        <v>134</v>
      </c>
      <c r="AT135" t="s">
        <v>134</v>
      </c>
      <c r="AU135" t="s">
        <v>134</v>
      </c>
      <c r="AW135" t="s">
        <v>134</v>
      </c>
      <c r="AX135" t="s">
        <v>134</v>
      </c>
      <c r="AY135" t="s">
        <v>134</v>
      </c>
      <c r="BA135" t="s">
        <v>134</v>
      </c>
      <c r="BB135" t="s">
        <v>134</v>
      </c>
    </row>
    <row r="137" spans="23:54">
      <c r="AM137" t="s">
        <v>150</v>
      </c>
      <c r="AN137" t="s">
        <v>150</v>
      </c>
      <c r="AO137" t="s">
        <v>150</v>
      </c>
      <c r="AP137" t="s">
        <v>150</v>
      </c>
      <c r="AQ137" t="s">
        <v>150</v>
      </c>
      <c r="AR137" t="s">
        <v>150</v>
      </c>
      <c r="AS137" t="s">
        <v>150</v>
      </c>
      <c r="AT137" t="s">
        <v>150</v>
      </c>
      <c r="AU137" t="s">
        <v>150</v>
      </c>
      <c r="AW137" t="s">
        <v>150</v>
      </c>
      <c r="AX137" t="s">
        <v>150</v>
      </c>
      <c r="AY137" t="s">
        <v>149</v>
      </c>
      <c r="BA137" t="s">
        <v>149</v>
      </c>
      <c r="BB137" t="s">
        <v>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B137"/>
  <sheetViews>
    <sheetView workbookViewId="0">
      <pane xSplit="3" ySplit="2" topLeftCell="U3" activePane="bottomRight" state="frozen"/>
      <selection pane="topRight" activeCell="D1" sqref="D1"/>
      <selection pane="bottomLeft" activeCell="A3" sqref="A3"/>
      <selection pane="bottomRight" activeCell="B125" sqref="B125"/>
    </sheetView>
  </sheetViews>
  <sheetFormatPr defaultRowHeight="15"/>
  <sheetData>
    <row r="1" spans="1:54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</row>
    <row r="2" spans="1:54">
      <c r="C2">
        <v>1</v>
      </c>
      <c r="D2">
        <v>1</v>
      </c>
      <c r="W2" t="s">
        <v>130</v>
      </c>
      <c r="X2" t="s">
        <v>130</v>
      </c>
      <c r="Y2" t="s">
        <v>130</v>
      </c>
      <c r="Z2" t="s">
        <v>130</v>
      </c>
      <c r="AA2" t="s">
        <v>130</v>
      </c>
      <c r="AB2" t="s">
        <v>130</v>
      </c>
      <c r="AC2" t="s">
        <v>130</v>
      </c>
      <c r="AE2" s="1"/>
      <c r="AJ2" t="s">
        <v>130</v>
      </c>
      <c r="AK2" t="s">
        <v>130</v>
      </c>
      <c r="AL2" t="s">
        <v>130</v>
      </c>
      <c r="AM2" t="s">
        <v>130</v>
      </c>
      <c r="AN2" t="s">
        <v>130</v>
      </c>
      <c r="AO2" t="s">
        <v>130</v>
      </c>
      <c r="AP2" t="s">
        <v>130</v>
      </c>
      <c r="AQ2" t="s">
        <v>130</v>
      </c>
      <c r="AR2" t="s">
        <v>130</v>
      </c>
      <c r="AS2" t="s">
        <v>130</v>
      </c>
      <c r="AT2" t="s">
        <v>130</v>
      </c>
      <c r="AW2" t="s">
        <v>130</v>
      </c>
      <c r="AX2" t="s">
        <v>130</v>
      </c>
      <c r="AY2" t="s">
        <v>130</v>
      </c>
      <c r="AZ2" t="s">
        <v>130</v>
      </c>
      <c r="BA2" t="s">
        <v>130</v>
      </c>
      <c r="BB2" t="s">
        <v>130</v>
      </c>
    </row>
    <row r="3" spans="1:54">
      <c r="AE3" s="1"/>
    </row>
    <row r="4" spans="1:54">
      <c r="A4" t="s">
        <v>2</v>
      </c>
      <c r="B4" t="s">
        <v>3</v>
      </c>
      <c r="W4">
        <v>6551613</v>
      </c>
      <c r="X4">
        <v>6176550</v>
      </c>
      <c r="Y4">
        <v>8721199</v>
      </c>
      <c r="Z4">
        <v>9373558</v>
      </c>
      <c r="AA4">
        <v>5722675</v>
      </c>
      <c r="AB4">
        <v>8090737</v>
      </c>
      <c r="AC4">
        <v>6040751</v>
      </c>
      <c r="AJ4">
        <v>2928193</v>
      </c>
      <c r="AK4">
        <v>4817943</v>
      </c>
      <c r="AL4">
        <v>5782733</v>
      </c>
      <c r="AM4">
        <v>4878783</v>
      </c>
      <c r="AZ4">
        <v>15475084</v>
      </c>
    </row>
    <row r="5" spans="1:54">
      <c r="B5" t="s">
        <v>4</v>
      </c>
      <c r="W5">
        <v>5595905</v>
      </c>
      <c r="X5">
        <v>7847374</v>
      </c>
      <c r="Y5">
        <v>11192696</v>
      </c>
      <c r="Z5">
        <v>4854534</v>
      </c>
      <c r="AA5">
        <v>5029143</v>
      </c>
      <c r="AB5">
        <v>5954440</v>
      </c>
      <c r="AC5">
        <v>6734551</v>
      </c>
      <c r="AJ5">
        <v>3583819</v>
      </c>
      <c r="AK5">
        <v>2764422</v>
      </c>
      <c r="AL5">
        <v>1816665</v>
      </c>
      <c r="AM5">
        <v>2300939</v>
      </c>
      <c r="AZ5">
        <v>12785566</v>
      </c>
    </row>
    <row r="6" spans="1:54">
      <c r="B6" t="s">
        <v>119</v>
      </c>
    </row>
    <row r="7" spans="1:54">
      <c r="B7" t="s">
        <v>5</v>
      </c>
    </row>
    <row r="8" spans="1:54">
      <c r="B8" t="s">
        <v>6</v>
      </c>
    </row>
    <row r="9" spans="1:54">
      <c r="B9" t="s">
        <v>7</v>
      </c>
      <c r="AB9">
        <v>11346</v>
      </c>
      <c r="AC9">
        <v>14099</v>
      </c>
      <c r="AJ9">
        <v>160</v>
      </c>
      <c r="AK9">
        <v>132</v>
      </c>
      <c r="AL9">
        <v>2662</v>
      </c>
      <c r="AM9">
        <v>154</v>
      </c>
      <c r="AZ9">
        <v>167</v>
      </c>
    </row>
    <row r="10" spans="1:54">
      <c r="B10" t="s">
        <v>57</v>
      </c>
      <c r="W10">
        <v>45636</v>
      </c>
      <c r="X10">
        <v>71141</v>
      </c>
      <c r="Y10">
        <v>41351</v>
      </c>
      <c r="Z10">
        <v>34456</v>
      </c>
      <c r="AA10">
        <v>13683</v>
      </c>
      <c r="AB10">
        <v>12258</v>
      </c>
      <c r="AC10">
        <v>12618</v>
      </c>
      <c r="AJ10">
        <v>20559</v>
      </c>
      <c r="AK10">
        <v>26236</v>
      </c>
      <c r="AL10">
        <v>17475</v>
      </c>
      <c r="AM10">
        <v>18320</v>
      </c>
      <c r="AZ10">
        <v>75151</v>
      </c>
    </row>
    <row r="11" spans="1:54">
      <c r="B11" t="s">
        <v>46</v>
      </c>
      <c r="AJ11">
        <v>2742</v>
      </c>
      <c r="AK11">
        <v>548</v>
      </c>
    </row>
    <row r="12" spans="1:54">
      <c r="B12" t="s">
        <v>8</v>
      </c>
      <c r="AZ12">
        <v>6475</v>
      </c>
    </row>
    <row r="13" spans="1:54">
      <c r="B13" t="s">
        <v>62</v>
      </c>
    </row>
    <row r="14" spans="1:54">
      <c r="B14" t="s">
        <v>63</v>
      </c>
      <c r="Y14">
        <v>996</v>
      </c>
    </row>
    <row r="15" spans="1:54">
      <c r="B15" t="s">
        <v>9</v>
      </c>
      <c r="W15">
        <v>30622</v>
      </c>
      <c r="X15">
        <v>527</v>
      </c>
    </row>
    <row r="16" spans="1:54">
      <c r="B16" t="s">
        <v>128</v>
      </c>
      <c r="AC16">
        <v>25667</v>
      </c>
      <c r="AL16">
        <v>403</v>
      </c>
    </row>
    <row r="17" spans="2:52">
      <c r="B17" t="s">
        <v>10</v>
      </c>
      <c r="W17">
        <v>864441</v>
      </c>
      <c r="X17">
        <v>1135210</v>
      </c>
      <c r="Y17">
        <v>1116333</v>
      </c>
      <c r="Z17">
        <v>455059</v>
      </c>
      <c r="AA17">
        <v>765131</v>
      </c>
      <c r="AB17">
        <v>435950</v>
      </c>
      <c r="AC17">
        <v>464813</v>
      </c>
      <c r="AJ17">
        <v>1014996</v>
      </c>
      <c r="AK17">
        <v>1151005</v>
      </c>
      <c r="AL17">
        <v>967277</v>
      </c>
      <c r="AM17">
        <v>538832</v>
      </c>
      <c r="AZ17">
        <v>3077262</v>
      </c>
    </row>
    <row r="18" spans="2:52">
      <c r="B18" t="s">
        <v>120</v>
      </c>
      <c r="AC18">
        <v>376</v>
      </c>
    </row>
    <row r="19" spans="2:52">
      <c r="B19" t="s">
        <v>60</v>
      </c>
    </row>
    <row r="20" spans="2:52">
      <c r="B20" t="s">
        <v>61</v>
      </c>
    </row>
    <row r="21" spans="2:52">
      <c r="B21" t="s">
        <v>11</v>
      </c>
    </row>
    <row r="22" spans="2:52">
      <c r="B22" t="s">
        <v>71</v>
      </c>
    </row>
    <row r="23" spans="2:52">
      <c r="B23" t="s">
        <v>12</v>
      </c>
      <c r="AZ23">
        <v>140208</v>
      </c>
    </row>
    <row r="24" spans="2:52">
      <c r="B24" t="s">
        <v>50</v>
      </c>
    </row>
    <row r="25" spans="2:52">
      <c r="B25" t="s">
        <v>176</v>
      </c>
      <c r="AZ25">
        <v>169</v>
      </c>
    </row>
    <row r="26" spans="2:52">
      <c r="B26" t="s">
        <v>13</v>
      </c>
      <c r="AL26">
        <v>12</v>
      </c>
    </row>
    <row r="27" spans="2:52">
      <c r="B27" t="s">
        <v>95</v>
      </c>
    </row>
    <row r="28" spans="2:52">
      <c r="B28" t="s">
        <v>72</v>
      </c>
    </row>
    <row r="29" spans="2:52">
      <c r="B29" t="s">
        <v>59</v>
      </c>
    </row>
    <row r="30" spans="2:52">
      <c r="B30" t="s">
        <v>14</v>
      </c>
      <c r="W30">
        <v>3476</v>
      </c>
      <c r="X30">
        <v>4055</v>
      </c>
      <c r="Y30">
        <v>3331</v>
      </c>
      <c r="Z30">
        <v>13371</v>
      </c>
      <c r="AA30">
        <v>12475</v>
      </c>
      <c r="AB30">
        <v>6637</v>
      </c>
      <c r="AC30">
        <v>5671</v>
      </c>
      <c r="AK30">
        <v>3601</v>
      </c>
      <c r="AL30">
        <v>12003</v>
      </c>
      <c r="AM30">
        <v>87233</v>
      </c>
      <c r="AZ30">
        <v>131116</v>
      </c>
    </row>
    <row r="31" spans="2:52">
      <c r="B31" t="s">
        <v>58</v>
      </c>
      <c r="AZ31">
        <v>348</v>
      </c>
    </row>
    <row r="32" spans="2:52">
      <c r="B32" t="s">
        <v>73</v>
      </c>
    </row>
    <row r="33" spans="2:52">
      <c r="B33" t="s">
        <v>74</v>
      </c>
      <c r="AZ33">
        <v>43302</v>
      </c>
    </row>
    <row r="34" spans="2:52">
      <c r="B34" t="s">
        <v>96</v>
      </c>
    </row>
    <row r="35" spans="2:52">
      <c r="B35" t="s">
        <v>75</v>
      </c>
    </row>
    <row r="36" spans="2:52">
      <c r="B36" t="s">
        <v>121</v>
      </c>
      <c r="X36">
        <v>173</v>
      </c>
    </row>
    <row r="37" spans="2:52">
      <c r="B37" t="s">
        <v>76</v>
      </c>
    </row>
    <row r="38" spans="2:52">
      <c r="B38" t="s">
        <v>97</v>
      </c>
    </row>
    <row r="39" spans="2:52">
      <c r="B39" t="s">
        <v>15</v>
      </c>
    </row>
    <row r="40" spans="2:52">
      <c r="B40" t="s">
        <v>98</v>
      </c>
    </row>
    <row r="41" spans="2:52">
      <c r="B41" t="s">
        <v>122</v>
      </c>
    </row>
    <row r="42" spans="2:52">
      <c r="B42" t="s">
        <v>77</v>
      </c>
    </row>
    <row r="43" spans="2:52">
      <c r="B43" t="s">
        <v>47</v>
      </c>
    </row>
    <row r="44" spans="2:52">
      <c r="B44" t="s">
        <v>16</v>
      </c>
      <c r="AZ44">
        <v>17863</v>
      </c>
    </row>
    <row r="45" spans="2:52">
      <c r="B45" t="s">
        <v>64</v>
      </c>
    </row>
    <row r="46" spans="2:52">
      <c r="B46" t="s">
        <v>48</v>
      </c>
      <c r="Y46">
        <v>345602</v>
      </c>
      <c r="Z46">
        <v>213277</v>
      </c>
      <c r="AA46">
        <v>586616</v>
      </c>
      <c r="AB46">
        <v>1114235</v>
      </c>
      <c r="AC46">
        <v>775754</v>
      </c>
      <c r="AJ46">
        <v>331806</v>
      </c>
      <c r="AK46">
        <v>296747</v>
      </c>
      <c r="AL46">
        <v>286557</v>
      </c>
      <c r="AM46">
        <v>199136</v>
      </c>
      <c r="AZ46">
        <v>81975</v>
      </c>
    </row>
    <row r="47" spans="2:52">
      <c r="B47" t="s">
        <v>105</v>
      </c>
    </row>
    <row r="48" spans="2:52">
      <c r="B48" t="s">
        <v>17</v>
      </c>
      <c r="AA48">
        <v>600</v>
      </c>
      <c r="AM48">
        <v>18</v>
      </c>
      <c r="AZ48">
        <v>138</v>
      </c>
    </row>
    <row r="49" spans="2:52">
      <c r="B49" t="s">
        <v>116</v>
      </c>
    </row>
    <row r="50" spans="2:52">
      <c r="B50" t="s">
        <v>78</v>
      </c>
    </row>
    <row r="51" spans="2:52">
      <c r="B51" t="s">
        <v>49</v>
      </c>
    </row>
    <row r="52" spans="2:52">
      <c r="B52" t="s">
        <v>18</v>
      </c>
    </row>
    <row r="53" spans="2:52">
      <c r="B53" t="s">
        <v>19</v>
      </c>
    </row>
    <row r="54" spans="2:52">
      <c r="B54" t="s">
        <v>65</v>
      </c>
    </row>
    <row r="55" spans="2:52">
      <c r="B55" t="s">
        <v>135</v>
      </c>
    </row>
    <row r="56" spans="2:52">
      <c r="B56" t="s">
        <v>20</v>
      </c>
    </row>
    <row r="57" spans="2:52">
      <c r="B57" t="s">
        <v>21</v>
      </c>
      <c r="AZ57">
        <v>62244</v>
      </c>
    </row>
    <row r="58" spans="2:52">
      <c r="B58" t="s">
        <v>106</v>
      </c>
    </row>
    <row r="59" spans="2:52">
      <c r="B59" t="s">
        <v>79</v>
      </c>
      <c r="X59">
        <v>473</v>
      </c>
    </row>
    <row r="60" spans="2:52">
      <c r="B60" t="s">
        <v>22</v>
      </c>
    </row>
    <row r="61" spans="2:52">
      <c r="B61" t="s">
        <v>23</v>
      </c>
      <c r="W61">
        <v>25608</v>
      </c>
      <c r="X61">
        <v>21639</v>
      </c>
      <c r="Y61">
        <v>48119</v>
      </c>
      <c r="Z61">
        <v>57105</v>
      </c>
      <c r="AA61">
        <v>48659</v>
      </c>
      <c r="AB61">
        <v>46303</v>
      </c>
      <c r="AC61">
        <v>39261</v>
      </c>
      <c r="AJ61">
        <v>24646</v>
      </c>
      <c r="AK61">
        <v>15210</v>
      </c>
      <c r="AL61">
        <v>12980</v>
      </c>
      <c r="AM61">
        <v>12617</v>
      </c>
      <c r="AZ61">
        <v>37328</v>
      </c>
    </row>
    <row r="62" spans="2:52">
      <c r="B62" t="s">
        <v>24</v>
      </c>
      <c r="W62">
        <v>863</v>
      </c>
      <c r="X62">
        <v>7472</v>
      </c>
      <c r="Y62">
        <v>2101</v>
      </c>
      <c r="Z62">
        <v>12878</v>
      </c>
      <c r="AA62">
        <v>6685</v>
      </c>
      <c r="AB62">
        <v>1215</v>
      </c>
      <c r="AC62">
        <v>2080</v>
      </c>
      <c r="AJ62">
        <v>6799</v>
      </c>
      <c r="AK62">
        <v>6017</v>
      </c>
      <c r="AL62">
        <v>8502</v>
      </c>
      <c r="AM62">
        <v>8389</v>
      </c>
      <c r="AZ62">
        <v>58639</v>
      </c>
    </row>
    <row r="63" spans="2:52">
      <c r="B63" t="s">
        <v>25</v>
      </c>
    </row>
    <row r="64" spans="2:52">
      <c r="B64" t="s">
        <v>80</v>
      </c>
      <c r="AZ64">
        <v>4503</v>
      </c>
    </row>
    <row r="65" spans="2:52">
      <c r="B65" t="s">
        <v>26</v>
      </c>
    </row>
    <row r="66" spans="2:52">
      <c r="B66" t="s">
        <v>50</v>
      </c>
    </row>
    <row r="67" spans="2:52">
      <c r="B67" t="s">
        <v>81</v>
      </c>
    </row>
    <row r="68" spans="2:52">
      <c r="B68" t="s">
        <v>27</v>
      </c>
      <c r="X68">
        <v>324000</v>
      </c>
      <c r="Y68">
        <v>880308</v>
      </c>
      <c r="AJ68">
        <v>4027</v>
      </c>
    </row>
    <row r="69" spans="2:52">
      <c r="B69" t="s">
        <v>51</v>
      </c>
      <c r="W69">
        <v>85803</v>
      </c>
      <c r="X69">
        <v>220952</v>
      </c>
      <c r="Y69">
        <v>45681</v>
      </c>
      <c r="Z69">
        <v>18520</v>
      </c>
      <c r="AA69">
        <v>25020</v>
      </c>
      <c r="AB69">
        <v>26053</v>
      </c>
      <c r="AC69">
        <v>22112</v>
      </c>
      <c r="AJ69">
        <v>9966</v>
      </c>
      <c r="AK69">
        <v>16748</v>
      </c>
      <c r="AL69">
        <v>18636</v>
      </c>
      <c r="AM69">
        <v>15035</v>
      </c>
    </row>
    <row r="70" spans="2:52">
      <c r="B70" t="s">
        <v>82</v>
      </c>
    </row>
    <row r="71" spans="2:52">
      <c r="B71" t="s">
        <v>66</v>
      </c>
    </row>
    <row r="72" spans="2:52">
      <c r="B72" t="s">
        <v>99</v>
      </c>
    </row>
    <row r="73" spans="2:52">
      <c r="B73" t="s">
        <v>28</v>
      </c>
      <c r="W73">
        <v>92040</v>
      </c>
      <c r="X73">
        <v>55843</v>
      </c>
      <c r="Y73">
        <v>124633</v>
      </c>
      <c r="Z73">
        <v>38355</v>
      </c>
      <c r="AA73">
        <v>9529</v>
      </c>
      <c r="AB73">
        <v>5093</v>
      </c>
      <c r="AC73">
        <v>6085</v>
      </c>
      <c r="AJ73">
        <v>105651</v>
      </c>
      <c r="AK73">
        <v>182479</v>
      </c>
      <c r="AL73">
        <v>210734</v>
      </c>
      <c r="AM73">
        <v>179169</v>
      </c>
    </row>
    <row r="74" spans="2:52">
      <c r="B74" t="s">
        <v>29</v>
      </c>
      <c r="AC74">
        <v>10512</v>
      </c>
      <c r="AK74">
        <v>1131</v>
      </c>
      <c r="AL74">
        <v>2120</v>
      </c>
      <c r="AM74">
        <v>6593</v>
      </c>
    </row>
    <row r="75" spans="2:52">
      <c r="B75" t="s">
        <v>83</v>
      </c>
    </row>
    <row r="76" spans="2:52">
      <c r="B76" t="s">
        <v>137</v>
      </c>
    </row>
    <row r="77" spans="2:52">
      <c r="B77" t="s">
        <v>30</v>
      </c>
    </row>
    <row r="78" spans="2:52">
      <c r="B78" t="s">
        <v>31</v>
      </c>
      <c r="AM78">
        <v>1781</v>
      </c>
    </row>
    <row r="79" spans="2:52">
      <c r="B79" t="s">
        <v>52</v>
      </c>
    </row>
    <row r="80" spans="2:52">
      <c r="B80" t="s">
        <v>32</v>
      </c>
      <c r="X80">
        <v>1142641</v>
      </c>
      <c r="Y80">
        <v>664808</v>
      </c>
      <c r="Z80">
        <v>55566</v>
      </c>
      <c r="AA80">
        <v>341998</v>
      </c>
      <c r="AB80">
        <v>938899</v>
      </c>
      <c r="AC80">
        <v>535718</v>
      </c>
      <c r="AJ80">
        <v>152659</v>
      </c>
      <c r="AK80">
        <v>81985</v>
      </c>
      <c r="AL80">
        <v>97203</v>
      </c>
      <c r="AM80">
        <v>244387</v>
      </c>
      <c r="AZ80">
        <v>141814</v>
      </c>
    </row>
    <row r="81" spans="2:52">
      <c r="B81" t="s">
        <v>138</v>
      </c>
    </row>
    <row r="82" spans="2:52">
      <c r="B82" t="s">
        <v>84</v>
      </c>
    </row>
    <row r="83" spans="2:52">
      <c r="B83" t="s">
        <v>33</v>
      </c>
    </row>
    <row r="84" spans="2:52">
      <c r="B84" t="s">
        <v>34</v>
      </c>
    </row>
    <row r="85" spans="2:52">
      <c r="B85" t="s">
        <v>107</v>
      </c>
    </row>
    <row r="86" spans="2:52">
      <c r="B86" t="s">
        <v>148</v>
      </c>
    </row>
    <row r="87" spans="2:52">
      <c r="B87" t="s">
        <v>33</v>
      </c>
    </row>
    <row r="88" spans="2:52">
      <c r="B88" t="s">
        <v>85</v>
      </c>
    </row>
    <row r="89" spans="2:52">
      <c r="B89" t="s">
        <v>108</v>
      </c>
    </row>
    <row r="90" spans="2:52">
      <c r="B90" t="s">
        <v>136</v>
      </c>
    </row>
    <row r="91" spans="2:52">
      <c r="B91" t="s">
        <v>109</v>
      </c>
    </row>
    <row r="92" spans="2:52">
      <c r="B92" t="s">
        <v>86</v>
      </c>
    </row>
    <row r="93" spans="2:52">
      <c r="B93" t="s">
        <v>110</v>
      </c>
    </row>
    <row r="94" spans="2:52">
      <c r="B94" t="s">
        <v>35</v>
      </c>
      <c r="AZ94">
        <v>33370</v>
      </c>
    </row>
    <row r="95" spans="2:52">
      <c r="B95" t="s">
        <v>87</v>
      </c>
    </row>
    <row r="96" spans="2:52">
      <c r="B96" t="s">
        <v>88</v>
      </c>
    </row>
    <row r="97" spans="2:52">
      <c r="B97" t="s">
        <v>36</v>
      </c>
      <c r="AA97">
        <v>773</v>
      </c>
      <c r="AJ97">
        <v>28681</v>
      </c>
      <c r="AK97">
        <v>15898</v>
      </c>
      <c r="AL97">
        <v>16520</v>
      </c>
      <c r="AM97">
        <v>23947</v>
      </c>
    </row>
    <row r="98" spans="2:52">
      <c r="B98" t="s">
        <v>53</v>
      </c>
      <c r="AZ98">
        <v>199</v>
      </c>
    </row>
    <row r="99" spans="2:52">
      <c r="B99" t="s">
        <v>37</v>
      </c>
    </row>
    <row r="100" spans="2:52">
      <c r="B100" t="s">
        <v>89</v>
      </c>
    </row>
    <row r="101" spans="2:52">
      <c r="B101" t="s">
        <v>90</v>
      </c>
    </row>
    <row r="102" spans="2:52">
      <c r="B102" t="s">
        <v>38</v>
      </c>
      <c r="AA102">
        <v>672</v>
      </c>
      <c r="AC102">
        <v>378</v>
      </c>
    </row>
    <row r="103" spans="2:52">
      <c r="B103" t="s">
        <v>67</v>
      </c>
      <c r="Z103">
        <v>239</v>
      </c>
      <c r="AA103">
        <v>243</v>
      </c>
      <c r="AB103">
        <v>91</v>
      </c>
      <c r="AC103">
        <v>6428</v>
      </c>
      <c r="AJ103">
        <v>1435</v>
      </c>
      <c r="AK103">
        <v>2292</v>
      </c>
      <c r="AL103">
        <v>1617</v>
      </c>
      <c r="AM103">
        <v>195</v>
      </c>
    </row>
    <row r="104" spans="2:52">
      <c r="B104" t="s">
        <v>39</v>
      </c>
      <c r="AZ104">
        <v>69</v>
      </c>
    </row>
    <row r="105" spans="2:52">
      <c r="B105" t="s">
        <v>113</v>
      </c>
    </row>
    <row r="106" spans="2:52">
      <c r="B106" t="s">
        <v>68</v>
      </c>
    </row>
    <row r="107" spans="2:52">
      <c r="B107" t="s">
        <v>111</v>
      </c>
      <c r="AZ107">
        <v>51</v>
      </c>
    </row>
    <row r="108" spans="2:52">
      <c r="B108" t="s">
        <v>69</v>
      </c>
    </row>
    <row r="109" spans="2:52">
      <c r="B109" t="s">
        <v>91</v>
      </c>
    </row>
    <row r="110" spans="2:52">
      <c r="B110" t="s">
        <v>40</v>
      </c>
    </row>
    <row r="111" spans="2:52">
      <c r="B111" t="s">
        <v>55</v>
      </c>
    </row>
    <row r="112" spans="2:52">
      <c r="B112" t="s">
        <v>170</v>
      </c>
      <c r="AK112">
        <v>47090</v>
      </c>
      <c r="AL112">
        <v>65347</v>
      </c>
      <c r="AM112">
        <v>25</v>
      </c>
    </row>
    <row r="113" spans="2:52">
      <c r="B113" t="s">
        <v>56</v>
      </c>
      <c r="AJ113">
        <v>4</v>
      </c>
      <c r="AL113">
        <v>1385</v>
      </c>
      <c r="AM113">
        <v>2524</v>
      </c>
    </row>
    <row r="114" spans="2:52">
      <c r="B114" t="s">
        <v>41</v>
      </c>
    </row>
    <row r="115" spans="2:52">
      <c r="B115" t="s">
        <v>42</v>
      </c>
      <c r="AM115">
        <v>3360</v>
      </c>
      <c r="AZ115">
        <v>4354</v>
      </c>
    </row>
    <row r="116" spans="2:52">
      <c r="B116" t="s">
        <v>70</v>
      </c>
    </row>
    <row r="117" spans="2:52">
      <c r="B117" t="s">
        <v>92</v>
      </c>
    </row>
    <row r="118" spans="2:52">
      <c r="B118" t="s">
        <v>54</v>
      </c>
    </row>
    <row r="119" spans="2:52">
      <c r="B119" t="s">
        <v>43</v>
      </c>
    </row>
    <row r="120" spans="2:52">
      <c r="B120" t="s">
        <v>44</v>
      </c>
      <c r="W120">
        <v>510070</v>
      </c>
      <c r="X120">
        <v>548488</v>
      </c>
      <c r="Y120">
        <v>3090153</v>
      </c>
      <c r="Z120">
        <v>322642</v>
      </c>
      <c r="AA120">
        <v>558842</v>
      </c>
      <c r="AB120">
        <v>751215</v>
      </c>
      <c r="AC120">
        <v>847526</v>
      </c>
      <c r="AJ120">
        <v>940055</v>
      </c>
      <c r="AK120">
        <v>892025</v>
      </c>
      <c r="AL120">
        <v>336248</v>
      </c>
      <c r="AM120">
        <v>341111</v>
      </c>
      <c r="AZ120">
        <v>2254442</v>
      </c>
    </row>
    <row r="121" spans="2:52">
      <c r="B121" t="s">
        <v>93</v>
      </c>
    </row>
    <row r="122" spans="2:52">
      <c r="B122" t="s">
        <v>45</v>
      </c>
      <c r="W122">
        <v>1192</v>
      </c>
      <c r="X122">
        <v>939</v>
      </c>
      <c r="Y122">
        <v>6104</v>
      </c>
      <c r="Z122">
        <v>1544</v>
      </c>
      <c r="AA122">
        <v>791</v>
      </c>
      <c r="AB122">
        <v>688</v>
      </c>
      <c r="AC122">
        <v>7127</v>
      </c>
      <c r="AJ122">
        <v>3851</v>
      </c>
      <c r="AK122">
        <v>7876</v>
      </c>
      <c r="AL122">
        <v>31</v>
      </c>
      <c r="AM122">
        <v>16</v>
      </c>
      <c r="AZ122">
        <v>31746</v>
      </c>
    </row>
    <row r="123" spans="2:52">
      <c r="B123" t="s">
        <v>131</v>
      </c>
      <c r="AM123">
        <v>16582</v>
      </c>
    </row>
    <row r="124" spans="2:52">
      <c r="B124" t="s">
        <v>123</v>
      </c>
      <c r="W124">
        <v>10046</v>
      </c>
      <c r="X124">
        <v>34973</v>
      </c>
      <c r="Y124">
        <v>2784</v>
      </c>
      <c r="Z124">
        <v>221</v>
      </c>
      <c r="AB124">
        <v>47</v>
      </c>
      <c r="AC124">
        <v>1850</v>
      </c>
      <c r="AJ124">
        <v>108750</v>
      </c>
      <c r="AK124">
        <v>17522</v>
      </c>
      <c r="AL124">
        <v>29490</v>
      </c>
    </row>
    <row r="125" spans="2:52">
      <c r="B125" t="s">
        <v>177</v>
      </c>
      <c r="AK125">
        <v>3029</v>
      </c>
      <c r="AL125">
        <v>2443</v>
      </c>
      <c r="AM125">
        <v>2919</v>
      </c>
      <c r="AZ125">
        <v>44113</v>
      </c>
    </row>
    <row r="127" spans="2:52">
      <c r="W127">
        <f t="shared" ref="W127:AY127" si="0">SUM(W4:W126)</f>
        <v>13817315</v>
      </c>
      <c r="X127">
        <f t="shared" si="0"/>
        <v>17592450</v>
      </c>
      <c r="Y127">
        <f t="shared" si="0"/>
        <v>26286199</v>
      </c>
      <c r="Z127">
        <f t="shared" si="0"/>
        <v>15451325</v>
      </c>
      <c r="AA127">
        <f t="shared" si="0"/>
        <v>13123535</v>
      </c>
      <c r="AB127">
        <f t="shared" si="0"/>
        <v>17395207</v>
      </c>
      <c r="AC127">
        <f t="shared" si="0"/>
        <v>15553377</v>
      </c>
      <c r="AD127">
        <f t="shared" si="0"/>
        <v>0</v>
      </c>
      <c r="AE127">
        <f t="shared" si="0"/>
        <v>0</v>
      </c>
      <c r="AF127">
        <f t="shared" si="0"/>
        <v>0</v>
      </c>
      <c r="AG127">
        <f t="shared" si="0"/>
        <v>0</v>
      </c>
      <c r="AH127">
        <f t="shared" si="0"/>
        <v>0</v>
      </c>
      <c r="AI127">
        <f t="shared" si="0"/>
        <v>0</v>
      </c>
      <c r="AJ127">
        <f>SUM(AJ4:AJ126)</f>
        <v>9268799</v>
      </c>
      <c r="AK127">
        <f t="shared" si="0"/>
        <v>10349936</v>
      </c>
      <c r="AL127">
        <f t="shared" si="0"/>
        <v>9689043</v>
      </c>
      <c r="AM127">
        <f t="shared" si="0"/>
        <v>8882065</v>
      </c>
      <c r="AN127">
        <f t="shared" si="0"/>
        <v>0</v>
      </c>
      <c r="AO127">
        <f t="shared" si="0"/>
        <v>0</v>
      </c>
      <c r="AP127">
        <f t="shared" si="0"/>
        <v>0</v>
      </c>
      <c r="AQ127">
        <f t="shared" si="0"/>
        <v>0</v>
      </c>
      <c r="AR127">
        <f t="shared" si="0"/>
        <v>0</v>
      </c>
      <c r="AS127">
        <f t="shared" si="0"/>
        <v>0</v>
      </c>
      <c r="AT127">
        <f t="shared" si="0"/>
        <v>0</v>
      </c>
      <c r="AU127">
        <f t="shared" si="0"/>
        <v>0</v>
      </c>
      <c r="AV127">
        <f t="shared" si="0"/>
        <v>0</v>
      </c>
      <c r="AW127">
        <f t="shared" si="0"/>
        <v>0</v>
      </c>
      <c r="AX127">
        <f t="shared" si="0"/>
        <v>0</v>
      </c>
      <c r="AY127">
        <f t="shared" si="0"/>
        <v>0</v>
      </c>
      <c r="AZ127">
        <f>SUM(AZ4:AZ126)</f>
        <v>34507696</v>
      </c>
    </row>
    <row r="129" spans="23:52">
      <c r="W129">
        <f>13817315-W127</f>
        <v>0</v>
      </c>
      <c r="X129">
        <f>17592450-X127</f>
        <v>0</v>
      </c>
      <c r="Y129">
        <f>26286199-Y127</f>
        <v>0</v>
      </c>
      <c r="Z129">
        <f>15451325-Z127</f>
        <v>0</v>
      </c>
      <c r="AA129">
        <f>13123535-AA127</f>
        <v>0</v>
      </c>
      <c r="AB129">
        <f>17395207-AB127</f>
        <v>0</v>
      </c>
      <c r="AC129">
        <f>15553377-AC127</f>
        <v>0</v>
      </c>
      <c r="AJ129">
        <f>9268799-AJ127</f>
        <v>0</v>
      </c>
      <c r="AK129">
        <f>10349936-AK127</f>
        <v>0</v>
      </c>
      <c r="AL129">
        <f>9689043-AL127</f>
        <v>0</v>
      </c>
      <c r="AM129">
        <f>8882065-AM127</f>
        <v>0</v>
      </c>
      <c r="AZ129">
        <f>34507696-AZ127</f>
        <v>0</v>
      </c>
    </row>
    <row r="131" spans="23:52">
      <c r="W131" t="s">
        <v>199</v>
      </c>
      <c r="X131" t="s">
        <v>200</v>
      </c>
      <c r="Y131" t="s">
        <v>203</v>
      </c>
      <c r="Z131" t="s">
        <v>184</v>
      </c>
      <c r="AA131" t="s">
        <v>190</v>
      </c>
      <c r="AB131" t="s">
        <v>187</v>
      </c>
      <c r="AC131" t="s">
        <v>193</v>
      </c>
      <c r="AJ131" t="s">
        <v>207</v>
      </c>
      <c r="AK131" t="s">
        <v>210</v>
      </c>
      <c r="AL131" t="s">
        <v>211</v>
      </c>
      <c r="AM131" t="s">
        <v>214</v>
      </c>
      <c r="AZ131" t="s">
        <v>178</v>
      </c>
    </row>
    <row r="133" spans="23:52">
      <c r="W133" t="s">
        <v>149</v>
      </c>
      <c r="X133" t="s">
        <v>149</v>
      </c>
      <c r="Y133" t="s">
        <v>149</v>
      </c>
      <c r="Z133" t="s">
        <v>182</v>
      </c>
      <c r="AA133" t="s">
        <v>182</v>
      </c>
      <c r="AB133" t="s">
        <v>182</v>
      </c>
      <c r="AC133" t="s">
        <v>182</v>
      </c>
      <c r="AJ133" t="s">
        <v>206</v>
      </c>
      <c r="AK133" t="s">
        <v>206</v>
      </c>
      <c r="AL133" t="s">
        <v>206</v>
      </c>
      <c r="AM133" t="s">
        <v>206</v>
      </c>
      <c r="AZ133" t="s">
        <v>179</v>
      </c>
    </row>
    <row r="135" spans="23:52">
      <c r="W135" t="s">
        <v>183</v>
      </c>
      <c r="X135" t="s">
        <v>183</v>
      </c>
      <c r="Y135" t="s">
        <v>183</v>
      </c>
      <c r="Z135" t="s">
        <v>183</v>
      </c>
      <c r="AA135" t="s">
        <v>183</v>
      </c>
      <c r="AB135" t="s">
        <v>183</v>
      </c>
      <c r="AC135" t="s">
        <v>183</v>
      </c>
      <c r="AJ135" t="s">
        <v>133</v>
      </c>
      <c r="AK135" t="s">
        <v>133</v>
      </c>
      <c r="AL135" t="s">
        <v>133</v>
      </c>
      <c r="AM135" t="s">
        <v>133</v>
      </c>
      <c r="AZ135" t="s">
        <v>133</v>
      </c>
    </row>
    <row r="137" spans="23:52">
      <c r="W137" t="s">
        <v>195</v>
      </c>
      <c r="X137" t="s">
        <v>195</v>
      </c>
      <c r="Y137" t="s">
        <v>195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B137"/>
  <sheetViews>
    <sheetView workbookViewId="0">
      <pane xSplit="3" ySplit="3" topLeftCell="R4" activePane="bottomRight" state="frozen"/>
      <selection pane="topRight" activeCell="D1" sqref="D1"/>
      <selection pane="bottomLeft" activeCell="A3" sqref="A3"/>
      <selection pane="bottomRight" activeCell="B25" sqref="B25"/>
    </sheetView>
  </sheetViews>
  <sheetFormatPr defaultRowHeight="15"/>
  <sheetData>
    <row r="1" spans="1:54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</row>
    <row r="2" spans="1:54">
      <c r="W2">
        <v>1</v>
      </c>
      <c r="X2">
        <v>1</v>
      </c>
      <c r="Y2">
        <v>1</v>
      </c>
      <c r="Z2">
        <v>1</v>
      </c>
      <c r="AA2" s="1">
        <v>1</v>
      </c>
      <c r="AB2">
        <v>1</v>
      </c>
      <c r="AC2" s="1">
        <v>1</v>
      </c>
      <c r="AE2" s="1"/>
    </row>
    <row r="3" spans="1:54">
      <c r="C3">
        <v>1</v>
      </c>
      <c r="D3">
        <v>1</v>
      </c>
      <c r="W3" t="s">
        <v>130</v>
      </c>
      <c r="X3" t="s">
        <v>130</v>
      </c>
      <c r="Y3" t="s">
        <v>130</v>
      </c>
      <c r="Z3" t="s">
        <v>130</v>
      </c>
      <c r="AA3" t="s">
        <v>130</v>
      </c>
      <c r="AB3" t="s">
        <v>130</v>
      </c>
      <c r="AC3" t="s">
        <v>130</v>
      </c>
      <c r="AE3" s="1"/>
      <c r="AJ3" t="s">
        <v>130</v>
      </c>
      <c r="AK3" t="s">
        <v>130</v>
      </c>
      <c r="AL3" t="s">
        <v>130</v>
      </c>
      <c r="AM3" t="s">
        <v>130</v>
      </c>
      <c r="AN3" t="s">
        <v>130</v>
      </c>
      <c r="AO3" t="s">
        <v>130</v>
      </c>
      <c r="AP3" t="s">
        <v>130</v>
      </c>
      <c r="AQ3" t="s">
        <v>130</v>
      </c>
      <c r="AR3" t="s">
        <v>130</v>
      </c>
      <c r="AS3" t="s">
        <v>130</v>
      </c>
      <c r="AT3" t="s">
        <v>130</v>
      </c>
      <c r="AW3" t="s">
        <v>130</v>
      </c>
      <c r="AX3" t="s">
        <v>130</v>
      </c>
      <c r="AY3" t="s">
        <v>130</v>
      </c>
      <c r="AZ3" t="s">
        <v>130</v>
      </c>
      <c r="BA3" t="s">
        <v>130</v>
      </c>
      <c r="BB3" t="s">
        <v>130</v>
      </c>
    </row>
    <row r="4" spans="1:54">
      <c r="A4" t="s">
        <v>2</v>
      </c>
      <c r="B4" t="s">
        <v>3</v>
      </c>
      <c r="W4">
        <v>249479</v>
      </c>
      <c r="X4">
        <v>224477</v>
      </c>
      <c r="Y4">
        <v>66050</v>
      </c>
      <c r="Z4">
        <v>271282</v>
      </c>
      <c r="AA4">
        <v>421190</v>
      </c>
      <c r="AB4">
        <v>34689</v>
      </c>
      <c r="AC4">
        <v>30962</v>
      </c>
      <c r="AJ4">
        <v>112019</v>
      </c>
      <c r="AK4">
        <v>18773</v>
      </c>
      <c r="AL4">
        <v>37414</v>
      </c>
      <c r="AM4">
        <v>18981</v>
      </c>
      <c r="AZ4">
        <v>25925</v>
      </c>
    </row>
    <row r="5" spans="1:54">
      <c r="B5" t="s">
        <v>4</v>
      </c>
      <c r="W5">
        <v>17000</v>
      </c>
      <c r="X5">
        <v>3107</v>
      </c>
      <c r="Y5">
        <v>1846</v>
      </c>
      <c r="Z5">
        <v>2572</v>
      </c>
      <c r="AA5">
        <v>10071</v>
      </c>
      <c r="AB5">
        <v>45558</v>
      </c>
      <c r="AC5">
        <v>78825</v>
      </c>
      <c r="AJ5">
        <v>18250</v>
      </c>
      <c r="AK5">
        <v>4476</v>
      </c>
      <c r="AL5">
        <v>660</v>
      </c>
      <c r="AM5">
        <v>3196</v>
      </c>
      <c r="AZ5">
        <v>3525</v>
      </c>
    </row>
    <row r="6" spans="1:54">
      <c r="B6" t="s">
        <v>119</v>
      </c>
    </row>
    <row r="7" spans="1:54">
      <c r="B7" t="s">
        <v>5</v>
      </c>
    </row>
    <row r="8" spans="1:54">
      <c r="B8" t="s">
        <v>6</v>
      </c>
    </row>
    <row r="9" spans="1:54">
      <c r="B9" t="s">
        <v>7</v>
      </c>
      <c r="AB9">
        <v>348</v>
      </c>
      <c r="AC9">
        <v>784</v>
      </c>
    </row>
    <row r="10" spans="1:54">
      <c r="B10" t="s">
        <v>57</v>
      </c>
      <c r="W10">
        <v>4712</v>
      </c>
      <c r="X10">
        <v>154</v>
      </c>
      <c r="Y10">
        <v>4095</v>
      </c>
      <c r="Z10">
        <v>2516</v>
      </c>
      <c r="AA10">
        <v>4571</v>
      </c>
      <c r="AB10">
        <v>44</v>
      </c>
      <c r="AJ10">
        <v>4108</v>
      </c>
      <c r="AL10">
        <v>58</v>
      </c>
      <c r="AM10">
        <v>163</v>
      </c>
      <c r="AZ10">
        <v>51</v>
      </c>
    </row>
    <row r="11" spans="1:54">
      <c r="B11" t="s">
        <v>46</v>
      </c>
      <c r="AA11">
        <v>11</v>
      </c>
      <c r="AJ11">
        <v>466</v>
      </c>
    </row>
    <row r="12" spans="1:54">
      <c r="B12" t="s">
        <v>8</v>
      </c>
      <c r="AK12">
        <v>2932</v>
      </c>
    </row>
    <row r="13" spans="1:54">
      <c r="B13" t="s">
        <v>62</v>
      </c>
    </row>
    <row r="14" spans="1:54">
      <c r="B14" t="s">
        <v>63</v>
      </c>
    </row>
    <row r="15" spans="1:54">
      <c r="B15" t="s">
        <v>9</v>
      </c>
    </row>
    <row r="16" spans="1:54">
      <c r="B16" t="s">
        <v>128</v>
      </c>
    </row>
    <row r="17" spans="2:52">
      <c r="B17" t="s">
        <v>10</v>
      </c>
      <c r="W17">
        <v>244415</v>
      </c>
      <c r="X17">
        <v>541223</v>
      </c>
      <c r="Y17">
        <v>379004</v>
      </c>
      <c r="Z17">
        <v>292970</v>
      </c>
      <c r="AA17">
        <v>235838</v>
      </c>
      <c r="AB17">
        <v>346423</v>
      </c>
      <c r="AC17">
        <v>356499</v>
      </c>
      <c r="AJ17">
        <v>91943</v>
      </c>
      <c r="AK17">
        <v>78979</v>
      </c>
      <c r="AL17">
        <v>96554</v>
      </c>
      <c r="AM17">
        <v>71843</v>
      </c>
      <c r="AZ17">
        <v>91089</v>
      </c>
    </row>
    <row r="18" spans="2:52">
      <c r="B18" t="s">
        <v>120</v>
      </c>
      <c r="AA18">
        <v>126</v>
      </c>
    </row>
    <row r="19" spans="2:52">
      <c r="B19" t="s">
        <v>60</v>
      </c>
    </row>
    <row r="20" spans="2:52">
      <c r="B20" t="s">
        <v>61</v>
      </c>
    </row>
    <row r="21" spans="2:52">
      <c r="B21" t="s">
        <v>11</v>
      </c>
    </row>
    <row r="22" spans="2:52">
      <c r="B22" t="s">
        <v>71</v>
      </c>
    </row>
    <row r="23" spans="2:52">
      <c r="B23" t="s">
        <v>12</v>
      </c>
      <c r="AZ23">
        <v>2965</v>
      </c>
    </row>
    <row r="24" spans="2:52">
      <c r="B24" t="s">
        <v>50</v>
      </c>
    </row>
    <row r="25" spans="2:52">
      <c r="B25" t="s">
        <v>176</v>
      </c>
    </row>
    <row r="26" spans="2:52">
      <c r="B26" t="s">
        <v>13</v>
      </c>
      <c r="AK26">
        <v>11</v>
      </c>
      <c r="AL26">
        <v>4</v>
      </c>
    </row>
    <row r="27" spans="2:52">
      <c r="B27" t="s">
        <v>95</v>
      </c>
    </row>
    <row r="28" spans="2:52">
      <c r="B28" t="s">
        <v>72</v>
      </c>
    </row>
    <row r="29" spans="2:52">
      <c r="B29" t="s">
        <v>59</v>
      </c>
    </row>
    <row r="30" spans="2:52">
      <c r="B30" t="s">
        <v>14</v>
      </c>
      <c r="AC30">
        <v>71</v>
      </c>
      <c r="AK30">
        <v>8</v>
      </c>
      <c r="AL30">
        <v>249</v>
      </c>
      <c r="AM30">
        <v>3097</v>
      </c>
    </row>
    <row r="31" spans="2:52">
      <c r="B31" t="s">
        <v>58</v>
      </c>
    </row>
    <row r="32" spans="2:52">
      <c r="B32" t="s">
        <v>73</v>
      </c>
    </row>
    <row r="33" spans="2:52">
      <c r="B33" t="s">
        <v>74</v>
      </c>
    </row>
    <row r="34" spans="2:52">
      <c r="B34" t="s">
        <v>96</v>
      </c>
    </row>
    <row r="35" spans="2:52">
      <c r="B35" t="s">
        <v>75</v>
      </c>
    </row>
    <row r="36" spans="2:52">
      <c r="B36" t="s">
        <v>121</v>
      </c>
    </row>
    <row r="37" spans="2:52">
      <c r="B37" t="s">
        <v>76</v>
      </c>
    </row>
    <row r="38" spans="2:52">
      <c r="B38" t="s">
        <v>97</v>
      </c>
    </row>
    <row r="39" spans="2:52">
      <c r="B39" t="s">
        <v>15</v>
      </c>
    </row>
    <row r="40" spans="2:52">
      <c r="B40" t="s">
        <v>98</v>
      </c>
    </row>
    <row r="41" spans="2:52">
      <c r="B41" t="s">
        <v>122</v>
      </c>
    </row>
    <row r="42" spans="2:52">
      <c r="B42" t="s">
        <v>77</v>
      </c>
    </row>
    <row r="43" spans="2:52">
      <c r="B43" t="s">
        <v>47</v>
      </c>
    </row>
    <row r="44" spans="2:52">
      <c r="B44" t="s">
        <v>16</v>
      </c>
    </row>
    <row r="45" spans="2:52">
      <c r="B45" t="s">
        <v>64</v>
      </c>
    </row>
    <row r="46" spans="2:52">
      <c r="B46" t="s">
        <v>48</v>
      </c>
      <c r="Z46">
        <v>46</v>
      </c>
      <c r="AC46">
        <v>130</v>
      </c>
      <c r="AL46">
        <v>200</v>
      </c>
      <c r="AM46">
        <v>123</v>
      </c>
    </row>
    <row r="47" spans="2:52">
      <c r="B47" t="s">
        <v>105</v>
      </c>
    </row>
    <row r="48" spans="2:52">
      <c r="B48" t="s">
        <v>17</v>
      </c>
      <c r="AZ48">
        <v>50</v>
      </c>
    </row>
    <row r="49" spans="2:52">
      <c r="B49" t="s">
        <v>116</v>
      </c>
    </row>
    <row r="50" spans="2:52">
      <c r="B50" t="s">
        <v>78</v>
      </c>
    </row>
    <row r="51" spans="2:52">
      <c r="B51" t="s">
        <v>49</v>
      </c>
    </row>
    <row r="52" spans="2:52">
      <c r="B52" t="s">
        <v>18</v>
      </c>
    </row>
    <row r="53" spans="2:52">
      <c r="B53" t="s">
        <v>19</v>
      </c>
    </row>
    <row r="54" spans="2:52">
      <c r="B54" t="s">
        <v>65</v>
      </c>
    </row>
    <row r="55" spans="2:52">
      <c r="B55" t="s">
        <v>135</v>
      </c>
    </row>
    <row r="56" spans="2:52">
      <c r="B56" t="s">
        <v>20</v>
      </c>
    </row>
    <row r="57" spans="2:52">
      <c r="B57" t="s">
        <v>21</v>
      </c>
    </row>
    <row r="58" spans="2:52">
      <c r="B58" t="s">
        <v>106</v>
      </c>
    </row>
    <row r="59" spans="2:52">
      <c r="B59" t="s">
        <v>79</v>
      </c>
      <c r="AB59">
        <v>325</v>
      </c>
    </row>
    <row r="60" spans="2:52">
      <c r="B60" t="s">
        <v>22</v>
      </c>
    </row>
    <row r="61" spans="2:52">
      <c r="B61" t="s">
        <v>23</v>
      </c>
      <c r="W61">
        <v>310591</v>
      </c>
      <c r="X61">
        <v>242943</v>
      </c>
      <c r="Y61">
        <v>269913</v>
      </c>
      <c r="Z61">
        <v>274757</v>
      </c>
      <c r="AA61">
        <v>140345</v>
      </c>
      <c r="AB61">
        <v>132766</v>
      </c>
      <c r="AC61">
        <v>112312</v>
      </c>
      <c r="AJ61">
        <v>94650</v>
      </c>
      <c r="AK61">
        <v>111497</v>
      </c>
      <c r="AL61">
        <v>120201</v>
      </c>
      <c r="AM61">
        <v>89327</v>
      </c>
      <c r="AZ61">
        <v>19985</v>
      </c>
    </row>
    <row r="62" spans="2:52">
      <c r="B62" t="s">
        <v>24</v>
      </c>
      <c r="W62">
        <v>500</v>
      </c>
      <c r="X62">
        <v>375</v>
      </c>
      <c r="Y62">
        <v>49</v>
      </c>
      <c r="Z62">
        <v>458</v>
      </c>
      <c r="AA62">
        <v>29500</v>
      </c>
      <c r="AB62">
        <v>2981</v>
      </c>
      <c r="AC62">
        <v>575</v>
      </c>
      <c r="AJ62">
        <v>1370</v>
      </c>
      <c r="AK62">
        <v>801</v>
      </c>
      <c r="AL62">
        <v>21</v>
      </c>
      <c r="AM62">
        <v>476</v>
      </c>
      <c r="AZ62">
        <v>685</v>
      </c>
    </row>
    <row r="63" spans="2:52">
      <c r="B63" t="s">
        <v>25</v>
      </c>
    </row>
    <row r="64" spans="2:52">
      <c r="B64" t="s">
        <v>80</v>
      </c>
    </row>
    <row r="65" spans="2:52">
      <c r="B65" t="s">
        <v>26</v>
      </c>
    </row>
    <row r="66" spans="2:52">
      <c r="B66" t="s">
        <v>50</v>
      </c>
    </row>
    <row r="67" spans="2:52">
      <c r="B67" t="s">
        <v>81</v>
      </c>
    </row>
    <row r="68" spans="2:52">
      <c r="B68" t="s">
        <v>27</v>
      </c>
      <c r="Z68">
        <v>145</v>
      </c>
      <c r="AB68">
        <v>1000</v>
      </c>
      <c r="AC68">
        <v>1614</v>
      </c>
      <c r="AJ68">
        <v>20</v>
      </c>
      <c r="AK68">
        <v>107</v>
      </c>
      <c r="AM68">
        <v>290</v>
      </c>
    </row>
    <row r="69" spans="2:52">
      <c r="B69" t="s">
        <v>51</v>
      </c>
      <c r="W69">
        <v>74025</v>
      </c>
      <c r="X69">
        <v>78654</v>
      </c>
      <c r="Y69">
        <v>68805</v>
      </c>
      <c r="Z69">
        <v>25761</v>
      </c>
      <c r="AA69">
        <v>21311</v>
      </c>
      <c r="AB69">
        <v>8252</v>
      </c>
      <c r="AC69">
        <v>2041</v>
      </c>
      <c r="AJ69">
        <v>2116</v>
      </c>
      <c r="AK69">
        <v>3497</v>
      </c>
      <c r="AL69">
        <v>4097</v>
      </c>
      <c r="AM69">
        <v>1991</v>
      </c>
      <c r="AZ69">
        <v>5321</v>
      </c>
    </row>
    <row r="70" spans="2:52">
      <c r="B70" t="s">
        <v>82</v>
      </c>
    </row>
    <row r="71" spans="2:52">
      <c r="B71" t="s">
        <v>66</v>
      </c>
    </row>
    <row r="72" spans="2:52">
      <c r="B72" t="s">
        <v>99</v>
      </c>
    </row>
    <row r="73" spans="2:52">
      <c r="B73" t="s">
        <v>28</v>
      </c>
      <c r="W73">
        <v>120</v>
      </c>
      <c r="X73">
        <v>9503</v>
      </c>
      <c r="Y73">
        <v>756</v>
      </c>
      <c r="Z73">
        <v>120</v>
      </c>
      <c r="AA73">
        <v>1714</v>
      </c>
      <c r="AC73">
        <v>3600</v>
      </c>
      <c r="AJ73">
        <v>6022</v>
      </c>
      <c r="AL73">
        <v>2774</v>
      </c>
    </row>
    <row r="74" spans="2:52">
      <c r="B74" t="s">
        <v>29</v>
      </c>
      <c r="Z74">
        <v>2635</v>
      </c>
      <c r="AA74">
        <v>340</v>
      </c>
      <c r="AB74">
        <v>2153</v>
      </c>
      <c r="AC74">
        <v>8376</v>
      </c>
      <c r="AJ74">
        <v>233</v>
      </c>
      <c r="AK74">
        <v>137</v>
      </c>
      <c r="AL74">
        <v>911</v>
      </c>
      <c r="AM74">
        <v>382</v>
      </c>
    </row>
    <row r="75" spans="2:52">
      <c r="B75" t="s">
        <v>83</v>
      </c>
    </row>
    <row r="76" spans="2:52">
      <c r="B76" t="s">
        <v>137</v>
      </c>
    </row>
    <row r="77" spans="2:52">
      <c r="B77" t="s">
        <v>30</v>
      </c>
      <c r="AZ77">
        <v>25</v>
      </c>
    </row>
    <row r="78" spans="2:52">
      <c r="B78" t="s">
        <v>31</v>
      </c>
    </row>
    <row r="79" spans="2:52">
      <c r="B79" t="s">
        <v>52</v>
      </c>
    </row>
    <row r="80" spans="2:52">
      <c r="B80" t="s">
        <v>32</v>
      </c>
      <c r="Y80">
        <v>1126</v>
      </c>
      <c r="Z80">
        <v>1485</v>
      </c>
      <c r="AA80">
        <v>2066</v>
      </c>
      <c r="AB80">
        <v>1186</v>
      </c>
      <c r="AC80">
        <v>3485</v>
      </c>
      <c r="AJ80">
        <v>338</v>
      </c>
      <c r="AK80">
        <v>55</v>
      </c>
      <c r="AL80">
        <v>28</v>
      </c>
      <c r="AM80">
        <v>407</v>
      </c>
    </row>
    <row r="81" spans="2:39">
      <c r="B81" t="s">
        <v>138</v>
      </c>
    </row>
    <row r="82" spans="2:39">
      <c r="B82" t="s">
        <v>84</v>
      </c>
    </row>
    <row r="83" spans="2:39">
      <c r="B83" t="s">
        <v>33</v>
      </c>
    </row>
    <row r="84" spans="2:39">
      <c r="B84" t="s">
        <v>34</v>
      </c>
    </row>
    <row r="85" spans="2:39">
      <c r="B85" t="s">
        <v>107</v>
      </c>
    </row>
    <row r="86" spans="2:39">
      <c r="B86" t="s">
        <v>148</v>
      </c>
    </row>
    <row r="87" spans="2:39">
      <c r="B87" t="s">
        <v>33</v>
      </c>
    </row>
    <row r="88" spans="2:39">
      <c r="B88" t="s">
        <v>85</v>
      </c>
      <c r="AM88">
        <v>5336</v>
      </c>
    </row>
    <row r="89" spans="2:39">
      <c r="B89" t="s">
        <v>108</v>
      </c>
    </row>
    <row r="90" spans="2:39">
      <c r="B90" t="s">
        <v>136</v>
      </c>
    </row>
    <row r="91" spans="2:39">
      <c r="B91" t="s">
        <v>109</v>
      </c>
    </row>
    <row r="92" spans="2:39">
      <c r="B92" t="s">
        <v>86</v>
      </c>
    </row>
    <row r="93" spans="2:39">
      <c r="B93" t="s">
        <v>110</v>
      </c>
    </row>
    <row r="94" spans="2:39">
      <c r="B94" t="s">
        <v>35</v>
      </c>
    </row>
    <row r="95" spans="2:39">
      <c r="B95" t="s">
        <v>87</v>
      </c>
    </row>
    <row r="96" spans="2:39">
      <c r="B96" t="s">
        <v>88</v>
      </c>
    </row>
    <row r="97" spans="2:39">
      <c r="B97" t="s">
        <v>36</v>
      </c>
    </row>
    <row r="98" spans="2:39">
      <c r="B98" t="s">
        <v>53</v>
      </c>
    </row>
    <row r="99" spans="2:39">
      <c r="B99" t="s">
        <v>37</v>
      </c>
    </row>
    <row r="100" spans="2:39">
      <c r="B100" t="s">
        <v>89</v>
      </c>
    </row>
    <row r="101" spans="2:39">
      <c r="B101" t="s">
        <v>90</v>
      </c>
    </row>
    <row r="102" spans="2:39">
      <c r="B102" t="s">
        <v>38</v>
      </c>
    </row>
    <row r="103" spans="2:39">
      <c r="B103" t="s">
        <v>67</v>
      </c>
      <c r="X103">
        <v>3962</v>
      </c>
      <c r="Z103">
        <v>436</v>
      </c>
      <c r="AA103">
        <v>41</v>
      </c>
      <c r="AB103">
        <v>509</v>
      </c>
      <c r="AC103">
        <v>385</v>
      </c>
      <c r="AJ103">
        <v>47</v>
      </c>
    </row>
    <row r="104" spans="2:39">
      <c r="B104" t="s">
        <v>39</v>
      </c>
      <c r="AM104">
        <v>541</v>
      </c>
    </row>
    <row r="105" spans="2:39">
      <c r="B105" t="s">
        <v>113</v>
      </c>
    </row>
    <row r="106" spans="2:39">
      <c r="B106" t="s">
        <v>68</v>
      </c>
    </row>
    <row r="107" spans="2:39">
      <c r="B107" t="s">
        <v>111</v>
      </c>
    </row>
    <row r="108" spans="2:39">
      <c r="B108" t="s">
        <v>69</v>
      </c>
    </row>
    <row r="109" spans="2:39">
      <c r="B109" t="s">
        <v>91</v>
      </c>
    </row>
    <row r="110" spans="2:39">
      <c r="B110" t="s">
        <v>40</v>
      </c>
      <c r="AB110">
        <v>264</v>
      </c>
    </row>
    <row r="111" spans="2:39">
      <c r="B111" t="s">
        <v>55</v>
      </c>
    </row>
    <row r="112" spans="2:39">
      <c r="B112" t="s">
        <v>170</v>
      </c>
      <c r="AK112">
        <v>414</v>
      </c>
      <c r="AL112">
        <v>245</v>
      </c>
    </row>
    <row r="113" spans="2:52">
      <c r="B113" t="s">
        <v>56</v>
      </c>
      <c r="Z113">
        <v>1884</v>
      </c>
    </row>
    <row r="114" spans="2:52">
      <c r="B114" t="s">
        <v>41</v>
      </c>
    </row>
    <row r="115" spans="2:52">
      <c r="B115" t="s">
        <v>42</v>
      </c>
      <c r="AZ115">
        <v>635</v>
      </c>
    </row>
    <row r="116" spans="2:52">
      <c r="B116" t="s">
        <v>70</v>
      </c>
    </row>
    <row r="117" spans="2:52">
      <c r="B117" t="s">
        <v>92</v>
      </c>
    </row>
    <row r="118" spans="2:52">
      <c r="B118" t="s">
        <v>54</v>
      </c>
    </row>
    <row r="119" spans="2:52">
      <c r="B119" t="s">
        <v>43</v>
      </c>
    </row>
    <row r="120" spans="2:52">
      <c r="B120" t="s">
        <v>44</v>
      </c>
      <c r="W120">
        <v>76245</v>
      </c>
      <c r="X120">
        <v>137048</v>
      </c>
      <c r="Y120">
        <v>209290</v>
      </c>
      <c r="Z120">
        <v>105411</v>
      </c>
      <c r="AA120">
        <v>45793</v>
      </c>
      <c r="AB120">
        <v>61441</v>
      </c>
      <c r="AC120">
        <v>130688</v>
      </c>
      <c r="AJ120">
        <v>36533</v>
      </c>
      <c r="AK120">
        <v>20522</v>
      </c>
      <c r="AL120">
        <v>6638</v>
      </c>
      <c r="AM120">
        <v>3323</v>
      </c>
      <c r="AZ120">
        <v>19253</v>
      </c>
    </row>
    <row r="121" spans="2:52">
      <c r="B121" t="s">
        <v>93</v>
      </c>
    </row>
    <row r="122" spans="2:52">
      <c r="B122" t="s">
        <v>45</v>
      </c>
      <c r="W122">
        <v>3080</v>
      </c>
      <c r="X122">
        <v>3224</v>
      </c>
      <c r="Y122">
        <v>6729</v>
      </c>
      <c r="Z122">
        <v>3750</v>
      </c>
      <c r="AA122">
        <v>4170</v>
      </c>
      <c r="AB122">
        <v>2547</v>
      </c>
      <c r="AC122">
        <v>4517</v>
      </c>
      <c r="AJ122">
        <v>2313</v>
      </c>
      <c r="AK122">
        <v>732</v>
      </c>
      <c r="AL122">
        <v>687</v>
      </c>
      <c r="AM122">
        <v>618</v>
      </c>
      <c r="AZ122">
        <v>1925</v>
      </c>
    </row>
    <row r="123" spans="2:52">
      <c r="B123" t="s">
        <v>131</v>
      </c>
    </row>
    <row r="124" spans="2:52">
      <c r="B124" t="s">
        <v>123</v>
      </c>
      <c r="W124">
        <v>1834</v>
      </c>
      <c r="X124">
        <v>4800</v>
      </c>
      <c r="AA124">
        <v>1700</v>
      </c>
      <c r="AB124">
        <v>1014</v>
      </c>
      <c r="AC124">
        <v>700</v>
      </c>
      <c r="AJ124">
        <v>10993</v>
      </c>
      <c r="AK124">
        <v>1302</v>
      </c>
      <c r="AL124">
        <v>2648</v>
      </c>
    </row>
    <row r="125" spans="2:52">
      <c r="B125" t="s">
        <v>177</v>
      </c>
      <c r="AK125">
        <v>8547</v>
      </c>
      <c r="AL125">
        <v>10480</v>
      </c>
      <c r="AM125">
        <v>9669</v>
      </c>
      <c r="AZ125">
        <v>58948</v>
      </c>
    </row>
    <row r="127" spans="2:52">
      <c r="W127">
        <f t="shared" ref="W127:AY127" si="0">SUM(W4:W126)</f>
        <v>982001</v>
      </c>
      <c r="X127">
        <f t="shared" si="0"/>
        <v>1249470</v>
      </c>
      <c r="Y127">
        <f t="shared" si="0"/>
        <v>1007663</v>
      </c>
      <c r="Z127">
        <f t="shared" si="0"/>
        <v>986228</v>
      </c>
      <c r="AA127">
        <f t="shared" si="0"/>
        <v>918787</v>
      </c>
      <c r="AB127">
        <f>SUM(AB4:AB126)</f>
        <v>641500</v>
      </c>
      <c r="AC127">
        <f t="shared" si="0"/>
        <v>735564</v>
      </c>
      <c r="AD127">
        <f t="shared" si="0"/>
        <v>0</v>
      </c>
      <c r="AE127">
        <f t="shared" si="0"/>
        <v>0</v>
      </c>
      <c r="AF127">
        <f t="shared" si="0"/>
        <v>0</v>
      </c>
      <c r="AG127">
        <f t="shared" si="0"/>
        <v>0</v>
      </c>
      <c r="AH127">
        <f t="shared" si="0"/>
        <v>0</v>
      </c>
      <c r="AI127">
        <f t="shared" si="0"/>
        <v>0</v>
      </c>
      <c r="AJ127">
        <f t="shared" si="0"/>
        <v>381421</v>
      </c>
      <c r="AK127">
        <f t="shared" si="0"/>
        <v>252790</v>
      </c>
      <c r="AL127">
        <f t="shared" si="0"/>
        <v>283869</v>
      </c>
      <c r="AM127">
        <f t="shared" si="0"/>
        <v>209763</v>
      </c>
      <c r="AN127">
        <f t="shared" si="0"/>
        <v>0</v>
      </c>
      <c r="AO127">
        <f t="shared" si="0"/>
        <v>0</v>
      </c>
      <c r="AP127">
        <f t="shared" si="0"/>
        <v>0</v>
      </c>
      <c r="AQ127">
        <f t="shared" si="0"/>
        <v>0</v>
      </c>
      <c r="AR127">
        <f t="shared" si="0"/>
        <v>0</v>
      </c>
      <c r="AS127">
        <f t="shared" si="0"/>
        <v>0</v>
      </c>
      <c r="AT127">
        <f t="shared" si="0"/>
        <v>0</v>
      </c>
      <c r="AU127">
        <f t="shared" si="0"/>
        <v>0</v>
      </c>
      <c r="AV127">
        <f t="shared" si="0"/>
        <v>0</v>
      </c>
      <c r="AW127">
        <f t="shared" si="0"/>
        <v>0</v>
      </c>
      <c r="AX127">
        <f t="shared" si="0"/>
        <v>0</v>
      </c>
      <c r="AY127">
        <f t="shared" si="0"/>
        <v>0</v>
      </c>
      <c r="AZ127">
        <f>SUM(AZ4:AZ126)</f>
        <v>230382</v>
      </c>
    </row>
    <row r="129" spans="23:52">
      <c r="W129">
        <f>982001-W127</f>
        <v>0</v>
      </c>
      <c r="X129">
        <f>1249470-X127</f>
        <v>0</v>
      </c>
      <c r="Y129">
        <f>1007663-Y127</f>
        <v>0</v>
      </c>
      <c r="Z129">
        <f>986228-Z127</f>
        <v>0</v>
      </c>
      <c r="AA129">
        <f>918787-AA127</f>
        <v>0</v>
      </c>
      <c r="AB129">
        <f>641500-AB127</f>
        <v>0</v>
      </c>
      <c r="AC129">
        <f>735564-AC127</f>
        <v>0</v>
      </c>
      <c r="AJ129">
        <f>381421-AJ127</f>
        <v>0</v>
      </c>
      <c r="AK129">
        <f>252790-AK127</f>
        <v>0</v>
      </c>
      <c r="AL129">
        <f>283869-AL127</f>
        <v>0</v>
      </c>
      <c r="AM129">
        <f>209763-AM127</f>
        <v>0</v>
      </c>
      <c r="AZ129">
        <f>230382-AZ127</f>
        <v>0</v>
      </c>
    </row>
    <row r="131" spans="23:52">
      <c r="W131" t="s">
        <v>201</v>
      </c>
      <c r="X131" t="s">
        <v>202</v>
      </c>
      <c r="Y131" t="s">
        <v>204</v>
      </c>
      <c r="Z131" t="s">
        <v>185</v>
      </c>
      <c r="AA131" t="s">
        <v>191</v>
      </c>
      <c r="AB131" t="s">
        <v>186</v>
      </c>
      <c r="AC131" t="s">
        <v>194</v>
      </c>
      <c r="AJ131" t="s">
        <v>208</v>
      </c>
      <c r="AK131" t="s">
        <v>209</v>
      </c>
      <c r="AL131" t="s">
        <v>212</v>
      </c>
      <c r="AM131" t="s">
        <v>213</v>
      </c>
      <c r="AZ131" t="s">
        <v>180</v>
      </c>
    </row>
    <row r="133" spans="23:52">
      <c r="W133" t="s">
        <v>149</v>
      </c>
      <c r="X133" t="s">
        <v>149</v>
      </c>
      <c r="Y133" t="s">
        <v>149</v>
      </c>
      <c r="Z133" t="s">
        <v>182</v>
      </c>
      <c r="AA133" t="s">
        <v>182</v>
      </c>
      <c r="AB133" t="s">
        <v>182</v>
      </c>
      <c r="AC133" t="s">
        <v>182</v>
      </c>
      <c r="AJ133" t="s">
        <v>206</v>
      </c>
      <c r="AK133" t="s">
        <v>206</v>
      </c>
      <c r="AL133" t="s">
        <v>206</v>
      </c>
      <c r="AM133" t="s">
        <v>206</v>
      </c>
      <c r="AZ133" t="s">
        <v>179</v>
      </c>
    </row>
    <row r="135" spans="23:52">
      <c r="W135" t="s">
        <v>183</v>
      </c>
      <c r="X135" t="s">
        <v>183</v>
      </c>
      <c r="Y135" t="s">
        <v>183</v>
      </c>
      <c r="Z135" t="s">
        <v>183</v>
      </c>
      <c r="AA135" t="s">
        <v>183</v>
      </c>
      <c r="AB135" t="s">
        <v>183</v>
      </c>
      <c r="AC135" t="s">
        <v>183</v>
      </c>
      <c r="AJ135" t="s">
        <v>133</v>
      </c>
      <c r="AK135" t="s">
        <v>133</v>
      </c>
      <c r="AL135" t="s">
        <v>133</v>
      </c>
      <c r="AM135" t="s">
        <v>133</v>
      </c>
      <c r="AZ135" t="s">
        <v>133</v>
      </c>
    </row>
    <row r="137" spans="23:52">
      <c r="W137" t="s">
        <v>195</v>
      </c>
      <c r="X137" t="s">
        <v>195</v>
      </c>
      <c r="Y137" t="s">
        <v>195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4:D125"/>
  <sheetViews>
    <sheetView topLeftCell="A94" workbookViewId="0">
      <selection activeCell="B123" sqref="B123"/>
    </sheetView>
  </sheetViews>
  <sheetFormatPr defaultRowHeight="15"/>
  <cols>
    <col min="2" max="2" width="12.28515625" customWidth="1"/>
    <col min="3" max="3" width="12.85546875" customWidth="1"/>
  </cols>
  <sheetData>
    <row r="4" spans="2:4">
      <c r="B4" t="s">
        <v>3</v>
      </c>
      <c r="C4" t="s">
        <v>3</v>
      </c>
      <c r="D4" t="s">
        <v>3</v>
      </c>
    </row>
    <row r="5" spans="2:4">
      <c r="B5" t="s">
        <v>4</v>
      </c>
      <c r="C5" t="s">
        <v>4</v>
      </c>
      <c r="D5" t="s">
        <v>4</v>
      </c>
    </row>
    <row r="6" spans="2:4">
      <c r="B6" t="s">
        <v>119</v>
      </c>
      <c r="C6" t="s">
        <v>119</v>
      </c>
      <c r="D6" t="s">
        <v>119</v>
      </c>
    </row>
    <row r="7" spans="2:4">
      <c r="B7" t="s">
        <v>5</v>
      </c>
      <c r="C7" t="s">
        <v>5</v>
      </c>
      <c r="D7" t="s">
        <v>5</v>
      </c>
    </row>
    <row r="8" spans="2:4">
      <c r="B8" t="s">
        <v>6</v>
      </c>
      <c r="C8" t="s">
        <v>6</v>
      </c>
      <c r="D8" t="s">
        <v>6</v>
      </c>
    </row>
    <row r="9" spans="2:4">
      <c r="B9" t="s">
        <v>7</v>
      </c>
      <c r="C9" t="s">
        <v>7</v>
      </c>
      <c r="D9" t="s">
        <v>7</v>
      </c>
    </row>
    <row r="10" spans="2:4">
      <c r="B10" t="s">
        <v>57</v>
      </c>
      <c r="C10" t="s">
        <v>57</v>
      </c>
      <c r="D10" t="s">
        <v>57</v>
      </c>
    </row>
    <row r="11" spans="2:4">
      <c r="B11" t="s">
        <v>46</v>
      </c>
      <c r="C11" t="s">
        <v>46</v>
      </c>
      <c r="D11" t="s">
        <v>46</v>
      </c>
    </row>
    <row r="12" spans="2:4">
      <c r="B12" t="s">
        <v>8</v>
      </c>
      <c r="C12" t="s">
        <v>8</v>
      </c>
      <c r="D12" t="s">
        <v>8</v>
      </c>
    </row>
    <row r="13" spans="2:4">
      <c r="B13" t="s">
        <v>62</v>
      </c>
      <c r="C13" t="s">
        <v>62</v>
      </c>
      <c r="D13" t="s">
        <v>62</v>
      </c>
    </row>
    <row r="14" spans="2:4">
      <c r="B14" t="s">
        <v>63</v>
      </c>
      <c r="C14" t="s">
        <v>63</v>
      </c>
      <c r="D14" t="s">
        <v>63</v>
      </c>
    </row>
    <row r="15" spans="2:4">
      <c r="B15" t="s">
        <v>9</v>
      </c>
      <c r="C15" t="s">
        <v>9</v>
      </c>
      <c r="D15" t="s">
        <v>9</v>
      </c>
    </row>
    <row r="16" spans="2:4">
      <c r="B16" t="s">
        <v>128</v>
      </c>
      <c r="C16" t="s">
        <v>128</v>
      </c>
      <c r="D16" t="s">
        <v>128</v>
      </c>
    </row>
    <row r="17" spans="2:4">
      <c r="B17" t="s">
        <v>10</v>
      </c>
      <c r="C17" t="s">
        <v>10</v>
      </c>
      <c r="D17" t="s">
        <v>10</v>
      </c>
    </row>
    <row r="18" spans="2:4">
      <c r="B18" t="s">
        <v>120</v>
      </c>
      <c r="C18" t="s">
        <v>120</v>
      </c>
      <c r="D18" t="s">
        <v>120</v>
      </c>
    </row>
    <row r="19" spans="2:4">
      <c r="B19" t="s">
        <v>60</v>
      </c>
      <c r="C19" t="s">
        <v>60</v>
      </c>
      <c r="D19" t="s">
        <v>60</v>
      </c>
    </row>
    <row r="20" spans="2:4">
      <c r="B20" t="s">
        <v>61</v>
      </c>
      <c r="C20" t="s">
        <v>61</v>
      </c>
      <c r="D20" t="s">
        <v>61</v>
      </c>
    </row>
    <row r="21" spans="2:4">
      <c r="B21" t="s">
        <v>11</v>
      </c>
      <c r="C21" t="s">
        <v>11</v>
      </c>
      <c r="D21" t="s">
        <v>11</v>
      </c>
    </row>
    <row r="22" spans="2:4">
      <c r="B22" t="s">
        <v>71</v>
      </c>
      <c r="C22" t="s">
        <v>71</v>
      </c>
      <c r="D22" t="s">
        <v>71</v>
      </c>
    </row>
    <row r="23" spans="2:4">
      <c r="B23" t="s">
        <v>12</v>
      </c>
      <c r="C23" t="s">
        <v>12</v>
      </c>
      <c r="D23" t="s">
        <v>12</v>
      </c>
    </row>
    <row r="24" spans="2:4">
      <c r="B24" t="s">
        <v>50</v>
      </c>
      <c r="C24" t="s">
        <v>50</v>
      </c>
      <c r="D24" t="s">
        <v>50</v>
      </c>
    </row>
    <row r="25" spans="2:4">
      <c r="C25" t="s">
        <v>176</v>
      </c>
    </row>
    <row r="26" spans="2:4">
      <c r="B26" t="s">
        <v>13</v>
      </c>
      <c r="C26" t="s">
        <v>13</v>
      </c>
      <c r="D26" t="s">
        <v>13</v>
      </c>
    </row>
    <row r="27" spans="2:4">
      <c r="B27" t="s">
        <v>95</v>
      </c>
      <c r="C27" t="s">
        <v>95</v>
      </c>
      <c r="D27" t="s">
        <v>95</v>
      </c>
    </row>
    <row r="28" spans="2:4">
      <c r="B28" t="s">
        <v>72</v>
      </c>
      <c r="C28" t="s">
        <v>72</v>
      </c>
      <c r="D28" t="s">
        <v>72</v>
      </c>
    </row>
    <row r="29" spans="2:4">
      <c r="B29" t="s">
        <v>59</v>
      </c>
      <c r="C29" t="s">
        <v>59</v>
      </c>
      <c r="D29" t="s">
        <v>59</v>
      </c>
    </row>
    <row r="30" spans="2:4">
      <c r="B30" t="s">
        <v>14</v>
      </c>
      <c r="C30" t="s">
        <v>14</v>
      </c>
      <c r="D30" t="s">
        <v>14</v>
      </c>
    </row>
    <row r="31" spans="2:4">
      <c r="B31" t="s">
        <v>58</v>
      </c>
      <c r="C31" t="s">
        <v>58</v>
      </c>
      <c r="D31" t="s">
        <v>58</v>
      </c>
    </row>
    <row r="32" spans="2:4">
      <c r="B32" t="s">
        <v>73</v>
      </c>
      <c r="C32" t="s">
        <v>73</v>
      </c>
      <c r="D32" t="s">
        <v>73</v>
      </c>
    </row>
    <row r="33" spans="2:4">
      <c r="B33" t="s">
        <v>74</v>
      </c>
      <c r="C33" t="s">
        <v>74</v>
      </c>
      <c r="D33" t="s">
        <v>74</v>
      </c>
    </row>
    <row r="34" spans="2:4">
      <c r="B34" t="s">
        <v>96</v>
      </c>
      <c r="C34" t="s">
        <v>96</v>
      </c>
      <c r="D34" t="s">
        <v>96</v>
      </c>
    </row>
    <row r="35" spans="2:4">
      <c r="B35" t="s">
        <v>75</v>
      </c>
      <c r="C35" t="s">
        <v>75</v>
      </c>
      <c r="D35" t="s">
        <v>75</v>
      </c>
    </row>
    <row r="36" spans="2:4">
      <c r="B36" t="s">
        <v>121</v>
      </c>
      <c r="C36" t="s">
        <v>121</v>
      </c>
      <c r="D36" t="s">
        <v>121</v>
      </c>
    </row>
    <row r="37" spans="2:4">
      <c r="B37" t="s">
        <v>76</v>
      </c>
      <c r="C37" t="s">
        <v>76</v>
      </c>
      <c r="D37" t="s">
        <v>76</v>
      </c>
    </row>
    <row r="38" spans="2:4">
      <c r="B38" t="s">
        <v>97</v>
      </c>
      <c r="C38" t="s">
        <v>97</v>
      </c>
      <c r="D38" t="s">
        <v>97</v>
      </c>
    </row>
    <row r="39" spans="2:4">
      <c r="B39" t="s">
        <v>15</v>
      </c>
      <c r="C39" t="s">
        <v>15</v>
      </c>
      <c r="D39" t="s">
        <v>15</v>
      </c>
    </row>
    <row r="40" spans="2:4">
      <c r="B40" t="s">
        <v>98</v>
      </c>
      <c r="C40" t="s">
        <v>98</v>
      </c>
      <c r="D40" t="s">
        <v>98</v>
      </c>
    </row>
    <row r="41" spans="2:4">
      <c r="B41" t="s">
        <v>122</v>
      </c>
      <c r="C41" t="s">
        <v>122</v>
      </c>
      <c r="D41" t="s">
        <v>122</v>
      </c>
    </row>
    <row r="42" spans="2:4">
      <c r="B42" t="s">
        <v>77</v>
      </c>
      <c r="C42" t="s">
        <v>77</v>
      </c>
      <c r="D42" t="s">
        <v>77</v>
      </c>
    </row>
    <row r="43" spans="2:4">
      <c r="B43" t="s">
        <v>47</v>
      </c>
      <c r="C43" t="s">
        <v>47</v>
      </c>
      <c r="D43" t="s">
        <v>47</v>
      </c>
    </row>
    <row r="44" spans="2:4">
      <c r="B44" t="s">
        <v>16</v>
      </c>
      <c r="C44" t="s">
        <v>16</v>
      </c>
      <c r="D44" t="s">
        <v>16</v>
      </c>
    </row>
    <row r="45" spans="2:4">
      <c r="B45" t="s">
        <v>64</v>
      </c>
      <c r="C45" t="s">
        <v>64</v>
      </c>
      <c r="D45" t="s">
        <v>64</v>
      </c>
    </row>
    <row r="46" spans="2:4">
      <c r="B46" t="s">
        <v>48</v>
      </c>
      <c r="C46" t="s">
        <v>48</v>
      </c>
      <c r="D46" t="s">
        <v>48</v>
      </c>
    </row>
    <row r="47" spans="2:4">
      <c r="B47" t="s">
        <v>105</v>
      </c>
      <c r="C47" t="s">
        <v>105</v>
      </c>
      <c r="D47" t="s">
        <v>105</v>
      </c>
    </row>
    <row r="48" spans="2:4">
      <c r="B48" t="s">
        <v>17</v>
      </c>
      <c r="C48" t="s">
        <v>17</v>
      </c>
      <c r="D48" t="s">
        <v>17</v>
      </c>
    </row>
    <row r="49" spans="2:4">
      <c r="B49" t="s">
        <v>116</v>
      </c>
      <c r="C49" t="s">
        <v>116</v>
      </c>
      <c r="D49" t="s">
        <v>116</v>
      </c>
    </row>
    <row r="50" spans="2:4">
      <c r="B50" t="s">
        <v>78</v>
      </c>
      <c r="C50" t="s">
        <v>78</v>
      </c>
      <c r="D50" t="s">
        <v>78</v>
      </c>
    </row>
    <row r="51" spans="2:4">
      <c r="B51" t="s">
        <v>49</v>
      </c>
      <c r="C51" t="s">
        <v>49</v>
      </c>
      <c r="D51" t="s">
        <v>49</v>
      </c>
    </row>
    <row r="52" spans="2:4">
      <c r="B52" t="s">
        <v>18</v>
      </c>
      <c r="C52" t="s">
        <v>18</v>
      </c>
      <c r="D52" t="s">
        <v>18</v>
      </c>
    </row>
    <row r="53" spans="2:4">
      <c r="B53" t="s">
        <v>19</v>
      </c>
      <c r="C53" t="s">
        <v>19</v>
      </c>
      <c r="D53" t="s">
        <v>19</v>
      </c>
    </row>
    <row r="54" spans="2:4">
      <c r="B54" t="s">
        <v>65</v>
      </c>
      <c r="C54" t="s">
        <v>65</v>
      </c>
      <c r="D54" t="s">
        <v>65</v>
      </c>
    </row>
    <row r="55" spans="2:4">
      <c r="B55" t="s">
        <v>135</v>
      </c>
      <c r="C55" t="s">
        <v>135</v>
      </c>
      <c r="D55" t="s">
        <v>135</v>
      </c>
    </row>
    <row r="56" spans="2:4">
      <c r="B56" t="s">
        <v>20</v>
      </c>
      <c r="C56" t="s">
        <v>20</v>
      </c>
      <c r="D56" t="s">
        <v>20</v>
      </c>
    </row>
    <row r="57" spans="2:4">
      <c r="B57" t="s">
        <v>21</v>
      </c>
      <c r="C57" t="s">
        <v>21</v>
      </c>
      <c r="D57" t="s">
        <v>21</v>
      </c>
    </row>
    <row r="58" spans="2:4">
      <c r="B58" t="s">
        <v>106</v>
      </c>
      <c r="C58" t="s">
        <v>106</v>
      </c>
      <c r="D58" t="s">
        <v>106</v>
      </c>
    </row>
    <row r="59" spans="2:4">
      <c r="B59" t="s">
        <v>79</v>
      </c>
      <c r="C59" t="s">
        <v>79</v>
      </c>
      <c r="D59" t="s">
        <v>79</v>
      </c>
    </row>
    <row r="60" spans="2:4">
      <c r="B60" t="s">
        <v>22</v>
      </c>
      <c r="C60" t="s">
        <v>22</v>
      </c>
      <c r="D60" t="s">
        <v>22</v>
      </c>
    </row>
    <row r="61" spans="2:4">
      <c r="B61" t="s">
        <v>23</v>
      </c>
      <c r="C61" t="s">
        <v>23</v>
      </c>
      <c r="D61" t="s">
        <v>23</v>
      </c>
    </row>
    <row r="62" spans="2:4">
      <c r="B62" t="s">
        <v>24</v>
      </c>
      <c r="C62" t="s">
        <v>24</v>
      </c>
      <c r="D62" t="s">
        <v>24</v>
      </c>
    </row>
    <row r="63" spans="2:4">
      <c r="B63" t="s">
        <v>25</v>
      </c>
      <c r="C63" t="s">
        <v>25</v>
      </c>
      <c r="D63" t="s">
        <v>25</v>
      </c>
    </row>
    <row r="64" spans="2:4">
      <c r="B64" t="s">
        <v>80</v>
      </c>
      <c r="C64" t="s">
        <v>80</v>
      </c>
      <c r="D64" t="s">
        <v>80</v>
      </c>
    </row>
    <row r="65" spans="2:4">
      <c r="B65" t="s">
        <v>26</v>
      </c>
      <c r="C65" t="s">
        <v>26</v>
      </c>
      <c r="D65" t="s">
        <v>26</v>
      </c>
    </row>
    <row r="66" spans="2:4">
      <c r="B66" t="s">
        <v>50</v>
      </c>
      <c r="C66" t="s">
        <v>50</v>
      </c>
      <c r="D66" t="s">
        <v>50</v>
      </c>
    </row>
    <row r="67" spans="2:4">
      <c r="B67" t="s">
        <v>81</v>
      </c>
      <c r="C67" t="s">
        <v>81</v>
      </c>
      <c r="D67" t="s">
        <v>81</v>
      </c>
    </row>
    <row r="68" spans="2:4">
      <c r="B68" t="s">
        <v>27</v>
      </c>
      <c r="C68" t="s">
        <v>27</v>
      </c>
      <c r="D68" t="s">
        <v>27</v>
      </c>
    </row>
    <row r="69" spans="2:4">
      <c r="B69" t="s">
        <v>51</v>
      </c>
      <c r="C69" t="s">
        <v>51</v>
      </c>
      <c r="D69" t="s">
        <v>51</v>
      </c>
    </row>
    <row r="70" spans="2:4">
      <c r="B70" t="s">
        <v>82</v>
      </c>
      <c r="C70" t="s">
        <v>82</v>
      </c>
      <c r="D70" t="s">
        <v>82</v>
      </c>
    </row>
    <row r="71" spans="2:4">
      <c r="B71" t="s">
        <v>66</v>
      </c>
      <c r="C71" t="s">
        <v>66</v>
      </c>
      <c r="D71" t="s">
        <v>66</v>
      </c>
    </row>
    <row r="72" spans="2:4">
      <c r="B72" t="s">
        <v>99</v>
      </c>
      <c r="C72" t="s">
        <v>99</v>
      </c>
      <c r="D72" t="s">
        <v>99</v>
      </c>
    </row>
    <row r="73" spans="2:4">
      <c r="B73" t="s">
        <v>28</v>
      </c>
      <c r="C73" t="s">
        <v>28</v>
      </c>
      <c r="D73" t="s">
        <v>28</v>
      </c>
    </row>
    <row r="74" spans="2:4">
      <c r="B74" t="s">
        <v>29</v>
      </c>
      <c r="C74" t="s">
        <v>29</v>
      </c>
      <c r="D74" t="s">
        <v>29</v>
      </c>
    </row>
    <row r="75" spans="2:4">
      <c r="B75" t="s">
        <v>83</v>
      </c>
      <c r="C75" t="s">
        <v>83</v>
      </c>
      <c r="D75" t="s">
        <v>83</v>
      </c>
    </row>
    <row r="76" spans="2:4">
      <c r="B76" t="s">
        <v>137</v>
      </c>
      <c r="C76" t="s">
        <v>137</v>
      </c>
      <c r="D76" t="s">
        <v>137</v>
      </c>
    </row>
    <row r="77" spans="2:4">
      <c r="B77" t="s">
        <v>30</v>
      </c>
      <c r="C77" t="s">
        <v>30</v>
      </c>
      <c r="D77" t="s">
        <v>30</v>
      </c>
    </row>
    <row r="78" spans="2:4">
      <c r="B78" t="s">
        <v>31</v>
      </c>
      <c r="C78" t="s">
        <v>31</v>
      </c>
      <c r="D78" t="s">
        <v>31</v>
      </c>
    </row>
    <row r="79" spans="2:4">
      <c r="B79" t="s">
        <v>52</v>
      </c>
      <c r="C79" t="s">
        <v>52</v>
      </c>
      <c r="D79" t="s">
        <v>52</v>
      </c>
    </row>
    <row r="80" spans="2:4">
      <c r="B80" t="s">
        <v>32</v>
      </c>
      <c r="C80" t="s">
        <v>32</v>
      </c>
      <c r="D80" t="s">
        <v>32</v>
      </c>
    </row>
    <row r="81" spans="2:4">
      <c r="B81" t="s">
        <v>138</v>
      </c>
      <c r="C81" t="s">
        <v>138</v>
      </c>
      <c r="D81" t="s">
        <v>138</v>
      </c>
    </row>
    <row r="82" spans="2:4">
      <c r="B82" t="s">
        <v>84</v>
      </c>
      <c r="C82" t="s">
        <v>84</v>
      </c>
      <c r="D82" t="s">
        <v>84</v>
      </c>
    </row>
    <row r="83" spans="2:4">
      <c r="B83" t="s">
        <v>33</v>
      </c>
      <c r="C83" t="s">
        <v>33</v>
      </c>
      <c r="D83" t="s">
        <v>33</v>
      </c>
    </row>
    <row r="84" spans="2:4">
      <c r="B84" t="s">
        <v>34</v>
      </c>
      <c r="C84" t="s">
        <v>34</v>
      </c>
      <c r="D84" t="s">
        <v>34</v>
      </c>
    </row>
    <row r="85" spans="2:4">
      <c r="B85" t="s">
        <v>107</v>
      </c>
      <c r="C85" t="s">
        <v>107</v>
      </c>
      <c r="D85" t="s">
        <v>107</v>
      </c>
    </row>
    <row r="86" spans="2:4">
      <c r="B86" t="s">
        <v>148</v>
      </c>
      <c r="C86" t="s">
        <v>148</v>
      </c>
      <c r="D86" t="s">
        <v>148</v>
      </c>
    </row>
    <row r="87" spans="2:4">
      <c r="B87" t="s">
        <v>33</v>
      </c>
      <c r="C87" t="s">
        <v>33</v>
      </c>
      <c r="D87" t="s">
        <v>33</v>
      </c>
    </row>
    <row r="88" spans="2:4">
      <c r="B88" t="s">
        <v>85</v>
      </c>
      <c r="C88" t="s">
        <v>85</v>
      </c>
      <c r="D88" t="s">
        <v>85</v>
      </c>
    </row>
    <row r="89" spans="2:4">
      <c r="B89" t="s">
        <v>108</v>
      </c>
      <c r="C89" t="s">
        <v>108</v>
      </c>
      <c r="D89" t="s">
        <v>108</v>
      </c>
    </row>
    <row r="90" spans="2:4">
      <c r="B90" t="s">
        <v>136</v>
      </c>
      <c r="C90" t="s">
        <v>136</v>
      </c>
      <c r="D90" t="s">
        <v>136</v>
      </c>
    </row>
    <row r="91" spans="2:4">
      <c r="B91" t="s">
        <v>109</v>
      </c>
      <c r="C91" t="s">
        <v>109</v>
      </c>
      <c r="D91" t="s">
        <v>109</v>
      </c>
    </row>
    <row r="92" spans="2:4">
      <c r="B92" t="s">
        <v>86</v>
      </c>
      <c r="C92" t="s">
        <v>86</v>
      </c>
      <c r="D92" t="s">
        <v>86</v>
      </c>
    </row>
    <row r="93" spans="2:4">
      <c r="B93" t="s">
        <v>110</v>
      </c>
      <c r="C93" t="s">
        <v>110</v>
      </c>
      <c r="D93" t="s">
        <v>110</v>
      </c>
    </row>
    <row r="94" spans="2:4">
      <c r="B94" t="s">
        <v>35</v>
      </c>
      <c r="C94" t="s">
        <v>35</v>
      </c>
      <c r="D94" t="s">
        <v>35</v>
      </c>
    </row>
    <row r="95" spans="2:4">
      <c r="B95" t="s">
        <v>87</v>
      </c>
      <c r="C95" t="s">
        <v>87</v>
      </c>
      <c r="D95" t="s">
        <v>87</v>
      </c>
    </row>
    <row r="96" spans="2:4">
      <c r="B96" t="s">
        <v>88</v>
      </c>
      <c r="C96" t="s">
        <v>88</v>
      </c>
      <c r="D96" t="s">
        <v>88</v>
      </c>
    </row>
    <row r="97" spans="2:4">
      <c r="B97" t="s">
        <v>36</v>
      </c>
      <c r="C97" t="s">
        <v>36</v>
      </c>
      <c r="D97" t="s">
        <v>36</v>
      </c>
    </row>
    <row r="98" spans="2:4">
      <c r="B98" t="s">
        <v>53</v>
      </c>
      <c r="C98" t="s">
        <v>53</v>
      </c>
      <c r="D98" t="s">
        <v>53</v>
      </c>
    </row>
    <row r="99" spans="2:4">
      <c r="B99" t="s">
        <v>37</v>
      </c>
      <c r="C99" t="s">
        <v>37</v>
      </c>
      <c r="D99" t="s">
        <v>37</v>
      </c>
    </row>
    <row r="100" spans="2:4">
      <c r="B100" t="s">
        <v>89</v>
      </c>
      <c r="C100" t="s">
        <v>89</v>
      </c>
      <c r="D100" t="s">
        <v>89</v>
      </c>
    </row>
    <row r="101" spans="2:4">
      <c r="B101" t="s">
        <v>90</v>
      </c>
      <c r="C101" t="s">
        <v>90</v>
      </c>
      <c r="D101" t="s">
        <v>90</v>
      </c>
    </row>
    <row r="102" spans="2:4">
      <c r="B102" t="s">
        <v>38</v>
      </c>
      <c r="C102" t="s">
        <v>38</v>
      </c>
      <c r="D102" t="s">
        <v>38</v>
      </c>
    </row>
    <row r="103" spans="2:4">
      <c r="B103" t="s">
        <v>67</v>
      </c>
      <c r="C103" t="s">
        <v>67</v>
      </c>
      <c r="D103" t="s">
        <v>67</v>
      </c>
    </row>
    <row r="104" spans="2:4">
      <c r="B104" t="s">
        <v>39</v>
      </c>
      <c r="C104" t="s">
        <v>39</v>
      </c>
      <c r="D104" t="s">
        <v>39</v>
      </c>
    </row>
    <row r="105" spans="2:4">
      <c r="B105" t="s">
        <v>113</v>
      </c>
      <c r="C105" t="s">
        <v>113</v>
      </c>
      <c r="D105" t="s">
        <v>113</v>
      </c>
    </row>
    <row r="106" spans="2:4">
      <c r="B106" t="s">
        <v>68</v>
      </c>
      <c r="C106" t="s">
        <v>68</v>
      </c>
      <c r="D106" t="s">
        <v>68</v>
      </c>
    </row>
    <row r="107" spans="2:4">
      <c r="B107" t="s">
        <v>111</v>
      </c>
      <c r="C107" t="s">
        <v>111</v>
      </c>
      <c r="D107" t="s">
        <v>111</v>
      </c>
    </row>
    <row r="108" spans="2:4">
      <c r="B108" t="s">
        <v>69</v>
      </c>
      <c r="C108" t="s">
        <v>69</v>
      </c>
      <c r="D108" t="s">
        <v>69</v>
      </c>
    </row>
    <row r="109" spans="2:4">
      <c r="B109" t="s">
        <v>91</v>
      </c>
      <c r="C109" t="s">
        <v>91</v>
      </c>
      <c r="D109" t="s">
        <v>91</v>
      </c>
    </row>
    <row r="110" spans="2:4">
      <c r="B110" t="s">
        <v>40</v>
      </c>
      <c r="C110" t="s">
        <v>40</v>
      </c>
      <c r="D110" t="s">
        <v>40</v>
      </c>
    </row>
    <row r="111" spans="2:4">
      <c r="B111" t="s">
        <v>55</v>
      </c>
      <c r="C111" t="s">
        <v>55</v>
      </c>
      <c r="D111" t="s">
        <v>55</v>
      </c>
    </row>
    <row r="112" spans="2:4">
      <c r="B112" t="s">
        <v>170</v>
      </c>
      <c r="C112" t="s">
        <v>170</v>
      </c>
      <c r="D112" t="s">
        <v>170</v>
      </c>
    </row>
    <row r="113" spans="2:4">
      <c r="B113" t="s">
        <v>56</v>
      </c>
      <c r="C113" t="s">
        <v>56</v>
      </c>
      <c r="D113" t="s">
        <v>56</v>
      </c>
    </row>
    <row r="114" spans="2:4">
      <c r="B114" t="s">
        <v>41</v>
      </c>
      <c r="C114" t="s">
        <v>41</v>
      </c>
      <c r="D114" t="s">
        <v>41</v>
      </c>
    </row>
    <row r="115" spans="2:4">
      <c r="B115" t="s">
        <v>42</v>
      </c>
      <c r="C115" t="s">
        <v>42</v>
      </c>
      <c r="D115" t="s">
        <v>42</v>
      </c>
    </row>
    <row r="116" spans="2:4">
      <c r="B116" t="s">
        <v>70</v>
      </c>
      <c r="C116" t="s">
        <v>70</v>
      </c>
      <c r="D116" t="s">
        <v>70</v>
      </c>
    </row>
    <row r="117" spans="2:4">
      <c r="B117" t="s">
        <v>92</v>
      </c>
      <c r="C117" t="s">
        <v>92</v>
      </c>
      <c r="D117" t="s">
        <v>92</v>
      </c>
    </row>
    <row r="118" spans="2:4">
      <c r="B118" t="s">
        <v>54</v>
      </c>
      <c r="C118" t="s">
        <v>54</v>
      </c>
      <c r="D118" t="s">
        <v>54</v>
      </c>
    </row>
    <row r="119" spans="2:4">
      <c r="B119" t="s">
        <v>43</v>
      </c>
      <c r="C119" t="s">
        <v>43</v>
      </c>
      <c r="D119" t="s">
        <v>43</v>
      </c>
    </row>
    <row r="120" spans="2:4">
      <c r="B120" t="s">
        <v>44</v>
      </c>
      <c r="C120" t="s">
        <v>44</v>
      </c>
      <c r="D120" t="s">
        <v>44</v>
      </c>
    </row>
    <row r="121" spans="2:4">
      <c r="B121" t="s">
        <v>93</v>
      </c>
      <c r="C121" t="s">
        <v>93</v>
      </c>
      <c r="D121" t="s">
        <v>93</v>
      </c>
    </row>
    <row r="122" spans="2:4">
      <c r="B122" t="s">
        <v>45</v>
      </c>
      <c r="C122" t="s">
        <v>45</v>
      </c>
      <c r="D122" t="s">
        <v>45</v>
      </c>
    </row>
    <row r="123" spans="2:4">
      <c r="B123" t="s">
        <v>131</v>
      </c>
      <c r="C123" t="s">
        <v>131</v>
      </c>
      <c r="D123" t="s">
        <v>131</v>
      </c>
    </row>
    <row r="124" spans="2:4">
      <c r="B124" t="s">
        <v>123</v>
      </c>
      <c r="C124" t="s">
        <v>123</v>
      </c>
      <c r="D124" t="s">
        <v>123</v>
      </c>
    </row>
    <row r="125" spans="2:4">
      <c r="C125" t="s">
        <v>177</v>
      </c>
      <c r="D125" t="s">
        <v>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imports</vt:lpstr>
      <vt:lpstr>exports</vt:lpstr>
      <vt:lpstr>domexp</vt:lpstr>
      <vt:lpstr>reexp</vt:lpstr>
      <vt:lpstr>Sheet1</vt:lpstr>
    </vt:vector>
  </TitlesOfParts>
  <Company>Princeton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rhicks</dc:creator>
  <cp:lastModifiedBy>rhicks</cp:lastModifiedBy>
  <dcterms:created xsi:type="dcterms:W3CDTF">2008-12-04T20:48:28Z</dcterms:created>
  <dcterms:modified xsi:type="dcterms:W3CDTF">2011-10-03T14:44:58Z</dcterms:modified>
</cp:coreProperties>
</file>