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3335" windowHeight="11220" activeTab="1"/>
  </bookViews>
  <sheets>
    <sheet name="imports" sheetId="1" r:id="rId1"/>
    <sheet name="exports" sheetId="2" r:id="rId2"/>
    <sheet name="domexp" sheetId="3" r:id="rId3"/>
    <sheet name="reexp" sheetId="4" r:id="rId4"/>
    <sheet name="Sheet1" sheetId="5" r:id="rId5"/>
  </sheets>
  <calcPr calcId="125725"/>
</workbook>
</file>

<file path=xl/calcChain.xml><?xml version="1.0" encoding="utf-8"?>
<calcChain xmlns="http://schemas.openxmlformats.org/spreadsheetml/2006/main">
  <c r="AL117" i="2"/>
  <c r="AM117"/>
  <c r="AN117"/>
  <c r="AO117"/>
  <c r="AP117"/>
  <c r="AQ117"/>
  <c r="AR117"/>
  <c r="AS117"/>
  <c r="AT117"/>
  <c r="AU117"/>
  <c r="AV117"/>
  <c r="AW117"/>
  <c r="AX117"/>
  <c r="AY117"/>
  <c r="AZ117"/>
  <c r="BA117"/>
  <c r="AK117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AL4"/>
  <c r="AM4"/>
  <c r="AN4"/>
  <c r="AO4"/>
  <c r="AP4"/>
  <c r="AQ4"/>
  <c r="AR4"/>
  <c r="AS4"/>
  <c r="AT4"/>
  <c r="AU4"/>
  <c r="AV4"/>
  <c r="AX4"/>
  <c r="AY4"/>
  <c r="AQ6"/>
  <c r="AT6"/>
  <c r="AL7"/>
  <c r="AM7"/>
  <c r="AN7"/>
  <c r="AP7"/>
  <c r="AQ7"/>
  <c r="AR7"/>
  <c r="AW7"/>
  <c r="AL9"/>
  <c r="AM9"/>
  <c r="AN9"/>
  <c r="AO9"/>
  <c r="AP9"/>
  <c r="AQ9"/>
  <c r="AR9"/>
  <c r="AS9"/>
  <c r="AT9"/>
  <c r="AU9"/>
  <c r="AY9"/>
  <c r="AY12"/>
  <c r="AL15"/>
  <c r="AM15"/>
  <c r="AN15"/>
  <c r="AO15"/>
  <c r="AP15"/>
  <c r="AQ15"/>
  <c r="AR15"/>
  <c r="AS15"/>
  <c r="AT15"/>
  <c r="AU15"/>
  <c r="AV15"/>
  <c r="AW15"/>
  <c r="AX15"/>
  <c r="AY15"/>
  <c r="AL16"/>
  <c r="AM16"/>
  <c r="AN16"/>
  <c r="AO16"/>
  <c r="AP16"/>
  <c r="AQ16"/>
  <c r="AR16"/>
  <c r="AS16"/>
  <c r="AT16"/>
  <c r="AU16"/>
  <c r="AV16"/>
  <c r="AW16"/>
  <c r="AX16"/>
  <c r="AY16"/>
  <c r="AN20"/>
  <c r="AL27"/>
  <c r="AM27"/>
  <c r="AN27"/>
  <c r="AO27"/>
  <c r="AP27"/>
  <c r="AQ27"/>
  <c r="AR27"/>
  <c r="AS27"/>
  <c r="AT27"/>
  <c r="AU27"/>
  <c r="AV27"/>
  <c r="AW27"/>
  <c r="AX27"/>
  <c r="AY27"/>
  <c r="AY30"/>
  <c r="AY39"/>
  <c r="AN48"/>
  <c r="AO48"/>
  <c r="AP48"/>
  <c r="AQ48"/>
  <c r="AR48"/>
  <c r="AS48"/>
  <c r="AL52"/>
  <c r="AO53"/>
  <c r="AR53"/>
  <c r="AX53"/>
  <c r="AY53"/>
  <c r="AT54"/>
  <c r="AU54"/>
  <c r="AV54"/>
  <c r="AW54"/>
  <c r="AR55"/>
  <c r="AU55"/>
  <c r="AW55"/>
  <c r="AX55"/>
  <c r="AY55"/>
  <c r="AL56"/>
  <c r="AM56"/>
  <c r="AN56"/>
  <c r="AP56"/>
  <c r="AQ56"/>
  <c r="AR56"/>
  <c r="AS56"/>
  <c r="AX56"/>
  <c r="AY56"/>
  <c r="AY57"/>
  <c r="AN61"/>
  <c r="AO61"/>
  <c r="AM66"/>
  <c r="AN66"/>
  <c r="AO66"/>
  <c r="AP66"/>
  <c r="AL67"/>
  <c r="AM67"/>
  <c r="AN67"/>
  <c r="AO67"/>
  <c r="AQ67"/>
  <c r="AL69"/>
  <c r="AM69"/>
  <c r="AN69"/>
  <c r="AO69"/>
  <c r="AP69"/>
  <c r="AQ69"/>
  <c r="AR69"/>
  <c r="AS69"/>
  <c r="AT69"/>
  <c r="AU69"/>
  <c r="AV69"/>
  <c r="AW69"/>
  <c r="AX69"/>
  <c r="AY69"/>
  <c r="AM71"/>
  <c r="AN71"/>
  <c r="AO71"/>
  <c r="AP71"/>
  <c r="AQ71"/>
  <c r="AY71"/>
  <c r="AL72"/>
  <c r="AM72"/>
  <c r="AN72"/>
  <c r="AO72"/>
  <c r="AP72"/>
  <c r="AQ72"/>
  <c r="AR72"/>
  <c r="AS72"/>
  <c r="AT72"/>
  <c r="AU72"/>
  <c r="AV72"/>
  <c r="AW72"/>
  <c r="AX72"/>
  <c r="AY72"/>
  <c r="AO76"/>
  <c r="AL82"/>
  <c r="AM82"/>
  <c r="AN82"/>
  <c r="AO82"/>
  <c r="AP82"/>
  <c r="AQ82"/>
  <c r="AR82"/>
  <c r="AS82"/>
  <c r="AT82"/>
  <c r="AU82"/>
  <c r="AV82"/>
  <c r="AW82"/>
  <c r="AX82"/>
  <c r="AY82"/>
  <c r="AL85"/>
  <c r="AM85"/>
  <c r="AN85"/>
  <c r="AQ85"/>
  <c r="AR85"/>
  <c r="AS85"/>
  <c r="AT85"/>
  <c r="AU85"/>
  <c r="AV85"/>
  <c r="AW85"/>
  <c r="AX85"/>
  <c r="AY85"/>
  <c r="AM87"/>
  <c r="AQ87"/>
  <c r="AR87"/>
  <c r="AS87"/>
  <c r="AT87"/>
  <c r="AU87"/>
  <c r="AV87"/>
  <c r="AW87"/>
  <c r="AX87"/>
  <c r="AY87"/>
  <c r="AY90"/>
  <c r="AQ94"/>
  <c r="AL96"/>
  <c r="AM96"/>
  <c r="AW96"/>
  <c r="AX96"/>
  <c r="AY96"/>
  <c r="AM100"/>
  <c r="AY102"/>
  <c r="AY105"/>
  <c r="AL109"/>
  <c r="AM109"/>
  <c r="AN109"/>
  <c r="AO109"/>
  <c r="AP109"/>
  <c r="AQ109"/>
  <c r="AR109"/>
  <c r="AS109"/>
  <c r="AT109"/>
  <c r="AU109"/>
  <c r="AV109"/>
  <c r="AW109"/>
  <c r="AX109"/>
  <c r="AY109"/>
  <c r="AQ111"/>
  <c r="AY111"/>
  <c r="AU112"/>
  <c r="AV112"/>
  <c r="AW112"/>
  <c r="AY112"/>
  <c r="AK7"/>
  <c r="AK9"/>
  <c r="AK15"/>
  <c r="AK16"/>
  <c r="AK27"/>
  <c r="AK67"/>
  <c r="AK69"/>
  <c r="AK71"/>
  <c r="AK72"/>
  <c r="AK82"/>
  <c r="AK85"/>
  <c r="AK109"/>
  <c r="AK4"/>
  <c r="AC109" i="4" l="1"/>
  <c r="Y112" i="1" l="1"/>
  <c r="Z112"/>
  <c r="X112"/>
  <c r="AU115" i="4"/>
  <c r="AU117" s="1"/>
  <c r="BA115"/>
  <c r="AZ115"/>
  <c r="AY115"/>
  <c r="AY117" s="1"/>
  <c r="AX115"/>
  <c r="AX117" s="1"/>
  <c r="AW115"/>
  <c r="AW117" s="1"/>
  <c r="AV115"/>
  <c r="AV117" s="1"/>
  <c r="AT115"/>
  <c r="AT117" s="1"/>
  <c r="AS115"/>
  <c r="AS117" s="1"/>
  <c r="AR115"/>
  <c r="AR117" s="1"/>
  <c r="AQ115"/>
  <c r="AQ117" s="1"/>
  <c r="AP115"/>
  <c r="AP117" s="1"/>
  <c r="AO115"/>
  <c r="AO117" s="1"/>
  <c r="AN115"/>
  <c r="AN117" s="1"/>
  <c r="AM115"/>
  <c r="AM117" s="1"/>
  <c r="AL115"/>
  <c r="AL117" s="1"/>
  <c r="AK115"/>
  <c r="AK117" s="1"/>
  <c r="AJ115"/>
  <c r="AI115"/>
  <c r="AH115"/>
  <c r="AG115"/>
  <c r="AF115"/>
  <c r="AE115"/>
  <c r="AD115"/>
  <c r="AD117" s="1"/>
  <c r="AC115"/>
  <c r="AC117" s="1"/>
  <c r="AB115"/>
  <c r="AB117" s="1"/>
  <c r="AA115"/>
  <c r="AA117" s="1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BA115" i="3"/>
  <c r="AZ115"/>
  <c r="AY115"/>
  <c r="AY117" s="1"/>
  <c r="AX115"/>
  <c r="AX117" s="1"/>
  <c r="AW115"/>
  <c r="AW117" s="1"/>
  <c r="AV115"/>
  <c r="AV117" s="1"/>
  <c r="AU115"/>
  <c r="AU117" s="1"/>
  <c r="AT115"/>
  <c r="AT117" s="1"/>
  <c r="AS115"/>
  <c r="AS117" s="1"/>
  <c r="AR115"/>
  <c r="AR117" s="1"/>
  <c r="AQ115"/>
  <c r="AQ117" s="1"/>
  <c r="AP115"/>
  <c r="AP117" s="1"/>
  <c r="AO115"/>
  <c r="AO117" s="1"/>
  <c r="AN115"/>
  <c r="AN117" s="1"/>
  <c r="AM115"/>
  <c r="AM117" s="1"/>
  <c r="AL115"/>
  <c r="AL117" s="1"/>
  <c r="AK115"/>
  <c r="AK117" s="1"/>
  <c r="AJ115"/>
  <c r="AI115"/>
  <c r="AH115"/>
  <c r="AG115"/>
  <c r="AF115"/>
  <c r="AE115"/>
  <c r="AD115"/>
  <c r="AD117" s="1"/>
  <c r="AC115"/>
  <c r="AC117" s="1"/>
  <c r="AB115"/>
  <c r="AB117" s="1"/>
  <c r="AA115"/>
  <c r="AA117" s="1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AJ117" i="2"/>
  <c r="AI117"/>
  <c r="AH117"/>
  <c r="AG117"/>
  <c r="AF117"/>
  <c r="AE117"/>
  <c r="AD117"/>
  <c r="AC117"/>
  <c r="AB117"/>
  <c r="AA117"/>
  <c r="Z117"/>
  <c r="Y117"/>
  <c r="X115"/>
  <c r="X117" s="1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F110" i="1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A112" s="1"/>
  <c r="AB110"/>
  <c r="AB112" s="1"/>
  <c r="AC110"/>
  <c r="AC112" s="1"/>
  <c r="AD110"/>
  <c r="AD112" s="1"/>
  <c r="AE110"/>
  <c r="AE112" s="1"/>
  <c r="AF110"/>
  <c r="AF112" s="1"/>
  <c r="AG110"/>
  <c r="AG112" s="1"/>
  <c r="AH110"/>
  <c r="AH112" s="1"/>
  <c r="AI110"/>
  <c r="AI112" s="1"/>
  <c r="AJ110"/>
  <c r="AJ112" s="1"/>
  <c r="AK110"/>
  <c r="AK112" s="1"/>
  <c r="AL110"/>
  <c r="AL112" s="1"/>
  <c r="AM110"/>
  <c r="AM112" s="1"/>
  <c r="AN110"/>
  <c r="AN112" s="1"/>
  <c r="AO110"/>
  <c r="AO112" s="1"/>
  <c r="AP110"/>
  <c r="AP112" s="1"/>
  <c r="AQ110"/>
  <c r="AQ112" s="1"/>
  <c r="AR110"/>
  <c r="AR112" s="1"/>
  <c r="AS110"/>
  <c r="AS112" s="1"/>
  <c r="AT110"/>
  <c r="AU110"/>
  <c r="AU112" s="1"/>
  <c r="AV110"/>
  <c r="AV112" s="1"/>
  <c r="AW110"/>
  <c r="AX110"/>
  <c r="AY110"/>
  <c r="AY112" s="1"/>
  <c r="AZ110"/>
  <c r="AZ112" s="1"/>
  <c r="BA110"/>
  <c r="BA112" s="1"/>
  <c r="E110"/>
  <c r="AT112"/>
  <c r="AW112"/>
  <c r="AX112"/>
</calcChain>
</file>

<file path=xl/sharedStrings.xml><?xml version="1.0" encoding="utf-8"?>
<sst xmlns="http://schemas.openxmlformats.org/spreadsheetml/2006/main" count="1034" uniqueCount="151">
  <si>
    <t>notes</t>
  </si>
  <si>
    <t>unit</t>
  </si>
  <si>
    <t>British Honduras</t>
  </si>
  <si>
    <t>United Kingdom</t>
  </si>
  <si>
    <t>Australia</t>
  </si>
  <si>
    <t>Bahamas</t>
  </si>
  <si>
    <t>British India</t>
  </si>
  <si>
    <t>British Malaya</t>
  </si>
  <si>
    <t>Canada</t>
  </si>
  <si>
    <t>Cayman Islands</t>
  </si>
  <si>
    <t>Ceylon</t>
  </si>
  <si>
    <t>Eire</t>
  </si>
  <si>
    <t>Grenada, B.W.I.</t>
  </si>
  <si>
    <t>Jamaica</t>
  </si>
  <si>
    <t>Singapore</t>
  </si>
  <si>
    <t>Trinidad</t>
  </si>
  <si>
    <t>Argentine</t>
  </si>
  <si>
    <t>Belgium</t>
  </si>
  <si>
    <t>Chile</t>
  </si>
  <si>
    <t>Costa Rica</t>
  </si>
  <si>
    <t>Cuba</t>
  </si>
  <si>
    <t>Czechoslovakia</t>
  </si>
  <si>
    <t>Denmark</t>
  </si>
  <si>
    <t>Dutch East Indies</t>
  </si>
  <si>
    <t>Ecuador</t>
  </si>
  <si>
    <t>Finland</t>
  </si>
  <si>
    <t>France</t>
  </si>
  <si>
    <t>Guatemala</t>
  </si>
  <si>
    <t>Holland</t>
  </si>
  <si>
    <t>Honduras</t>
  </si>
  <si>
    <t>Italy</t>
  </si>
  <si>
    <t>Mexico</t>
  </si>
  <si>
    <t>Nicaragua</t>
  </si>
  <si>
    <t>Norway</t>
  </si>
  <si>
    <t>Portugal</t>
  </si>
  <si>
    <t>San Salvador</t>
  </si>
  <si>
    <t>Spain</t>
  </si>
  <si>
    <t>Sweden</t>
  </si>
  <si>
    <t>Switzerland</t>
  </si>
  <si>
    <t>US</t>
  </si>
  <si>
    <t>TOTAL</t>
  </si>
  <si>
    <t>Does not include Bullion and coin</t>
  </si>
  <si>
    <t>Turkey</t>
  </si>
  <si>
    <t>Uruguay</t>
  </si>
  <si>
    <t>Philippines</t>
  </si>
  <si>
    <t>Paraguay</t>
  </si>
  <si>
    <t>Germany</t>
  </si>
  <si>
    <t>Egypt</t>
  </si>
  <si>
    <t>China</t>
  </si>
  <si>
    <t>Brazil</t>
  </si>
  <si>
    <t>Zanzibar</t>
  </si>
  <si>
    <t>New Zealand</t>
  </si>
  <si>
    <t>India</t>
  </si>
  <si>
    <t>Sumatra</t>
  </si>
  <si>
    <t>Russia</t>
  </si>
  <si>
    <t>Panama</t>
  </si>
  <si>
    <t>Japan</t>
  </si>
  <si>
    <t>Java</t>
  </si>
  <si>
    <t>Madagascar</t>
  </si>
  <si>
    <t>Greece</t>
  </si>
  <si>
    <t>Straits Settlements</t>
  </si>
  <si>
    <t>St. Lucia</t>
  </si>
  <si>
    <t>Hong Kong</t>
  </si>
  <si>
    <t>British Burma</t>
  </si>
  <si>
    <t>St. Vincent</t>
  </si>
  <si>
    <t>Nassau</t>
  </si>
  <si>
    <t>Barbados</t>
  </si>
  <si>
    <t>Grenada</t>
  </si>
  <si>
    <t>British Guiana</t>
  </si>
  <si>
    <t>Antigua</t>
  </si>
  <si>
    <t>Swan Island</t>
  </si>
  <si>
    <t>Colombia</t>
  </si>
  <si>
    <t>Bermudas</t>
  </si>
  <si>
    <t>Malta</t>
  </si>
  <si>
    <t>Dominica</t>
  </si>
  <si>
    <t>Other British Possessions</t>
  </si>
  <si>
    <t>Other foreign countries</t>
  </si>
  <si>
    <t>$</t>
  </si>
  <si>
    <t>Report on the Customs Trade and Shipping of British Honduras</t>
  </si>
  <si>
    <t>No commodity level data by country</t>
  </si>
  <si>
    <t>Colombia, S. Am.</t>
  </si>
  <si>
    <t>High seas</t>
  </si>
  <si>
    <t>Venezuela</t>
  </si>
  <si>
    <t>Curacao</t>
  </si>
  <si>
    <t>Peru</t>
  </si>
  <si>
    <t>Syria</t>
  </si>
  <si>
    <t>US Virgin Islands</t>
  </si>
  <si>
    <t>Includes bullion and specie : 0</t>
  </si>
  <si>
    <t>Iraq</t>
  </si>
  <si>
    <t>Palestine</t>
  </si>
  <si>
    <t>South Africa</t>
  </si>
  <si>
    <t>Austria</t>
  </si>
  <si>
    <t>Canal Zone</t>
  </si>
  <si>
    <t>Estonia</t>
  </si>
  <si>
    <t>Madeira</t>
  </si>
  <si>
    <t>Persia</t>
  </si>
  <si>
    <t>Poland</t>
  </si>
  <si>
    <t>Sicily</t>
  </si>
  <si>
    <t>country of origin</t>
  </si>
  <si>
    <t>Includes bullion and specie : 28 US</t>
  </si>
  <si>
    <t>Tanganyika</t>
  </si>
  <si>
    <t>Canary Islands</t>
  </si>
  <si>
    <t>Hungary</t>
  </si>
  <si>
    <t>Tripoli</t>
  </si>
  <si>
    <t>Includes bullion and specie : 1500 Honduras; 1012 US</t>
  </si>
  <si>
    <t>Cyprus</t>
  </si>
  <si>
    <t>Cape Verde Islands</t>
  </si>
  <si>
    <t>Siam</t>
  </si>
  <si>
    <t>Includes bullion and specie : 1700 UK</t>
  </si>
  <si>
    <t>Newfoundland</t>
  </si>
  <si>
    <t>Belgian Congo</t>
  </si>
  <si>
    <t>Bulgaria</t>
  </si>
  <si>
    <t>Lithuania</t>
  </si>
  <si>
    <t>Includes bullion and specie : 415 UK</t>
  </si>
  <si>
    <t>British East Africa</t>
  </si>
  <si>
    <t>Dutch West Indies</t>
  </si>
  <si>
    <t>Morocco</t>
  </si>
  <si>
    <t>Luxemburg</t>
  </si>
  <si>
    <t>Hawaii</t>
  </si>
  <si>
    <t>Includes bullion and specie : None</t>
  </si>
  <si>
    <t>Includes bullion and specie : 3500 UK</t>
  </si>
  <si>
    <t>Moravia</t>
  </si>
  <si>
    <t>Country of final destination</t>
  </si>
  <si>
    <t>Includes bullion and specie : 10796 Guatemala</t>
  </si>
  <si>
    <t>Includes bullion and specie : 35528 Guatemala and 12982 US</t>
  </si>
  <si>
    <t>Includes bullion and specie : 9095 Guatemala and 7170 US</t>
  </si>
  <si>
    <t>Puerto Rico</t>
  </si>
  <si>
    <t>Includes bullion and specie : 21892 Guatemala and 6250 US</t>
  </si>
  <si>
    <t>Includes bullion and specie : 13302 Guatemala and 23540 US</t>
  </si>
  <si>
    <t>Colombia, S.A.</t>
  </si>
  <si>
    <t>High Seas</t>
  </si>
  <si>
    <t>Includes bullion and specie : 3358 UK</t>
  </si>
  <si>
    <t>St Thomas</t>
  </si>
  <si>
    <t>Virgin Islands</t>
  </si>
  <si>
    <t>Blue Book</t>
  </si>
  <si>
    <t>Includes bullion and specie : 232 UK</t>
  </si>
  <si>
    <t>Includes bullion and specie : 11973 US</t>
  </si>
  <si>
    <t>Grand Cayman</t>
  </si>
  <si>
    <t>Includes bullion and specie : 195 UK</t>
  </si>
  <si>
    <t>Aden</t>
  </si>
  <si>
    <t>Includes bullion and specie : 6405 US</t>
  </si>
  <si>
    <t>Includes bullion and specie : 10000 US</t>
  </si>
  <si>
    <t>Includes bullion and specie : 1</t>
  </si>
  <si>
    <t xml:space="preserve">Curacao </t>
  </si>
  <si>
    <t>Includes bullion and specie : 13052 Guatemala and 45100 US</t>
  </si>
  <si>
    <t>Includes bullion and specie : 18 US</t>
  </si>
  <si>
    <t>Includes bullion and specie : 9989 Guatemala and 9948 Mexico</t>
  </si>
  <si>
    <t>Customs Report (Customs Trade and Shipping) for the year</t>
  </si>
  <si>
    <t xml:space="preserve">Includes bullion and specie : 14246 Guatemala </t>
  </si>
  <si>
    <t>St Pierre, Miquelon</t>
  </si>
  <si>
    <t>Includes bullion and specie : 11935 Guatemala, 735 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</si>
</sst>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120"/>
  <sheetViews>
    <sheetView workbookViewId="0">
      <pane xSplit="3" ySplit="3" topLeftCell="AF103" activePane="bottomRight" state="frozen"/>
      <selection pane="topRight" activeCell="D1" sqref="D1"/>
      <selection pane="bottomLeft" activeCell="A3" sqref="A3"/>
      <selection pane="bottomRight" activeCell="AN118" sqref="AN118"/>
    </sheetView>
  </sheetViews>
  <sheetFormatPr defaultRowHeight="15"/>
  <cols>
    <col min="37" max="37" width="9.7109375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 s="1">
        <v>1931</v>
      </c>
      <c r="AK1" s="1">
        <v>1932</v>
      </c>
      <c r="AL1" s="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X2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 s="1">
        <v>1</v>
      </c>
      <c r="AK2" s="1">
        <v>1</v>
      </c>
      <c r="AL2" s="1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</row>
    <row r="3" spans="1:54">
      <c r="AA3" t="s">
        <v>77</v>
      </c>
      <c r="AB3" t="s">
        <v>77</v>
      </c>
      <c r="AC3" t="s">
        <v>77</v>
      </c>
      <c r="AD3" t="s">
        <v>77</v>
      </c>
      <c r="AE3" t="s">
        <v>77</v>
      </c>
      <c r="AF3" t="s">
        <v>77</v>
      </c>
      <c r="AG3" t="s">
        <v>77</v>
      </c>
      <c r="AH3" t="s">
        <v>77</v>
      </c>
      <c r="AI3" t="s">
        <v>77</v>
      </c>
      <c r="AJ3" t="s">
        <v>77</v>
      </c>
      <c r="AK3" t="s">
        <v>77</v>
      </c>
      <c r="AL3" t="s">
        <v>77</v>
      </c>
      <c r="AM3" t="s">
        <v>77</v>
      </c>
      <c r="AN3" t="s">
        <v>77</v>
      </c>
      <c r="AO3" t="s">
        <v>77</v>
      </c>
      <c r="AP3" t="s">
        <v>77</v>
      </c>
      <c r="AQ3" t="s">
        <v>77</v>
      </c>
      <c r="AR3" t="s">
        <v>77</v>
      </c>
      <c r="AS3" t="s">
        <v>77</v>
      </c>
      <c r="AT3" t="s">
        <v>77</v>
      </c>
      <c r="AU3" t="s">
        <v>77</v>
      </c>
      <c r="AV3" t="s">
        <v>77</v>
      </c>
      <c r="AW3" t="s">
        <v>77</v>
      </c>
      <c r="AX3" t="s">
        <v>77</v>
      </c>
      <c r="AY3" t="s">
        <v>77</v>
      </c>
      <c r="AZ3" t="s">
        <v>77</v>
      </c>
      <c r="BA3" t="s">
        <v>77</v>
      </c>
    </row>
    <row r="4" spans="1:54">
      <c r="A4" t="s">
        <v>2</v>
      </c>
      <c r="B4" t="s">
        <v>3</v>
      </c>
      <c r="X4">
        <v>405017</v>
      </c>
      <c r="Y4">
        <v>857656</v>
      </c>
      <c r="Z4">
        <v>502486</v>
      </c>
      <c r="AA4">
        <v>667412</v>
      </c>
      <c r="AB4">
        <v>919915</v>
      </c>
      <c r="AC4">
        <v>726375</v>
      </c>
      <c r="AD4">
        <v>776531</v>
      </c>
      <c r="AE4">
        <v>858149</v>
      </c>
      <c r="AF4">
        <v>689528</v>
      </c>
      <c r="AG4">
        <v>834681</v>
      </c>
      <c r="AH4">
        <v>888406</v>
      </c>
      <c r="AI4">
        <v>687324</v>
      </c>
      <c r="AJ4">
        <v>745024</v>
      </c>
      <c r="AK4">
        <v>424339</v>
      </c>
      <c r="AL4">
        <v>418511</v>
      </c>
      <c r="AM4">
        <v>466733</v>
      </c>
      <c r="AN4">
        <v>731396</v>
      </c>
      <c r="AO4">
        <v>872252</v>
      </c>
      <c r="AP4">
        <v>873759</v>
      </c>
      <c r="AQ4">
        <v>763168</v>
      </c>
      <c r="AR4">
        <v>558008</v>
      </c>
      <c r="AS4">
        <v>400991</v>
      </c>
      <c r="AT4">
        <v>332082</v>
      </c>
      <c r="AU4">
        <v>204793</v>
      </c>
      <c r="AV4">
        <v>285977</v>
      </c>
      <c r="AW4">
        <v>245762</v>
      </c>
      <c r="AX4">
        <v>329769</v>
      </c>
      <c r="AY4">
        <v>612969</v>
      </c>
      <c r="AZ4">
        <v>831450</v>
      </c>
      <c r="BA4">
        <v>1244749</v>
      </c>
    </row>
    <row r="5" spans="1:54">
      <c r="B5" t="s">
        <v>139</v>
      </c>
      <c r="AA5">
        <v>8</v>
      </c>
      <c r="AB5">
        <v>12</v>
      </c>
    </row>
    <row r="6" spans="1:54">
      <c r="B6" t="s">
        <v>69</v>
      </c>
      <c r="AK6">
        <v>5</v>
      </c>
      <c r="AV6">
        <v>9</v>
      </c>
      <c r="AW6">
        <v>6</v>
      </c>
      <c r="AX6">
        <v>1</v>
      </c>
      <c r="AY6">
        <v>50</v>
      </c>
    </row>
    <row r="7" spans="1:54">
      <c r="B7" t="s">
        <v>4</v>
      </c>
      <c r="AC7">
        <v>1404</v>
      </c>
      <c r="AD7">
        <v>1569</v>
      </c>
      <c r="AK7">
        <v>1933</v>
      </c>
      <c r="AL7">
        <v>2693</v>
      </c>
      <c r="AM7">
        <v>5865</v>
      </c>
      <c r="AN7">
        <v>10801</v>
      </c>
      <c r="AO7">
        <v>8031</v>
      </c>
      <c r="AP7">
        <v>10493</v>
      </c>
      <c r="AQ7">
        <v>22933</v>
      </c>
      <c r="AR7">
        <v>12319</v>
      </c>
      <c r="AS7">
        <v>11444</v>
      </c>
      <c r="AT7">
        <v>20697</v>
      </c>
      <c r="AU7">
        <v>29592</v>
      </c>
      <c r="AV7">
        <v>26017</v>
      </c>
      <c r="AX7">
        <v>1234</v>
      </c>
      <c r="AY7">
        <v>47137</v>
      </c>
      <c r="AZ7">
        <v>144707</v>
      </c>
      <c r="BA7">
        <v>148492</v>
      </c>
    </row>
    <row r="8" spans="1:54">
      <c r="B8" t="s">
        <v>5</v>
      </c>
      <c r="AK8">
        <v>6</v>
      </c>
      <c r="AP8">
        <v>59</v>
      </c>
      <c r="AQ8">
        <v>197</v>
      </c>
      <c r="AR8">
        <v>2</v>
      </c>
      <c r="AT8">
        <v>11</v>
      </c>
      <c r="AV8">
        <v>8</v>
      </c>
      <c r="AX8">
        <v>4</v>
      </c>
      <c r="AZ8">
        <v>3000</v>
      </c>
      <c r="BA8">
        <v>20000</v>
      </c>
    </row>
    <row r="9" spans="1:54">
      <c r="B9" t="s">
        <v>66</v>
      </c>
      <c r="AA9">
        <v>31</v>
      </c>
      <c r="AM9">
        <v>13</v>
      </c>
      <c r="AQ9">
        <v>2</v>
      </c>
      <c r="AU9">
        <v>4</v>
      </c>
      <c r="AV9">
        <v>3</v>
      </c>
      <c r="AW9">
        <v>2</v>
      </c>
      <c r="AX9">
        <v>5</v>
      </c>
      <c r="AY9">
        <v>65350</v>
      </c>
    </row>
    <row r="10" spans="1:54">
      <c r="B10" t="s">
        <v>72</v>
      </c>
      <c r="AL10">
        <v>7</v>
      </c>
      <c r="AO10">
        <v>5</v>
      </c>
      <c r="AP10">
        <v>42</v>
      </c>
      <c r="AQ10">
        <v>10</v>
      </c>
      <c r="AX10">
        <v>9</v>
      </c>
    </row>
    <row r="11" spans="1:54">
      <c r="B11" t="s">
        <v>63</v>
      </c>
      <c r="AA11">
        <v>8580</v>
      </c>
      <c r="AB11">
        <v>6211</v>
      </c>
      <c r="AC11">
        <v>29175</v>
      </c>
      <c r="AD11">
        <v>26280</v>
      </c>
      <c r="AK11">
        <v>14308</v>
      </c>
      <c r="AL11">
        <v>13263</v>
      </c>
      <c r="AM11">
        <v>6207</v>
      </c>
      <c r="AN11">
        <v>13524</v>
      </c>
      <c r="AO11">
        <v>14500</v>
      </c>
      <c r="AP11">
        <v>31618</v>
      </c>
      <c r="AQ11">
        <v>44502</v>
      </c>
      <c r="AR11">
        <v>57444</v>
      </c>
      <c r="AS11">
        <v>42000</v>
      </c>
      <c r="AT11">
        <v>69342</v>
      </c>
      <c r="AU11">
        <v>29922</v>
      </c>
    </row>
    <row r="12" spans="1:54">
      <c r="B12" t="s">
        <v>114</v>
      </c>
      <c r="AP12">
        <v>76</v>
      </c>
    </row>
    <row r="13" spans="1:54">
      <c r="B13" t="s">
        <v>68</v>
      </c>
      <c r="AK13">
        <v>441</v>
      </c>
      <c r="AP13">
        <v>16</v>
      </c>
      <c r="AQ13">
        <v>674</v>
      </c>
      <c r="AR13">
        <v>719</v>
      </c>
      <c r="AW13">
        <v>1100</v>
      </c>
      <c r="AX13">
        <v>10</v>
      </c>
    </row>
    <row r="14" spans="1:54">
      <c r="B14" t="s">
        <v>6</v>
      </c>
      <c r="AA14">
        <v>53555</v>
      </c>
      <c r="AK14">
        <v>9326</v>
      </c>
      <c r="AL14">
        <v>9917</v>
      </c>
      <c r="AM14">
        <v>13054</v>
      </c>
      <c r="AN14">
        <v>42565</v>
      </c>
      <c r="AO14">
        <v>47098</v>
      </c>
      <c r="AP14">
        <v>49930</v>
      </c>
      <c r="AQ14">
        <v>43243</v>
      </c>
      <c r="AR14">
        <v>17925</v>
      </c>
      <c r="AS14">
        <v>16403</v>
      </c>
      <c r="AT14">
        <v>29302</v>
      </c>
      <c r="AU14">
        <v>5225</v>
      </c>
      <c r="AV14">
        <v>4674</v>
      </c>
      <c r="AW14">
        <v>17572</v>
      </c>
      <c r="AX14">
        <v>6734</v>
      </c>
      <c r="AY14">
        <v>12564</v>
      </c>
      <c r="AZ14">
        <v>39245</v>
      </c>
    </row>
    <row r="15" spans="1:54">
      <c r="B15" t="s">
        <v>7</v>
      </c>
      <c r="AO15">
        <v>1226</v>
      </c>
      <c r="AP15">
        <v>1629</v>
      </c>
      <c r="AQ15">
        <v>1381</v>
      </c>
      <c r="AR15">
        <v>1635</v>
      </c>
      <c r="AS15">
        <v>1612</v>
      </c>
      <c r="AU15">
        <v>1586</v>
      </c>
      <c r="AV15">
        <v>404</v>
      </c>
      <c r="AZ15">
        <v>1805</v>
      </c>
    </row>
    <row r="16" spans="1:54">
      <c r="B16" t="s">
        <v>8</v>
      </c>
      <c r="Z16">
        <v>143700</v>
      </c>
      <c r="AA16">
        <v>156750</v>
      </c>
      <c r="AB16">
        <v>357788</v>
      </c>
      <c r="AC16">
        <v>430248</v>
      </c>
      <c r="AD16">
        <v>501030</v>
      </c>
      <c r="AE16">
        <v>532392</v>
      </c>
      <c r="AF16">
        <v>599105</v>
      </c>
      <c r="AG16">
        <v>792411</v>
      </c>
      <c r="AH16">
        <v>1105403</v>
      </c>
      <c r="AI16">
        <v>1188837</v>
      </c>
      <c r="AJ16">
        <v>1289767</v>
      </c>
      <c r="AK16">
        <v>704543</v>
      </c>
      <c r="AL16">
        <v>326433</v>
      </c>
      <c r="AM16">
        <v>200610</v>
      </c>
      <c r="AN16">
        <v>263719</v>
      </c>
      <c r="AO16">
        <v>268679</v>
      </c>
      <c r="AP16">
        <v>325993</v>
      </c>
      <c r="AQ16">
        <v>322677</v>
      </c>
      <c r="AR16">
        <v>253240</v>
      </c>
      <c r="AS16">
        <v>356818</v>
      </c>
      <c r="AT16">
        <v>287055</v>
      </c>
      <c r="AU16">
        <v>146100</v>
      </c>
      <c r="AV16">
        <v>247553</v>
      </c>
      <c r="AW16">
        <v>439399</v>
      </c>
      <c r="AX16">
        <v>1005145</v>
      </c>
      <c r="AY16">
        <v>1434597</v>
      </c>
      <c r="AZ16">
        <v>1229320</v>
      </c>
      <c r="BA16">
        <v>1183143</v>
      </c>
    </row>
    <row r="17" spans="2:53">
      <c r="B17" t="s">
        <v>9</v>
      </c>
      <c r="AK17">
        <v>50</v>
      </c>
      <c r="AM17">
        <v>280</v>
      </c>
      <c r="AO17">
        <v>16</v>
      </c>
      <c r="AP17">
        <v>321</v>
      </c>
      <c r="AR17">
        <v>2</v>
      </c>
      <c r="AU17">
        <v>3</v>
      </c>
      <c r="AW17">
        <v>3823</v>
      </c>
      <c r="AX17">
        <v>100</v>
      </c>
      <c r="AY17">
        <v>209</v>
      </c>
      <c r="AZ17">
        <v>635</v>
      </c>
      <c r="BA17">
        <v>1522</v>
      </c>
    </row>
    <row r="18" spans="2:53">
      <c r="B18" t="s">
        <v>10</v>
      </c>
      <c r="AA18">
        <v>2811</v>
      </c>
      <c r="AB18">
        <v>5398</v>
      </c>
      <c r="AC18">
        <v>7018</v>
      </c>
      <c r="AD18">
        <v>12582</v>
      </c>
      <c r="AK18">
        <v>8985</v>
      </c>
      <c r="AL18">
        <v>5859</v>
      </c>
      <c r="AM18">
        <v>4208</v>
      </c>
      <c r="AN18">
        <v>5355</v>
      </c>
      <c r="AO18">
        <v>8730</v>
      </c>
      <c r="AP18">
        <v>9851</v>
      </c>
      <c r="AQ18">
        <v>12525</v>
      </c>
      <c r="AR18">
        <v>12081</v>
      </c>
      <c r="AS18">
        <v>11613</v>
      </c>
      <c r="AT18">
        <v>7463</v>
      </c>
      <c r="AU18">
        <v>2079</v>
      </c>
      <c r="AV18">
        <v>1111</v>
      </c>
      <c r="AW18">
        <v>3604</v>
      </c>
      <c r="AX18">
        <v>24869</v>
      </c>
      <c r="AY18">
        <v>24347</v>
      </c>
      <c r="AZ18">
        <v>10388</v>
      </c>
      <c r="BA18">
        <v>16087</v>
      </c>
    </row>
    <row r="19" spans="2:53">
      <c r="B19" t="s">
        <v>105</v>
      </c>
      <c r="AA19">
        <v>12</v>
      </c>
      <c r="AB19">
        <v>15</v>
      </c>
      <c r="AC19">
        <v>24</v>
      </c>
      <c r="AN19">
        <v>2222</v>
      </c>
      <c r="AO19">
        <v>1508</v>
      </c>
      <c r="AP19">
        <v>210</v>
      </c>
      <c r="AQ19">
        <v>2301</v>
      </c>
      <c r="AR19">
        <v>1465</v>
      </c>
    </row>
    <row r="20" spans="2:53">
      <c r="B20" t="s">
        <v>74</v>
      </c>
      <c r="AY20">
        <v>487</v>
      </c>
    </row>
    <row r="21" spans="2:53">
      <c r="B21" t="s">
        <v>11</v>
      </c>
      <c r="AK21">
        <v>336</v>
      </c>
      <c r="AL21">
        <v>485</v>
      </c>
      <c r="AM21">
        <v>290</v>
      </c>
      <c r="AN21">
        <v>647</v>
      </c>
      <c r="AO21">
        <v>821</v>
      </c>
      <c r="AP21">
        <v>854</v>
      </c>
      <c r="AQ21">
        <v>39</v>
      </c>
      <c r="AR21">
        <v>464</v>
      </c>
      <c r="AS21">
        <v>626</v>
      </c>
      <c r="AT21">
        <v>375</v>
      </c>
      <c r="AU21">
        <v>258</v>
      </c>
      <c r="AZ21">
        <v>2591</v>
      </c>
      <c r="BA21">
        <v>135</v>
      </c>
    </row>
    <row r="22" spans="2:53">
      <c r="B22" t="s">
        <v>12</v>
      </c>
      <c r="AZ22">
        <v>1053</v>
      </c>
    </row>
    <row r="23" spans="2:53">
      <c r="B23" t="s">
        <v>67</v>
      </c>
      <c r="AW23">
        <v>83</v>
      </c>
      <c r="AX23">
        <v>333</v>
      </c>
    </row>
    <row r="24" spans="2:53">
      <c r="B24" t="s">
        <v>62</v>
      </c>
      <c r="AK24">
        <v>230</v>
      </c>
      <c r="AL24">
        <v>934</v>
      </c>
      <c r="AM24">
        <v>5653</v>
      </c>
      <c r="AN24">
        <v>19482</v>
      </c>
      <c r="AO24">
        <v>36424</v>
      </c>
      <c r="AP24">
        <v>57220</v>
      </c>
      <c r="AQ24">
        <v>49964</v>
      </c>
      <c r="AR24">
        <v>50762</v>
      </c>
      <c r="AS24">
        <v>48154</v>
      </c>
      <c r="AT24">
        <v>25182</v>
      </c>
      <c r="AU24">
        <v>1108</v>
      </c>
      <c r="AV24">
        <v>444</v>
      </c>
    </row>
    <row r="25" spans="2:53">
      <c r="B25" t="s">
        <v>52</v>
      </c>
      <c r="AB25">
        <v>39788</v>
      </c>
      <c r="AC25">
        <v>19115</v>
      </c>
      <c r="AD25">
        <v>33860</v>
      </c>
      <c r="BA25">
        <v>32157</v>
      </c>
    </row>
    <row r="26" spans="2:53">
      <c r="B26" t="s">
        <v>88</v>
      </c>
      <c r="AC26">
        <v>6</v>
      </c>
      <c r="AD26">
        <v>16</v>
      </c>
      <c r="AL26">
        <v>22</v>
      </c>
      <c r="AN26">
        <v>21</v>
      </c>
    </row>
    <row r="27" spans="2:53">
      <c r="B27" t="s">
        <v>13</v>
      </c>
      <c r="AA27">
        <v>10588</v>
      </c>
      <c r="AB27">
        <v>6900</v>
      </c>
      <c r="AC27">
        <v>9827</v>
      </c>
      <c r="AD27">
        <v>12527</v>
      </c>
      <c r="AK27">
        <v>3505</v>
      </c>
      <c r="AL27">
        <v>2916</v>
      </c>
      <c r="AM27">
        <v>5959</v>
      </c>
      <c r="AN27">
        <v>8072</v>
      </c>
      <c r="AO27">
        <v>6656</v>
      </c>
      <c r="AP27">
        <v>10265</v>
      </c>
      <c r="AQ27">
        <v>10844</v>
      </c>
      <c r="AR27">
        <v>10396</v>
      </c>
      <c r="AS27">
        <v>10728</v>
      </c>
      <c r="AT27">
        <v>26848</v>
      </c>
      <c r="AU27">
        <v>86127</v>
      </c>
      <c r="AV27">
        <v>121746</v>
      </c>
      <c r="AW27">
        <v>161778</v>
      </c>
      <c r="AX27">
        <v>40461</v>
      </c>
      <c r="AY27">
        <v>126077</v>
      </c>
      <c r="AZ27">
        <v>65072</v>
      </c>
      <c r="BA27">
        <v>114506</v>
      </c>
    </row>
    <row r="28" spans="2:53">
      <c r="B28" t="s">
        <v>73</v>
      </c>
      <c r="AA28">
        <v>56</v>
      </c>
      <c r="AR28">
        <v>31</v>
      </c>
      <c r="AS28">
        <v>40</v>
      </c>
      <c r="AY28">
        <v>329</v>
      </c>
    </row>
    <row r="29" spans="2:53">
      <c r="B29" t="s">
        <v>109</v>
      </c>
      <c r="AO29">
        <v>71</v>
      </c>
      <c r="AR29">
        <v>223</v>
      </c>
    </row>
    <row r="30" spans="2:53">
      <c r="B30" t="s">
        <v>51</v>
      </c>
      <c r="AL30">
        <v>78</v>
      </c>
      <c r="AM30">
        <v>1153</v>
      </c>
      <c r="AN30">
        <v>971</v>
      </c>
      <c r="AO30">
        <v>794</v>
      </c>
      <c r="AP30">
        <v>987</v>
      </c>
      <c r="AQ30">
        <v>1836</v>
      </c>
      <c r="AR30">
        <v>208</v>
      </c>
      <c r="AT30">
        <v>3445</v>
      </c>
      <c r="AU30">
        <v>8327</v>
      </c>
      <c r="BA30">
        <v>3840</v>
      </c>
    </row>
    <row r="31" spans="2:53">
      <c r="B31" t="s">
        <v>65</v>
      </c>
      <c r="AS31">
        <v>20</v>
      </c>
      <c r="AU31">
        <v>4</v>
      </c>
    </row>
    <row r="32" spans="2:53">
      <c r="B32" t="s">
        <v>89</v>
      </c>
      <c r="AK32">
        <v>215</v>
      </c>
      <c r="AL32">
        <v>620</v>
      </c>
      <c r="AN32">
        <v>415</v>
      </c>
      <c r="AO32">
        <v>181</v>
      </c>
      <c r="AP32">
        <v>493</v>
      </c>
      <c r="AQ32">
        <v>570</v>
      </c>
      <c r="AR32">
        <v>236</v>
      </c>
      <c r="AS32">
        <v>242</v>
      </c>
    </row>
    <row r="33" spans="2:53">
      <c r="B33" t="s">
        <v>14</v>
      </c>
      <c r="AU33">
        <v>634</v>
      </c>
      <c r="AZ33">
        <v>2192</v>
      </c>
    </row>
    <row r="34" spans="2:53">
      <c r="B34" t="s">
        <v>90</v>
      </c>
      <c r="AK34">
        <v>25</v>
      </c>
      <c r="AL34">
        <v>31</v>
      </c>
    </row>
    <row r="35" spans="2:53">
      <c r="B35" t="s">
        <v>60</v>
      </c>
      <c r="AA35">
        <v>362</v>
      </c>
      <c r="AB35">
        <v>154</v>
      </c>
      <c r="AC35">
        <v>774</v>
      </c>
      <c r="AD35">
        <v>434</v>
      </c>
      <c r="AK35">
        <v>2641</v>
      </c>
      <c r="AL35">
        <v>11219</v>
      </c>
      <c r="AM35">
        <v>5296</v>
      </c>
      <c r="AN35">
        <v>228</v>
      </c>
      <c r="AO35">
        <v>351</v>
      </c>
      <c r="AP35">
        <v>146</v>
      </c>
      <c r="AQ35">
        <v>387</v>
      </c>
      <c r="AR35">
        <v>145</v>
      </c>
      <c r="AS35">
        <v>168</v>
      </c>
      <c r="AT35">
        <v>17</v>
      </c>
      <c r="AU35">
        <v>93</v>
      </c>
    </row>
    <row r="36" spans="2:53">
      <c r="B36" t="s">
        <v>61</v>
      </c>
      <c r="AC36">
        <v>248</v>
      </c>
      <c r="AD36">
        <v>414</v>
      </c>
      <c r="AT36">
        <v>105</v>
      </c>
    </row>
    <row r="37" spans="2:53">
      <c r="B37" t="s">
        <v>64</v>
      </c>
      <c r="AA37">
        <v>422</v>
      </c>
      <c r="AB37">
        <v>534</v>
      </c>
      <c r="AC37">
        <v>584</v>
      </c>
      <c r="AD37">
        <v>106</v>
      </c>
      <c r="AO37">
        <v>33</v>
      </c>
      <c r="AP37">
        <v>116</v>
      </c>
      <c r="AQ37">
        <v>421</v>
      </c>
      <c r="AR37">
        <v>266</v>
      </c>
      <c r="AS37">
        <v>514</v>
      </c>
      <c r="AU37">
        <v>213</v>
      </c>
    </row>
    <row r="38" spans="2:53">
      <c r="B38" t="s">
        <v>100</v>
      </c>
      <c r="AM38">
        <v>37</v>
      </c>
    </row>
    <row r="39" spans="2:53">
      <c r="B39" t="s">
        <v>15</v>
      </c>
      <c r="AA39">
        <v>210</v>
      </c>
      <c r="AB39">
        <v>167</v>
      </c>
      <c r="AC39">
        <v>377</v>
      </c>
      <c r="AD39">
        <v>122</v>
      </c>
      <c r="AK39">
        <v>52</v>
      </c>
      <c r="AL39">
        <v>30</v>
      </c>
      <c r="AM39">
        <v>146</v>
      </c>
      <c r="AN39">
        <v>1088</v>
      </c>
      <c r="AO39">
        <v>3018</v>
      </c>
      <c r="AP39">
        <v>5920</v>
      </c>
      <c r="AQ39">
        <v>31</v>
      </c>
      <c r="AR39">
        <v>569</v>
      </c>
      <c r="AS39">
        <v>465</v>
      </c>
      <c r="AT39">
        <v>553</v>
      </c>
      <c r="AW39">
        <v>938</v>
      </c>
      <c r="AX39">
        <v>57</v>
      </c>
      <c r="AY39">
        <v>1405</v>
      </c>
      <c r="AZ39">
        <v>479</v>
      </c>
      <c r="BA39">
        <v>372</v>
      </c>
    </row>
    <row r="40" spans="2:53">
      <c r="B40" t="s">
        <v>50</v>
      </c>
      <c r="AB40">
        <v>40</v>
      </c>
      <c r="AC40">
        <v>48</v>
      </c>
      <c r="AP40">
        <v>12</v>
      </c>
      <c r="AQ40">
        <v>10</v>
      </c>
      <c r="AY40">
        <v>40</v>
      </c>
      <c r="BA40">
        <v>44</v>
      </c>
    </row>
    <row r="41" spans="2:53">
      <c r="B41" t="s">
        <v>75</v>
      </c>
      <c r="X41">
        <v>123897</v>
      </c>
      <c r="Y41">
        <v>168085</v>
      </c>
      <c r="Z41">
        <v>47820</v>
      </c>
      <c r="AE41">
        <v>98029</v>
      </c>
      <c r="AF41">
        <v>101406</v>
      </c>
      <c r="AG41">
        <v>66640</v>
      </c>
      <c r="AH41">
        <v>82456</v>
      </c>
      <c r="AI41">
        <v>98653</v>
      </c>
      <c r="AJ41">
        <v>61495</v>
      </c>
    </row>
    <row r="42" spans="2:53">
      <c r="B42" t="s">
        <v>16</v>
      </c>
      <c r="AC42">
        <v>482</v>
      </c>
      <c r="AD42">
        <v>1453</v>
      </c>
      <c r="AK42">
        <v>2733</v>
      </c>
      <c r="AL42">
        <v>2835</v>
      </c>
      <c r="AM42">
        <v>2257</v>
      </c>
      <c r="AN42">
        <v>7972</v>
      </c>
      <c r="AO42">
        <v>24968</v>
      </c>
      <c r="AP42">
        <v>40398</v>
      </c>
      <c r="AQ42">
        <v>28370</v>
      </c>
      <c r="AR42">
        <v>26902</v>
      </c>
      <c r="AS42">
        <v>21619</v>
      </c>
      <c r="AT42">
        <v>37330</v>
      </c>
      <c r="AU42">
        <v>29785</v>
      </c>
      <c r="AV42">
        <v>629</v>
      </c>
      <c r="AW42">
        <v>72216</v>
      </c>
      <c r="AX42">
        <v>16469</v>
      </c>
      <c r="AY42">
        <v>34367</v>
      </c>
      <c r="AZ42">
        <v>20268</v>
      </c>
      <c r="BA42">
        <v>2643</v>
      </c>
    </row>
    <row r="43" spans="2:53">
      <c r="B43" t="s">
        <v>91</v>
      </c>
      <c r="AA43">
        <v>94</v>
      </c>
      <c r="AB43">
        <v>366</v>
      </c>
      <c r="AC43">
        <v>564</v>
      </c>
      <c r="AD43">
        <v>57</v>
      </c>
      <c r="AK43">
        <v>403</v>
      </c>
      <c r="AL43">
        <v>398</v>
      </c>
      <c r="AM43">
        <v>175</v>
      </c>
      <c r="AN43">
        <v>145</v>
      </c>
      <c r="AO43">
        <v>135</v>
      </c>
      <c r="AP43">
        <v>872</v>
      </c>
      <c r="AQ43">
        <v>1051</v>
      </c>
    </row>
    <row r="44" spans="2:53">
      <c r="B44" t="s">
        <v>110</v>
      </c>
      <c r="AO44">
        <v>155</v>
      </c>
    </row>
    <row r="45" spans="2:53">
      <c r="B45" t="s">
        <v>17</v>
      </c>
      <c r="AA45">
        <v>1670</v>
      </c>
      <c r="AB45">
        <v>1770</v>
      </c>
      <c r="AC45">
        <v>2976</v>
      </c>
      <c r="AD45">
        <v>4481</v>
      </c>
      <c r="AK45">
        <v>6816</v>
      </c>
      <c r="AL45">
        <v>6816</v>
      </c>
      <c r="AM45">
        <v>6261</v>
      </c>
      <c r="AN45">
        <v>18456</v>
      </c>
      <c r="AO45">
        <v>9559</v>
      </c>
      <c r="AP45">
        <v>11220</v>
      </c>
      <c r="AQ45">
        <v>14501</v>
      </c>
      <c r="AR45">
        <v>11777</v>
      </c>
      <c r="AS45">
        <v>3569</v>
      </c>
      <c r="AT45">
        <v>340</v>
      </c>
      <c r="AZ45">
        <v>12103</v>
      </c>
      <c r="BA45">
        <v>10308</v>
      </c>
    </row>
    <row r="46" spans="2:53">
      <c r="B46" t="s">
        <v>49</v>
      </c>
      <c r="AN46">
        <v>2213</v>
      </c>
      <c r="AO46">
        <v>1507</v>
      </c>
      <c r="AP46">
        <v>928</v>
      </c>
      <c r="AQ46">
        <v>3538</v>
      </c>
      <c r="AR46">
        <v>426</v>
      </c>
      <c r="AS46">
        <v>276</v>
      </c>
      <c r="AT46">
        <v>36</v>
      </c>
      <c r="BA46">
        <v>82</v>
      </c>
    </row>
    <row r="47" spans="2:53">
      <c r="B47" t="s">
        <v>111</v>
      </c>
      <c r="AO47">
        <v>7</v>
      </c>
      <c r="AR47">
        <v>16</v>
      </c>
    </row>
    <row r="48" spans="2:53">
      <c r="B48" t="s">
        <v>92</v>
      </c>
      <c r="AL48">
        <v>34</v>
      </c>
    </row>
    <row r="49" spans="2:53">
      <c r="B49" t="s">
        <v>101</v>
      </c>
      <c r="AM49">
        <v>204</v>
      </c>
    </row>
    <row r="50" spans="2:53">
      <c r="B50" t="s">
        <v>106</v>
      </c>
      <c r="AN50">
        <v>30</v>
      </c>
      <c r="AO50">
        <v>15</v>
      </c>
    </row>
    <row r="51" spans="2:53">
      <c r="B51" t="s">
        <v>18</v>
      </c>
      <c r="AK51">
        <v>27</v>
      </c>
      <c r="AL51">
        <v>5269</v>
      </c>
      <c r="AM51">
        <v>7511</v>
      </c>
      <c r="AN51">
        <v>13096</v>
      </c>
      <c r="AO51">
        <v>20065</v>
      </c>
      <c r="AP51">
        <v>24066</v>
      </c>
      <c r="AQ51">
        <v>21932</v>
      </c>
      <c r="AR51">
        <v>34526</v>
      </c>
      <c r="AS51">
        <v>25383</v>
      </c>
      <c r="AT51">
        <v>31328</v>
      </c>
      <c r="AU51">
        <v>4108</v>
      </c>
      <c r="AV51">
        <v>32134</v>
      </c>
      <c r="AW51">
        <v>29357</v>
      </c>
      <c r="AX51">
        <v>42053</v>
      </c>
      <c r="AY51">
        <v>91141</v>
      </c>
      <c r="AZ51">
        <v>34770</v>
      </c>
      <c r="BA51">
        <v>37551</v>
      </c>
    </row>
    <row r="52" spans="2:53">
      <c r="B52" t="s">
        <v>48</v>
      </c>
      <c r="AA52">
        <v>1001</v>
      </c>
      <c r="AB52">
        <v>1703</v>
      </c>
      <c r="AC52">
        <v>2007</v>
      </c>
      <c r="AD52">
        <v>3493</v>
      </c>
      <c r="AK52">
        <v>763</v>
      </c>
      <c r="AL52">
        <v>235</v>
      </c>
      <c r="AM52">
        <v>1877</v>
      </c>
      <c r="AN52">
        <v>1314</v>
      </c>
      <c r="AO52">
        <v>3251</v>
      </c>
      <c r="AP52">
        <v>2396</v>
      </c>
      <c r="AQ52">
        <v>2261</v>
      </c>
      <c r="AR52">
        <v>2898</v>
      </c>
      <c r="AS52">
        <v>4774</v>
      </c>
      <c r="AT52">
        <v>3039</v>
      </c>
      <c r="AU52">
        <v>12</v>
      </c>
      <c r="AV52">
        <v>2695</v>
      </c>
      <c r="AX52">
        <v>30</v>
      </c>
      <c r="BA52">
        <v>1102</v>
      </c>
    </row>
    <row r="53" spans="2:53">
      <c r="B53" t="s">
        <v>71</v>
      </c>
      <c r="AP53">
        <v>181</v>
      </c>
      <c r="AX53">
        <v>80</v>
      </c>
    </row>
    <row r="54" spans="2:53">
      <c r="B54" t="s">
        <v>19</v>
      </c>
      <c r="AS54">
        <v>12</v>
      </c>
      <c r="AU54">
        <v>85</v>
      </c>
      <c r="AV54">
        <v>52</v>
      </c>
      <c r="AW54">
        <v>3</v>
      </c>
      <c r="AY54">
        <v>171</v>
      </c>
      <c r="AZ54">
        <v>354</v>
      </c>
    </row>
    <row r="55" spans="2:53">
      <c r="B55" t="s">
        <v>20</v>
      </c>
      <c r="AA55">
        <v>270</v>
      </c>
      <c r="AB55">
        <v>198</v>
      </c>
      <c r="AC55">
        <v>716</v>
      </c>
      <c r="AD55">
        <v>945</v>
      </c>
      <c r="AK55">
        <v>11010</v>
      </c>
      <c r="AL55">
        <v>1223</v>
      </c>
      <c r="AM55">
        <v>367</v>
      </c>
      <c r="AN55">
        <v>26886</v>
      </c>
      <c r="AO55">
        <v>93</v>
      </c>
      <c r="AP55">
        <v>753</v>
      </c>
      <c r="AQ55">
        <v>1281</v>
      </c>
      <c r="AR55">
        <v>930</v>
      </c>
      <c r="AS55">
        <v>6285</v>
      </c>
      <c r="AT55">
        <v>22171</v>
      </c>
      <c r="AU55">
        <v>15590</v>
      </c>
      <c r="AV55">
        <v>12337</v>
      </c>
      <c r="AW55">
        <v>20358</v>
      </c>
      <c r="AX55">
        <v>71355</v>
      </c>
      <c r="AY55">
        <v>17472</v>
      </c>
      <c r="AZ55">
        <v>9397</v>
      </c>
      <c r="BA55">
        <v>2126</v>
      </c>
    </row>
    <row r="56" spans="2:53">
      <c r="B56" t="s">
        <v>143</v>
      </c>
      <c r="AK56">
        <v>72</v>
      </c>
    </row>
    <row r="57" spans="2:53">
      <c r="B57" t="s">
        <v>21</v>
      </c>
      <c r="AA57">
        <v>408</v>
      </c>
      <c r="AB57">
        <v>1137</v>
      </c>
      <c r="AC57">
        <v>606</v>
      </c>
      <c r="AD57">
        <v>1387</v>
      </c>
      <c r="AK57">
        <v>257</v>
      </c>
      <c r="AL57">
        <v>615</v>
      </c>
      <c r="AM57">
        <v>12690</v>
      </c>
      <c r="AN57">
        <v>4150</v>
      </c>
      <c r="AO57">
        <v>5339</v>
      </c>
      <c r="AP57">
        <v>11741</v>
      </c>
      <c r="AQ57">
        <v>14761</v>
      </c>
      <c r="AR57">
        <v>7004</v>
      </c>
      <c r="AS57">
        <v>16</v>
      </c>
      <c r="AY57">
        <v>24</v>
      </c>
      <c r="AZ57">
        <v>3244</v>
      </c>
      <c r="BA57">
        <v>1209</v>
      </c>
    </row>
    <row r="58" spans="2:53">
      <c r="B58" t="s">
        <v>22</v>
      </c>
      <c r="AA58">
        <v>210</v>
      </c>
      <c r="AB58">
        <v>208</v>
      </c>
      <c r="AC58">
        <v>185</v>
      </c>
      <c r="AD58">
        <v>3961</v>
      </c>
      <c r="AK58">
        <v>12240</v>
      </c>
      <c r="AL58">
        <v>10987</v>
      </c>
      <c r="AM58">
        <v>19423</v>
      </c>
      <c r="AN58">
        <v>19818</v>
      </c>
      <c r="AO58">
        <v>14767</v>
      </c>
      <c r="AP58">
        <v>18504</v>
      </c>
      <c r="AQ58">
        <v>16895</v>
      </c>
      <c r="AR58">
        <v>17454</v>
      </c>
      <c r="AS58">
        <v>2392</v>
      </c>
      <c r="AZ58">
        <v>2005</v>
      </c>
      <c r="BA58">
        <v>8122</v>
      </c>
    </row>
    <row r="59" spans="2:53">
      <c r="B59" t="s">
        <v>23</v>
      </c>
      <c r="AO59">
        <v>28</v>
      </c>
      <c r="AR59">
        <v>78</v>
      </c>
      <c r="AS59">
        <v>85</v>
      </c>
      <c r="AU59">
        <v>189</v>
      </c>
      <c r="AV59">
        <v>191</v>
      </c>
      <c r="AW59">
        <v>4789</v>
      </c>
      <c r="AZ59">
        <v>604</v>
      </c>
      <c r="BA59">
        <v>108506</v>
      </c>
    </row>
    <row r="60" spans="2:53">
      <c r="B60" t="s">
        <v>115</v>
      </c>
      <c r="AP60">
        <v>15</v>
      </c>
      <c r="AQ60">
        <v>24</v>
      </c>
    </row>
    <row r="61" spans="2:53">
      <c r="B61" t="s">
        <v>24</v>
      </c>
      <c r="AA61">
        <v>645</v>
      </c>
      <c r="AC61">
        <v>217</v>
      </c>
      <c r="AD61">
        <v>675</v>
      </c>
      <c r="AL61">
        <v>209</v>
      </c>
      <c r="AN61">
        <v>105</v>
      </c>
      <c r="AO61">
        <v>69</v>
      </c>
      <c r="AP61">
        <v>33</v>
      </c>
      <c r="AR61">
        <v>132</v>
      </c>
      <c r="AS61">
        <v>110</v>
      </c>
      <c r="AT61">
        <v>123</v>
      </c>
      <c r="AW61">
        <v>74</v>
      </c>
      <c r="AX61">
        <v>310</v>
      </c>
      <c r="AY61">
        <v>436</v>
      </c>
      <c r="AZ61">
        <v>548</v>
      </c>
    </row>
    <row r="62" spans="2:53">
      <c r="B62" t="s">
        <v>47</v>
      </c>
      <c r="AA62">
        <v>18</v>
      </c>
      <c r="AB62">
        <v>18</v>
      </c>
      <c r="AD62">
        <v>7</v>
      </c>
      <c r="AK62">
        <v>88</v>
      </c>
      <c r="AL62">
        <v>504</v>
      </c>
      <c r="AM62">
        <v>1514</v>
      </c>
      <c r="AN62">
        <v>1741</v>
      </c>
      <c r="AO62">
        <v>2355</v>
      </c>
      <c r="AP62">
        <v>3723</v>
      </c>
      <c r="AQ62">
        <v>4146</v>
      </c>
      <c r="AR62">
        <v>4734</v>
      </c>
      <c r="AS62">
        <v>2700</v>
      </c>
      <c r="BA62">
        <v>4673</v>
      </c>
    </row>
    <row r="63" spans="2:53">
      <c r="B63" t="s">
        <v>93</v>
      </c>
      <c r="AL63">
        <v>10</v>
      </c>
      <c r="AM63">
        <v>120</v>
      </c>
      <c r="AN63">
        <v>136</v>
      </c>
      <c r="AO63">
        <v>193</v>
      </c>
      <c r="AQ63">
        <v>243</v>
      </c>
      <c r="AR63">
        <v>61</v>
      </c>
    </row>
    <row r="64" spans="2:53">
      <c r="B64" t="s">
        <v>25</v>
      </c>
      <c r="AC64">
        <v>48</v>
      </c>
      <c r="AD64">
        <v>133</v>
      </c>
      <c r="AM64">
        <v>117</v>
      </c>
      <c r="AO64">
        <v>25</v>
      </c>
      <c r="AP64">
        <v>5</v>
      </c>
      <c r="AQ64">
        <v>767</v>
      </c>
      <c r="AR64">
        <v>1370</v>
      </c>
      <c r="AS64">
        <v>578</v>
      </c>
      <c r="AT64">
        <v>462</v>
      </c>
      <c r="AY64">
        <v>1310</v>
      </c>
      <c r="AZ64">
        <v>1898</v>
      </c>
    </row>
    <row r="65" spans="2:53">
      <c r="B65" t="s">
        <v>26</v>
      </c>
      <c r="X65">
        <v>16248</v>
      </c>
      <c r="Y65">
        <v>17870</v>
      </c>
      <c r="Z65">
        <v>27519</v>
      </c>
      <c r="AA65">
        <v>28125</v>
      </c>
      <c r="AB65">
        <v>40421</v>
      </c>
      <c r="AC65">
        <v>37185</v>
      </c>
      <c r="AD65">
        <v>46843</v>
      </c>
      <c r="AE65">
        <v>46230</v>
      </c>
      <c r="AF65">
        <v>78990</v>
      </c>
      <c r="AG65">
        <v>59466</v>
      </c>
      <c r="AH65">
        <v>115456</v>
      </c>
      <c r="AI65">
        <v>77865</v>
      </c>
      <c r="AJ65">
        <v>128054</v>
      </c>
      <c r="AK65">
        <v>19053</v>
      </c>
      <c r="AL65">
        <v>14429</v>
      </c>
      <c r="AM65">
        <v>5235</v>
      </c>
      <c r="AN65">
        <v>7456</v>
      </c>
      <c r="AO65">
        <v>3416</v>
      </c>
      <c r="AP65">
        <v>4906</v>
      </c>
      <c r="AQ65">
        <v>11769</v>
      </c>
      <c r="AR65">
        <v>9898</v>
      </c>
      <c r="AS65">
        <v>4486</v>
      </c>
      <c r="AT65">
        <v>61</v>
      </c>
      <c r="AV65">
        <v>20</v>
      </c>
      <c r="AY65">
        <v>2215</v>
      </c>
      <c r="AZ65">
        <v>14488</v>
      </c>
      <c r="BA65">
        <v>5500</v>
      </c>
    </row>
    <row r="66" spans="2:53">
      <c r="B66" t="s">
        <v>46</v>
      </c>
      <c r="Y66">
        <v>1121</v>
      </c>
      <c r="Z66">
        <v>4770</v>
      </c>
      <c r="AA66">
        <v>9827</v>
      </c>
      <c r="AB66">
        <v>16506</v>
      </c>
      <c r="AC66">
        <v>24075</v>
      </c>
      <c r="AD66">
        <v>27952</v>
      </c>
      <c r="AE66">
        <v>53737</v>
      </c>
      <c r="AF66">
        <v>45127</v>
      </c>
      <c r="AG66">
        <v>43149</v>
      </c>
      <c r="AH66">
        <v>47342</v>
      </c>
      <c r="AI66">
        <v>47881</v>
      </c>
      <c r="AJ66">
        <v>31751</v>
      </c>
      <c r="AK66">
        <v>29640</v>
      </c>
      <c r="AL66">
        <v>22070</v>
      </c>
      <c r="AM66">
        <v>17316</v>
      </c>
      <c r="AN66">
        <v>24029</v>
      </c>
      <c r="AO66">
        <v>42255</v>
      </c>
      <c r="AP66">
        <v>68989</v>
      </c>
      <c r="AQ66">
        <v>53285</v>
      </c>
      <c r="AR66">
        <v>31117</v>
      </c>
      <c r="AS66">
        <v>217</v>
      </c>
      <c r="AT66">
        <v>19</v>
      </c>
      <c r="BA66">
        <v>849</v>
      </c>
    </row>
    <row r="67" spans="2:53">
      <c r="B67" t="s">
        <v>59</v>
      </c>
      <c r="AA67">
        <v>352</v>
      </c>
      <c r="AB67">
        <v>517</v>
      </c>
      <c r="AC67">
        <v>688</v>
      </c>
      <c r="AD67">
        <v>424</v>
      </c>
      <c r="AK67">
        <v>581</v>
      </c>
      <c r="AL67">
        <v>594</v>
      </c>
      <c r="AM67">
        <v>553</v>
      </c>
      <c r="AN67">
        <v>425</v>
      </c>
      <c r="AO67">
        <v>1038</v>
      </c>
      <c r="AP67">
        <v>205</v>
      </c>
      <c r="AQ67">
        <v>441</v>
      </c>
      <c r="AR67">
        <v>172</v>
      </c>
      <c r="AS67">
        <v>328</v>
      </c>
      <c r="AT67">
        <v>7</v>
      </c>
    </row>
    <row r="68" spans="2:53">
      <c r="B68" t="s">
        <v>27</v>
      </c>
      <c r="X68">
        <v>181644</v>
      </c>
      <c r="Y68">
        <v>322196</v>
      </c>
      <c r="Z68">
        <v>127232</v>
      </c>
      <c r="AA68">
        <v>110767</v>
      </c>
      <c r="AB68">
        <v>146638</v>
      </c>
      <c r="AC68">
        <v>154587</v>
      </c>
      <c r="AD68">
        <v>220247</v>
      </c>
      <c r="AE68">
        <v>284630</v>
      </c>
      <c r="AF68">
        <v>205803</v>
      </c>
      <c r="AG68">
        <v>154731</v>
      </c>
      <c r="AH68">
        <v>163676</v>
      </c>
      <c r="AI68">
        <v>242527</v>
      </c>
      <c r="AJ68">
        <v>118848</v>
      </c>
      <c r="AK68">
        <v>39362</v>
      </c>
      <c r="AL68">
        <v>13369</v>
      </c>
      <c r="AM68">
        <v>25167</v>
      </c>
      <c r="AN68">
        <v>1825</v>
      </c>
      <c r="AO68">
        <v>3008</v>
      </c>
      <c r="AP68">
        <v>3580</v>
      </c>
      <c r="AQ68">
        <v>6150</v>
      </c>
      <c r="AR68">
        <v>5844</v>
      </c>
      <c r="AS68">
        <v>5857</v>
      </c>
      <c r="AT68">
        <v>15316</v>
      </c>
      <c r="AU68">
        <v>131993</v>
      </c>
      <c r="AV68">
        <v>278004</v>
      </c>
      <c r="AW68">
        <v>871474</v>
      </c>
      <c r="AX68">
        <v>723337</v>
      </c>
      <c r="AY68">
        <v>65407</v>
      </c>
      <c r="AZ68">
        <v>320608</v>
      </c>
      <c r="BA68">
        <v>408267</v>
      </c>
    </row>
    <row r="69" spans="2:53">
      <c r="B69" t="s">
        <v>118</v>
      </c>
      <c r="AP69">
        <v>140</v>
      </c>
    </row>
    <row r="70" spans="2:53">
      <c r="B70" t="s">
        <v>28</v>
      </c>
      <c r="AA70">
        <v>9885</v>
      </c>
      <c r="AB70">
        <v>21420</v>
      </c>
      <c r="AC70">
        <v>16975</v>
      </c>
      <c r="AD70">
        <v>24355</v>
      </c>
      <c r="AK70">
        <v>48998</v>
      </c>
      <c r="AL70">
        <v>55461</v>
      </c>
      <c r="AM70">
        <v>61369</v>
      </c>
      <c r="AN70">
        <v>83950</v>
      </c>
      <c r="AO70">
        <v>98848</v>
      </c>
      <c r="AP70">
        <v>147666</v>
      </c>
      <c r="AQ70">
        <v>174150</v>
      </c>
      <c r="AR70">
        <v>164211</v>
      </c>
      <c r="AS70">
        <v>69276</v>
      </c>
      <c r="AT70">
        <v>197</v>
      </c>
      <c r="AW70">
        <v>1970</v>
      </c>
      <c r="AY70">
        <v>1818</v>
      </c>
      <c r="AZ70">
        <v>72301</v>
      </c>
      <c r="BA70">
        <v>48021</v>
      </c>
    </row>
    <row r="71" spans="2:53">
      <c r="B71" t="s">
        <v>29</v>
      </c>
      <c r="X71">
        <v>514682</v>
      </c>
      <c r="Y71">
        <v>208158</v>
      </c>
      <c r="Z71">
        <v>50094</v>
      </c>
      <c r="AA71">
        <v>74606</v>
      </c>
      <c r="AB71">
        <v>89518</v>
      </c>
      <c r="AC71">
        <v>79529</v>
      </c>
      <c r="AD71">
        <v>90880</v>
      </c>
      <c r="AE71">
        <v>80274</v>
      </c>
      <c r="AF71">
        <v>50332</v>
      </c>
      <c r="AG71">
        <v>44444</v>
      </c>
      <c r="AH71">
        <v>43380</v>
      </c>
      <c r="AI71">
        <v>49883</v>
      </c>
      <c r="AJ71">
        <v>33700</v>
      </c>
      <c r="AK71">
        <v>14327</v>
      </c>
      <c r="AL71">
        <v>3473</v>
      </c>
      <c r="AM71">
        <v>8976</v>
      </c>
      <c r="AN71">
        <v>6619</v>
      </c>
      <c r="AO71">
        <v>17870</v>
      </c>
      <c r="AP71">
        <v>23907</v>
      </c>
      <c r="AQ71">
        <v>40568</v>
      </c>
      <c r="AR71">
        <v>29036</v>
      </c>
      <c r="AS71">
        <v>9546</v>
      </c>
      <c r="AT71">
        <v>27093</v>
      </c>
      <c r="AU71">
        <v>53883</v>
      </c>
      <c r="AV71">
        <v>221241</v>
      </c>
      <c r="AW71">
        <v>146834</v>
      </c>
      <c r="AX71">
        <v>113474</v>
      </c>
      <c r="AY71">
        <v>211730</v>
      </c>
      <c r="AZ71">
        <v>170956</v>
      </c>
      <c r="BA71">
        <v>234540</v>
      </c>
    </row>
    <row r="72" spans="2:53">
      <c r="B72" t="s">
        <v>102</v>
      </c>
      <c r="AM72">
        <v>197</v>
      </c>
      <c r="AP72">
        <v>2237</v>
      </c>
      <c r="AQ72">
        <v>132</v>
      </c>
    </row>
    <row r="73" spans="2:53">
      <c r="B73" t="s">
        <v>88</v>
      </c>
      <c r="AO73">
        <v>32</v>
      </c>
      <c r="AP73">
        <v>107</v>
      </c>
      <c r="AQ73">
        <v>69</v>
      </c>
      <c r="AR73">
        <v>258</v>
      </c>
    </row>
    <row r="74" spans="2:53">
      <c r="B74" t="s">
        <v>30</v>
      </c>
      <c r="AA74">
        <v>2772</v>
      </c>
      <c r="AB74">
        <v>3109</v>
      </c>
      <c r="AC74">
        <v>4488</v>
      </c>
      <c r="AD74">
        <v>3487</v>
      </c>
      <c r="AK74">
        <v>7785</v>
      </c>
      <c r="AL74">
        <v>2748</v>
      </c>
      <c r="AM74">
        <v>4503</v>
      </c>
      <c r="AN74">
        <v>6072</v>
      </c>
      <c r="AO74">
        <v>1618</v>
      </c>
      <c r="AP74">
        <v>5702</v>
      </c>
      <c r="AQ74">
        <v>8212</v>
      </c>
      <c r="AR74">
        <v>6326</v>
      </c>
      <c r="AS74">
        <v>4315</v>
      </c>
      <c r="AT74">
        <v>23</v>
      </c>
      <c r="AZ74">
        <v>3528</v>
      </c>
      <c r="BA74">
        <v>2291</v>
      </c>
    </row>
    <row r="75" spans="2:53">
      <c r="B75" t="s">
        <v>56</v>
      </c>
      <c r="X75">
        <v>8052</v>
      </c>
      <c r="Y75">
        <v>44487</v>
      </c>
      <c r="Z75">
        <v>9534</v>
      </c>
      <c r="AA75">
        <v>3564</v>
      </c>
      <c r="AB75">
        <v>2944</v>
      </c>
      <c r="AC75">
        <v>5792</v>
      </c>
      <c r="AD75">
        <v>4946</v>
      </c>
      <c r="AE75">
        <v>26316</v>
      </c>
      <c r="AF75">
        <v>25267</v>
      </c>
      <c r="AG75">
        <v>34055</v>
      </c>
      <c r="AH75">
        <v>28556</v>
      </c>
      <c r="AI75">
        <v>16369</v>
      </c>
      <c r="AJ75">
        <v>13170</v>
      </c>
      <c r="AK75">
        <v>11344</v>
      </c>
      <c r="AL75">
        <v>19899</v>
      </c>
      <c r="AM75">
        <v>36116</v>
      </c>
      <c r="AN75">
        <v>44147</v>
      </c>
      <c r="AO75">
        <v>48791</v>
      </c>
      <c r="AP75">
        <v>73677</v>
      </c>
      <c r="AQ75">
        <v>75484</v>
      </c>
      <c r="AR75">
        <v>58229</v>
      </c>
      <c r="AS75">
        <v>61860</v>
      </c>
      <c r="AT75">
        <v>41139</v>
      </c>
      <c r="AU75">
        <v>1263</v>
      </c>
    </row>
    <row r="76" spans="2:53">
      <c r="B76" t="s">
        <v>57</v>
      </c>
      <c r="AB76">
        <v>18</v>
      </c>
      <c r="AN76">
        <v>18</v>
      </c>
      <c r="AO76">
        <v>164</v>
      </c>
      <c r="AP76">
        <v>109</v>
      </c>
      <c r="AQ76">
        <v>141</v>
      </c>
      <c r="AT76">
        <v>174</v>
      </c>
    </row>
    <row r="77" spans="2:53">
      <c r="B77" t="s">
        <v>112</v>
      </c>
      <c r="AO77">
        <v>212</v>
      </c>
      <c r="AP77">
        <v>313</v>
      </c>
    </row>
    <row r="78" spans="2:53">
      <c r="B78" t="s">
        <v>117</v>
      </c>
      <c r="AP78">
        <v>5</v>
      </c>
    </row>
    <row r="79" spans="2:53">
      <c r="B79" t="s">
        <v>58</v>
      </c>
      <c r="AL79">
        <v>16</v>
      </c>
      <c r="AM79">
        <v>13</v>
      </c>
      <c r="AN79">
        <v>67</v>
      </c>
      <c r="AO79">
        <v>74</v>
      </c>
      <c r="AP79">
        <v>139</v>
      </c>
      <c r="AQ79">
        <v>103</v>
      </c>
      <c r="AR79">
        <v>156</v>
      </c>
      <c r="AT79">
        <v>18</v>
      </c>
    </row>
    <row r="80" spans="2:53">
      <c r="B80" t="s">
        <v>94</v>
      </c>
      <c r="AL80">
        <v>20</v>
      </c>
      <c r="AO80">
        <v>8</v>
      </c>
      <c r="AP80">
        <v>16</v>
      </c>
      <c r="AQ80">
        <v>38</v>
      </c>
    </row>
    <row r="81" spans="2:53">
      <c r="B81" t="s">
        <v>31</v>
      </c>
      <c r="X81">
        <v>574763</v>
      </c>
      <c r="Y81">
        <v>670583</v>
      </c>
      <c r="Z81">
        <v>510534</v>
      </c>
      <c r="AA81">
        <v>231118</v>
      </c>
      <c r="AB81">
        <v>490185</v>
      </c>
      <c r="AC81">
        <v>373874</v>
      </c>
      <c r="AD81">
        <v>421772</v>
      </c>
      <c r="AE81">
        <v>612998</v>
      </c>
      <c r="AF81">
        <v>546276</v>
      </c>
      <c r="AG81">
        <v>528292</v>
      </c>
      <c r="AH81">
        <v>410239</v>
      </c>
      <c r="AI81">
        <v>563983</v>
      </c>
      <c r="AJ81">
        <v>357599</v>
      </c>
      <c r="AK81">
        <v>92297</v>
      </c>
      <c r="AL81">
        <v>78978</v>
      </c>
      <c r="AM81">
        <v>284344</v>
      </c>
      <c r="AN81">
        <v>528529</v>
      </c>
      <c r="AO81">
        <v>734273</v>
      </c>
      <c r="AP81">
        <v>900176</v>
      </c>
      <c r="AQ81">
        <v>984909</v>
      </c>
      <c r="AR81">
        <v>973207</v>
      </c>
      <c r="AS81">
        <v>992562</v>
      </c>
      <c r="AT81">
        <v>1155514</v>
      </c>
      <c r="AU81">
        <v>1225947</v>
      </c>
      <c r="AV81">
        <v>1229640</v>
      </c>
      <c r="AW81">
        <v>2175415</v>
      </c>
      <c r="AX81">
        <v>1679879</v>
      </c>
      <c r="AY81">
        <v>493970</v>
      </c>
      <c r="AZ81">
        <v>760529</v>
      </c>
      <c r="BA81">
        <v>890235</v>
      </c>
    </row>
    <row r="82" spans="2:53">
      <c r="B82" t="s">
        <v>121</v>
      </c>
      <c r="AR82">
        <v>826</v>
      </c>
    </row>
    <row r="83" spans="2:53">
      <c r="B83" t="s">
        <v>116</v>
      </c>
      <c r="AA83">
        <v>70</v>
      </c>
      <c r="AB83">
        <v>174</v>
      </c>
      <c r="AC83">
        <v>36</v>
      </c>
      <c r="AP83">
        <v>10</v>
      </c>
      <c r="AQ83">
        <v>42</v>
      </c>
      <c r="AR83">
        <v>18</v>
      </c>
      <c r="AS83">
        <v>108</v>
      </c>
    </row>
    <row r="84" spans="2:53">
      <c r="B84" t="s">
        <v>32</v>
      </c>
      <c r="AA84">
        <v>430</v>
      </c>
      <c r="AC84">
        <v>1992</v>
      </c>
      <c r="AD84">
        <v>5710</v>
      </c>
      <c r="AK84">
        <v>472</v>
      </c>
      <c r="AM84">
        <v>400</v>
      </c>
      <c r="AQ84">
        <v>340</v>
      </c>
      <c r="AR84">
        <v>9</v>
      </c>
      <c r="AS84">
        <v>323</v>
      </c>
      <c r="AT84">
        <v>1215</v>
      </c>
      <c r="AV84">
        <v>800</v>
      </c>
      <c r="AX84">
        <v>25</v>
      </c>
      <c r="AY84">
        <v>48</v>
      </c>
      <c r="AZ84">
        <v>5747</v>
      </c>
    </row>
    <row r="85" spans="2:53">
      <c r="B85" t="s">
        <v>33</v>
      </c>
      <c r="AA85">
        <v>529</v>
      </c>
      <c r="AB85">
        <v>1468</v>
      </c>
      <c r="AC85">
        <v>1856</v>
      </c>
      <c r="AD85">
        <v>3947</v>
      </c>
      <c r="AK85">
        <v>7407</v>
      </c>
      <c r="AL85">
        <v>4895</v>
      </c>
      <c r="AM85">
        <v>3321</v>
      </c>
      <c r="AN85">
        <v>3940</v>
      </c>
      <c r="AO85">
        <v>6416</v>
      </c>
      <c r="AP85">
        <v>6785</v>
      </c>
      <c r="AQ85">
        <v>4221</v>
      </c>
      <c r="AR85">
        <v>3086</v>
      </c>
      <c r="AS85">
        <v>748</v>
      </c>
      <c r="AT85">
        <v>120</v>
      </c>
      <c r="AZ85">
        <v>114</v>
      </c>
    </row>
    <row r="86" spans="2:53">
      <c r="B86" t="s">
        <v>55</v>
      </c>
      <c r="AK86">
        <v>25</v>
      </c>
      <c r="AL86">
        <v>29</v>
      </c>
      <c r="AP86">
        <v>37</v>
      </c>
      <c r="AQ86">
        <v>5</v>
      </c>
      <c r="AR86">
        <v>106</v>
      </c>
      <c r="AS86">
        <v>63</v>
      </c>
      <c r="AT86">
        <v>50</v>
      </c>
      <c r="AU86">
        <v>755</v>
      </c>
      <c r="AV86">
        <v>749</v>
      </c>
      <c r="AW86">
        <v>506</v>
      </c>
      <c r="AX86">
        <v>1271</v>
      </c>
      <c r="AY86">
        <v>2487</v>
      </c>
    </row>
    <row r="87" spans="2:53">
      <c r="B87" t="s">
        <v>45</v>
      </c>
      <c r="AP87">
        <v>505</v>
      </c>
      <c r="AQ87">
        <v>604</v>
      </c>
      <c r="BA87">
        <v>5332</v>
      </c>
    </row>
    <row r="88" spans="2:53">
      <c r="B88" t="s">
        <v>95</v>
      </c>
      <c r="AL88">
        <v>6</v>
      </c>
      <c r="AP88">
        <v>9</v>
      </c>
      <c r="AQ88">
        <v>19</v>
      </c>
      <c r="AR88">
        <v>20</v>
      </c>
    </row>
    <row r="89" spans="2:53">
      <c r="B89" t="s">
        <v>44</v>
      </c>
      <c r="AN89">
        <v>710</v>
      </c>
      <c r="AO89">
        <v>271</v>
      </c>
      <c r="AQ89">
        <v>977</v>
      </c>
      <c r="BA89">
        <v>15299</v>
      </c>
    </row>
    <row r="90" spans="2:53">
      <c r="B90" t="s">
        <v>96</v>
      </c>
      <c r="AL90">
        <v>148</v>
      </c>
      <c r="AN90">
        <v>32</v>
      </c>
      <c r="AO90">
        <v>60</v>
      </c>
      <c r="AP90">
        <v>247</v>
      </c>
      <c r="AQ90">
        <v>205</v>
      </c>
      <c r="AR90">
        <v>860</v>
      </c>
    </row>
    <row r="91" spans="2:53">
      <c r="B91" t="s">
        <v>34</v>
      </c>
      <c r="AA91">
        <v>1197</v>
      </c>
      <c r="AB91">
        <v>2296</v>
      </c>
      <c r="AC91">
        <v>1055</v>
      </c>
      <c r="AD91">
        <v>2590</v>
      </c>
      <c r="AK91">
        <v>156</v>
      </c>
      <c r="AL91">
        <v>288</v>
      </c>
      <c r="AM91">
        <v>571</v>
      </c>
      <c r="AN91">
        <v>237</v>
      </c>
      <c r="AO91">
        <v>834</v>
      </c>
      <c r="AP91">
        <v>1050</v>
      </c>
      <c r="AQ91">
        <v>1111</v>
      </c>
      <c r="AR91">
        <v>1056</v>
      </c>
      <c r="AS91">
        <v>1179</v>
      </c>
      <c r="AT91">
        <v>1804</v>
      </c>
      <c r="AW91">
        <v>1144</v>
      </c>
      <c r="AX91">
        <v>2756</v>
      </c>
      <c r="AY91">
        <v>275</v>
      </c>
      <c r="AZ91">
        <v>10349</v>
      </c>
      <c r="BA91">
        <v>2940</v>
      </c>
    </row>
    <row r="92" spans="2:53">
      <c r="B92" t="s">
        <v>54</v>
      </c>
      <c r="AC92">
        <v>22</v>
      </c>
      <c r="AK92">
        <v>380</v>
      </c>
      <c r="AL92">
        <v>96</v>
      </c>
      <c r="AM92">
        <v>333</v>
      </c>
      <c r="AN92">
        <v>36</v>
      </c>
      <c r="AP92">
        <v>18</v>
      </c>
      <c r="AQ92">
        <v>78</v>
      </c>
      <c r="AR92">
        <v>17</v>
      </c>
      <c r="AS92">
        <v>54</v>
      </c>
      <c r="AT92">
        <v>18</v>
      </c>
    </row>
    <row r="93" spans="2:53">
      <c r="B93" t="s">
        <v>35</v>
      </c>
      <c r="AN93">
        <v>925</v>
      </c>
      <c r="AO93">
        <v>93</v>
      </c>
      <c r="AP93">
        <v>110</v>
      </c>
      <c r="AQ93">
        <v>3</v>
      </c>
      <c r="AR93">
        <v>70</v>
      </c>
      <c r="AS93">
        <v>33</v>
      </c>
      <c r="AU93">
        <v>10895</v>
      </c>
      <c r="AV93">
        <v>104236</v>
      </c>
      <c r="AW93">
        <v>180712</v>
      </c>
      <c r="AX93">
        <v>16036</v>
      </c>
      <c r="AY93">
        <v>1062</v>
      </c>
      <c r="AZ93">
        <v>10535</v>
      </c>
      <c r="BA93">
        <v>1042</v>
      </c>
    </row>
    <row r="94" spans="2:53">
      <c r="B94" t="s">
        <v>107</v>
      </c>
      <c r="AN94">
        <v>939</v>
      </c>
      <c r="AP94">
        <v>780</v>
      </c>
      <c r="AQ94">
        <v>353</v>
      </c>
      <c r="AR94">
        <v>226</v>
      </c>
    </row>
    <row r="95" spans="2:53">
      <c r="B95" t="s">
        <v>97</v>
      </c>
      <c r="AA95">
        <v>22</v>
      </c>
      <c r="AB95">
        <v>26</v>
      </c>
      <c r="AL95">
        <v>10</v>
      </c>
      <c r="AQ95">
        <v>10</v>
      </c>
      <c r="AR95">
        <v>4</v>
      </c>
    </row>
    <row r="96" spans="2:53">
      <c r="B96" t="s">
        <v>36</v>
      </c>
      <c r="AA96">
        <v>5204</v>
      </c>
      <c r="AB96">
        <v>5756</v>
      </c>
      <c r="AC96">
        <v>6645</v>
      </c>
      <c r="AD96">
        <v>4334</v>
      </c>
      <c r="AK96">
        <v>3277</v>
      </c>
      <c r="AL96">
        <v>1834</v>
      </c>
      <c r="AM96">
        <v>2645</v>
      </c>
      <c r="AN96">
        <v>4634</v>
      </c>
      <c r="AO96">
        <v>2815</v>
      </c>
      <c r="AP96">
        <v>731</v>
      </c>
      <c r="AQ96">
        <v>719</v>
      </c>
      <c r="AR96">
        <v>460</v>
      </c>
      <c r="AS96">
        <v>485</v>
      </c>
      <c r="AW96">
        <v>11</v>
      </c>
      <c r="AX96">
        <v>80</v>
      </c>
      <c r="AY96">
        <v>168</v>
      </c>
      <c r="AZ96">
        <v>571</v>
      </c>
      <c r="BA96">
        <v>1814</v>
      </c>
    </row>
    <row r="97" spans="2:53">
      <c r="B97" t="s">
        <v>132</v>
      </c>
      <c r="AA97">
        <v>438</v>
      </c>
      <c r="AB97">
        <v>70</v>
      </c>
      <c r="AD97">
        <v>59</v>
      </c>
    </row>
    <row r="98" spans="2:53">
      <c r="B98" t="s">
        <v>53</v>
      </c>
      <c r="AT98">
        <v>80</v>
      </c>
    </row>
    <row r="99" spans="2:53">
      <c r="B99" t="s">
        <v>70</v>
      </c>
      <c r="AX99">
        <v>4329</v>
      </c>
      <c r="AY99">
        <v>1385</v>
      </c>
    </row>
    <row r="100" spans="2:53">
      <c r="B100" t="s">
        <v>37</v>
      </c>
      <c r="AA100">
        <v>91</v>
      </c>
      <c r="AB100">
        <v>147</v>
      </c>
      <c r="AC100">
        <v>890</v>
      </c>
      <c r="AD100">
        <v>1933</v>
      </c>
      <c r="AK100">
        <v>4083</v>
      </c>
      <c r="AL100">
        <v>9908</v>
      </c>
      <c r="AM100">
        <v>5497</v>
      </c>
      <c r="AN100">
        <v>15677</v>
      </c>
      <c r="AO100">
        <v>2410</v>
      </c>
      <c r="AP100">
        <v>3353</v>
      </c>
      <c r="AQ100">
        <v>8880</v>
      </c>
      <c r="AR100">
        <v>7901</v>
      </c>
      <c r="AS100">
        <v>4893</v>
      </c>
      <c r="AU100">
        <v>372</v>
      </c>
      <c r="AX100">
        <v>10861</v>
      </c>
      <c r="AY100">
        <v>18433</v>
      </c>
      <c r="AZ100">
        <v>9139</v>
      </c>
      <c r="BA100">
        <v>19153</v>
      </c>
    </row>
    <row r="101" spans="2:53">
      <c r="B101" t="s">
        <v>38</v>
      </c>
      <c r="AA101">
        <v>15602</v>
      </c>
      <c r="AB101">
        <v>13602</v>
      </c>
      <c r="AC101">
        <v>15969</v>
      </c>
      <c r="AD101">
        <v>22372</v>
      </c>
      <c r="AK101">
        <v>1855</v>
      </c>
      <c r="AL101">
        <v>2277</v>
      </c>
      <c r="AM101">
        <v>1529</v>
      </c>
      <c r="AN101">
        <v>1667</v>
      </c>
      <c r="AO101">
        <v>1253</v>
      </c>
      <c r="AP101">
        <v>3452</v>
      </c>
      <c r="AQ101">
        <v>7735</v>
      </c>
      <c r="AR101">
        <v>1694</v>
      </c>
      <c r="AS101">
        <v>2843</v>
      </c>
      <c r="AT101">
        <v>771</v>
      </c>
      <c r="AU101">
        <v>1432</v>
      </c>
      <c r="AV101">
        <v>1084</v>
      </c>
      <c r="AW101">
        <v>725</v>
      </c>
      <c r="AX101">
        <v>1571</v>
      </c>
      <c r="AY101">
        <v>3902</v>
      </c>
      <c r="AZ101">
        <v>12593</v>
      </c>
      <c r="BA101">
        <v>4601</v>
      </c>
    </row>
    <row r="102" spans="2:53">
      <c r="B102" t="s">
        <v>85</v>
      </c>
      <c r="AK102">
        <v>86</v>
      </c>
      <c r="AO102">
        <v>23</v>
      </c>
      <c r="AP102">
        <v>23</v>
      </c>
      <c r="AQ102">
        <v>124</v>
      </c>
      <c r="AR102">
        <v>19</v>
      </c>
    </row>
    <row r="103" spans="2:53">
      <c r="B103" t="s">
        <v>103</v>
      </c>
      <c r="AM103">
        <v>105</v>
      </c>
      <c r="AN103">
        <v>104</v>
      </c>
    </row>
    <row r="104" spans="2:53">
      <c r="B104" t="s">
        <v>42</v>
      </c>
      <c r="AB104">
        <v>45</v>
      </c>
      <c r="AP104">
        <v>12</v>
      </c>
      <c r="AQ104">
        <v>37</v>
      </c>
      <c r="AS104">
        <v>10</v>
      </c>
      <c r="BA104">
        <v>810</v>
      </c>
    </row>
    <row r="105" spans="2:53">
      <c r="B105" t="s">
        <v>43</v>
      </c>
      <c r="AC105">
        <v>320</v>
      </c>
      <c r="AD105">
        <v>2703</v>
      </c>
      <c r="AK105">
        <v>268</v>
      </c>
      <c r="AL105">
        <v>511</v>
      </c>
      <c r="AM105">
        <v>1389</v>
      </c>
      <c r="AN105">
        <v>1932</v>
      </c>
      <c r="AO105">
        <v>3729</v>
      </c>
      <c r="AP105">
        <v>805</v>
      </c>
      <c r="AQ105">
        <v>3084</v>
      </c>
      <c r="AR105">
        <v>4745</v>
      </c>
      <c r="AS105">
        <v>1916</v>
      </c>
      <c r="AT105">
        <v>135</v>
      </c>
      <c r="AX105">
        <v>11810</v>
      </c>
      <c r="BA105">
        <v>1750</v>
      </c>
    </row>
    <row r="106" spans="2:53">
      <c r="B106" t="s">
        <v>39</v>
      </c>
      <c r="X106">
        <v>2945964</v>
      </c>
      <c r="Y106">
        <v>3552054</v>
      </c>
      <c r="Z106">
        <v>1887372</v>
      </c>
      <c r="AA106">
        <v>1890690</v>
      </c>
      <c r="AB106">
        <v>1859506</v>
      </c>
      <c r="AC106">
        <v>1935198</v>
      </c>
      <c r="AD106">
        <v>2248389</v>
      </c>
      <c r="AE106">
        <v>2375428</v>
      </c>
      <c r="AF106">
        <v>2093237</v>
      </c>
      <c r="AG106">
        <v>1795669</v>
      </c>
      <c r="AH106">
        <v>1992670</v>
      </c>
      <c r="AI106">
        <v>1730051</v>
      </c>
      <c r="AJ106">
        <v>1459006</v>
      </c>
      <c r="AK106">
        <v>815093</v>
      </c>
      <c r="AL106">
        <v>633900</v>
      </c>
      <c r="AM106">
        <v>684776</v>
      </c>
      <c r="AN106">
        <v>746257</v>
      </c>
      <c r="AO106">
        <v>950397</v>
      </c>
      <c r="AP106">
        <v>1236603</v>
      </c>
      <c r="AQ106">
        <v>1232608</v>
      </c>
      <c r="AR106">
        <v>1146040</v>
      </c>
      <c r="AS106">
        <v>1187331</v>
      </c>
      <c r="AT106">
        <v>1610890</v>
      </c>
      <c r="AU106">
        <v>1970784</v>
      </c>
      <c r="AV106">
        <v>3114312</v>
      </c>
      <c r="AW106">
        <v>2984562</v>
      </c>
      <c r="AX106">
        <v>3730569</v>
      </c>
      <c r="AY106">
        <v>3507276</v>
      </c>
      <c r="AZ106">
        <v>4847666</v>
      </c>
      <c r="BA106">
        <v>3490743</v>
      </c>
    </row>
    <row r="107" spans="2:53">
      <c r="B107" t="s">
        <v>133</v>
      </c>
      <c r="AC107">
        <v>81</v>
      </c>
      <c r="AD107">
        <v>115</v>
      </c>
    </row>
    <row r="108" spans="2:53">
      <c r="B108" t="s">
        <v>76</v>
      </c>
      <c r="X108">
        <v>24949</v>
      </c>
      <c r="Y108">
        <v>34501</v>
      </c>
      <c r="Z108">
        <v>31711</v>
      </c>
      <c r="AE108">
        <v>97480</v>
      </c>
      <c r="AF108">
        <v>99733</v>
      </c>
      <c r="AG108">
        <v>128210</v>
      </c>
      <c r="AH108">
        <v>179089</v>
      </c>
      <c r="AI108">
        <v>221957</v>
      </c>
      <c r="AJ108">
        <v>196944</v>
      </c>
    </row>
    <row r="110" spans="2:53">
      <c r="B110" t="s">
        <v>40</v>
      </c>
      <c r="E110">
        <f>SUM(E4:E109)</f>
        <v>0</v>
      </c>
      <c r="F110">
        <f t="shared" ref="F110:BA110" si="0">SUM(F4:F109)</f>
        <v>0</v>
      </c>
      <c r="G110">
        <f t="shared" si="0"/>
        <v>0</v>
      </c>
      <c r="H110">
        <f t="shared" si="0"/>
        <v>0</v>
      </c>
      <c r="I110">
        <f t="shared" si="0"/>
        <v>0</v>
      </c>
      <c r="J110">
        <f t="shared" si="0"/>
        <v>0</v>
      </c>
      <c r="K110">
        <f t="shared" si="0"/>
        <v>0</v>
      </c>
      <c r="L110">
        <f t="shared" si="0"/>
        <v>0</v>
      </c>
      <c r="M110">
        <f t="shared" si="0"/>
        <v>0</v>
      </c>
      <c r="N110">
        <f t="shared" si="0"/>
        <v>0</v>
      </c>
      <c r="O110">
        <f t="shared" si="0"/>
        <v>0</v>
      </c>
      <c r="P110">
        <f t="shared" si="0"/>
        <v>0</v>
      </c>
      <c r="Q110">
        <f t="shared" si="0"/>
        <v>0</v>
      </c>
      <c r="R110">
        <f t="shared" si="0"/>
        <v>0</v>
      </c>
      <c r="S110">
        <f t="shared" si="0"/>
        <v>0</v>
      </c>
      <c r="T110">
        <f t="shared" si="0"/>
        <v>0</v>
      </c>
      <c r="U110">
        <f t="shared" si="0"/>
        <v>0</v>
      </c>
      <c r="V110">
        <f t="shared" si="0"/>
        <v>0</v>
      </c>
      <c r="W110">
        <f t="shared" si="0"/>
        <v>0</v>
      </c>
      <c r="X110">
        <f t="shared" si="0"/>
        <v>4795216</v>
      </c>
      <c r="Y110">
        <f t="shared" si="0"/>
        <v>5876711</v>
      </c>
      <c r="Z110">
        <f t="shared" si="0"/>
        <v>3342772</v>
      </c>
      <c r="AA110">
        <f t="shared" si="0"/>
        <v>3290402</v>
      </c>
      <c r="AB110">
        <f t="shared" si="0"/>
        <v>4036688</v>
      </c>
      <c r="AC110">
        <f t="shared" si="0"/>
        <v>3894281</v>
      </c>
      <c r="AD110">
        <f t="shared" si="0"/>
        <v>4515121</v>
      </c>
      <c r="AE110">
        <f t="shared" si="0"/>
        <v>5065663</v>
      </c>
      <c r="AF110">
        <f t="shared" si="0"/>
        <v>4534804</v>
      </c>
      <c r="AG110">
        <f t="shared" si="0"/>
        <v>4481748</v>
      </c>
      <c r="AH110">
        <f t="shared" si="0"/>
        <v>5056673</v>
      </c>
      <c r="AI110">
        <f t="shared" si="0"/>
        <v>4925330</v>
      </c>
      <c r="AJ110">
        <f t="shared" si="0"/>
        <v>4435358</v>
      </c>
      <c r="AK110">
        <f t="shared" si="0"/>
        <v>2301838</v>
      </c>
      <c r="AL110">
        <f t="shared" si="0"/>
        <v>1687112</v>
      </c>
      <c r="AM110">
        <f t="shared" si="0"/>
        <v>1912375</v>
      </c>
      <c r="AN110">
        <f t="shared" si="0"/>
        <v>2676795</v>
      </c>
      <c r="AO110">
        <f t="shared" si="0"/>
        <v>3272833</v>
      </c>
      <c r="AP110">
        <f t="shared" si="0"/>
        <v>3981249</v>
      </c>
      <c r="AQ110">
        <f t="shared" si="0"/>
        <v>4004091</v>
      </c>
      <c r="AR110">
        <f t="shared" si="0"/>
        <v>3532059</v>
      </c>
      <c r="AS110">
        <f t="shared" si="0"/>
        <v>3318070</v>
      </c>
      <c r="AT110">
        <f t="shared" si="0"/>
        <v>3751950</v>
      </c>
      <c r="AU110">
        <f t="shared" si="0"/>
        <v>3963161</v>
      </c>
      <c r="AV110">
        <f t="shared" si="0"/>
        <v>5686070</v>
      </c>
      <c r="AW110">
        <f t="shared" si="0"/>
        <v>7364217</v>
      </c>
      <c r="AX110">
        <f t="shared" si="0"/>
        <v>7835026</v>
      </c>
      <c r="AY110">
        <f t="shared" si="0"/>
        <v>6780658</v>
      </c>
      <c r="AZ110">
        <f t="shared" si="0"/>
        <v>8656252</v>
      </c>
      <c r="BA110">
        <f t="shared" si="0"/>
        <v>8074556</v>
      </c>
    </row>
    <row r="112" spans="2:53">
      <c r="X112">
        <f>4695216-X110</f>
        <v>-100000</v>
      </c>
      <c r="Y112">
        <f>5876711-Y110</f>
        <v>0</v>
      </c>
      <c r="Z112">
        <f>3343132-Z110</f>
        <v>360</v>
      </c>
      <c r="AA112">
        <f>3290402-AA110</f>
        <v>0</v>
      </c>
      <c r="AB112">
        <f>4036688-AB110</f>
        <v>0</v>
      </c>
      <c r="AC112">
        <f>3894281-AC110</f>
        <v>0</v>
      </c>
      <c r="AD112">
        <f>4515121-AD110</f>
        <v>0</v>
      </c>
      <c r="AE112">
        <f>5065663-AE110</f>
        <v>0</v>
      </c>
      <c r="AF112">
        <f>4534804-AF110</f>
        <v>0</v>
      </c>
      <c r="AG112">
        <f>4481748-AG110</f>
        <v>0</v>
      </c>
      <c r="AH112">
        <f>5056673-AH110</f>
        <v>0</v>
      </c>
      <c r="AI112">
        <f>4925330-AI110</f>
        <v>0</v>
      </c>
      <c r="AJ112">
        <f>4435358-AJ110</f>
        <v>0</v>
      </c>
      <c r="AK112">
        <f>2301838-AK110</f>
        <v>0</v>
      </c>
      <c r="AL112">
        <f>1687112-AL110</f>
        <v>0</v>
      </c>
      <c r="AM112">
        <f>1912375-AM110</f>
        <v>0</v>
      </c>
      <c r="AN112">
        <f>2676795-AN110</f>
        <v>0</v>
      </c>
      <c r="AO112">
        <f>3272833-AO110</f>
        <v>0</v>
      </c>
      <c r="AP112">
        <f>3981249-AP110</f>
        <v>0</v>
      </c>
      <c r="AQ112">
        <f>4004091-AQ110</f>
        <v>0</v>
      </c>
      <c r="AR112">
        <f>3532059-AR110</f>
        <v>0</v>
      </c>
      <c r="AS112">
        <f>3318070-AS110</f>
        <v>0</v>
      </c>
      <c r="AT112">
        <f>3751950-AT110</f>
        <v>0</v>
      </c>
      <c r="AU112">
        <f>3963161-AU110</f>
        <v>0</v>
      </c>
      <c r="AV112">
        <f>5686070-AV110</f>
        <v>0</v>
      </c>
      <c r="AW112">
        <f>7364217-AW110</f>
        <v>0</v>
      </c>
      <c r="AX112">
        <f>7835026-AX110</f>
        <v>0</v>
      </c>
      <c r="AY112">
        <f>6780658-AY110</f>
        <v>0</v>
      </c>
      <c r="AZ112">
        <f>8656252-AZ110</f>
        <v>0</v>
      </c>
      <c r="BA112">
        <f>8074556-BA110</f>
        <v>0</v>
      </c>
    </row>
    <row r="114" spans="27:53">
      <c r="AA114" t="s">
        <v>134</v>
      </c>
      <c r="AB114" t="s">
        <v>134</v>
      </c>
      <c r="AC114" t="s">
        <v>134</v>
      </c>
      <c r="AD114" t="s">
        <v>134</v>
      </c>
      <c r="AE114" t="s">
        <v>78</v>
      </c>
      <c r="AF114" t="s">
        <v>78</v>
      </c>
      <c r="AG114" t="s">
        <v>78</v>
      </c>
      <c r="AH114" t="s">
        <v>78</v>
      </c>
      <c r="AI114" t="s">
        <v>78</v>
      </c>
      <c r="AJ114" t="s">
        <v>78</v>
      </c>
      <c r="AK114" t="s">
        <v>134</v>
      </c>
      <c r="AL114" t="s">
        <v>147</v>
      </c>
      <c r="AM114" t="s">
        <v>147</v>
      </c>
      <c r="AN114" t="s">
        <v>147</v>
      </c>
      <c r="AO114" t="s">
        <v>78</v>
      </c>
      <c r="AP114" t="s">
        <v>78</v>
      </c>
      <c r="AQ114" t="s">
        <v>78</v>
      </c>
      <c r="AR114" t="s">
        <v>78</v>
      </c>
      <c r="AS114" t="s">
        <v>78</v>
      </c>
    </row>
    <row r="115" spans="27:53">
      <c r="AT115" t="s">
        <v>41</v>
      </c>
      <c r="AU115" t="s">
        <v>41</v>
      </c>
      <c r="AW115" t="s">
        <v>41</v>
      </c>
      <c r="AX115" t="s">
        <v>41</v>
      </c>
      <c r="AY115" t="s">
        <v>41</v>
      </c>
      <c r="AZ115" t="s">
        <v>41</v>
      </c>
      <c r="BA115" t="s">
        <v>41</v>
      </c>
    </row>
    <row r="116" spans="27:53">
      <c r="AE116" t="s">
        <v>79</v>
      </c>
      <c r="AF116" t="s">
        <v>79</v>
      </c>
      <c r="AG116" t="s">
        <v>79</v>
      </c>
      <c r="AH116" t="s">
        <v>79</v>
      </c>
      <c r="AI116" t="s">
        <v>79</v>
      </c>
      <c r="AJ116" t="s">
        <v>79</v>
      </c>
    </row>
    <row r="118" spans="27:53">
      <c r="AA118" t="s">
        <v>142</v>
      </c>
      <c r="AB118" t="s">
        <v>87</v>
      </c>
      <c r="AC118" t="s">
        <v>138</v>
      </c>
      <c r="AD118" t="s">
        <v>87</v>
      </c>
      <c r="AK118" t="s">
        <v>87</v>
      </c>
      <c r="AL118" t="s">
        <v>87</v>
      </c>
      <c r="AM118" t="s">
        <v>99</v>
      </c>
      <c r="AN118" t="s">
        <v>104</v>
      </c>
      <c r="AO118" t="s">
        <v>108</v>
      </c>
      <c r="AP118" t="s">
        <v>113</v>
      </c>
      <c r="AQ118" t="s">
        <v>119</v>
      </c>
      <c r="AR118" t="s">
        <v>120</v>
      </c>
      <c r="AS118" t="s">
        <v>119</v>
      </c>
      <c r="AV118" t="s">
        <v>131</v>
      </c>
    </row>
    <row r="120" spans="27:53">
      <c r="AA120" t="s">
        <v>98</v>
      </c>
      <c r="AB120" t="s">
        <v>98</v>
      </c>
      <c r="AC120" t="s">
        <v>98</v>
      </c>
      <c r="AD120" t="s">
        <v>98</v>
      </c>
      <c r="AK120" t="s">
        <v>98</v>
      </c>
      <c r="AL120" t="s">
        <v>98</v>
      </c>
      <c r="AM120" t="s">
        <v>98</v>
      </c>
      <c r="AN120" t="s">
        <v>98</v>
      </c>
      <c r="AO120" t="s">
        <v>98</v>
      </c>
      <c r="AP120" t="s">
        <v>98</v>
      </c>
      <c r="AQ120" t="s">
        <v>98</v>
      </c>
      <c r="AR120" t="s">
        <v>98</v>
      </c>
      <c r="AS120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21"/>
  <sheetViews>
    <sheetView tabSelected="1" zoomScale="85" zoomScaleNormal="85" workbookViewId="0">
      <pane xSplit="3" ySplit="3" topLeftCell="AG79" activePane="bottomRight" state="frozen"/>
      <selection pane="topRight" activeCell="D1" sqref="D1"/>
      <selection pane="bottomLeft" activeCell="A3" sqref="A3"/>
      <selection pane="bottomRight" activeCell="BA117" sqref="BA117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 s="1">
        <v>1931</v>
      </c>
      <c r="AK1" s="1">
        <v>1932</v>
      </c>
      <c r="AL1" s="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X2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 s="1">
        <v>1</v>
      </c>
      <c r="AK2" s="1">
        <v>1</v>
      </c>
      <c r="AL2" s="1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</row>
    <row r="3" spans="1:54">
      <c r="AE3" t="s">
        <v>77</v>
      </c>
      <c r="AF3" t="s">
        <v>77</v>
      </c>
      <c r="AG3" t="s">
        <v>77</v>
      </c>
      <c r="AH3" t="s">
        <v>77</v>
      </c>
      <c r="AI3" t="s">
        <v>77</v>
      </c>
      <c r="AT3" t="s">
        <v>77</v>
      </c>
      <c r="AU3" t="s">
        <v>77</v>
      </c>
      <c r="AW3" t="s">
        <v>77</v>
      </c>
      <c r="AX3" t="s">
        <v>77</v>
      </c>
      <c r="AY3" t="s">
        <v>77</v>
      </c>
      <c r="AZ3" t="s">
        <v>77</v>
      </c>
      <c r="BA3" t="s">
        <v>77</v>
      </c>
    </row>
    <row r="4" spans="1:54">
      <c r="A4" t="s">
        <v>2</v>
      </c>
      <c r="B4" t="s">
        <v>3</v>
      </c>
      <c r="X4">
        <v>667880</v>
      </c>
      <c r="Y4">
        <v>750606</v>
      </c>
      <c r="Z4">
        <v>491381</v>
      </c>
      <c r="AA4">
        <v>441381</v>
      </c>
      <c r="AB4">
        <v>328924</v>
      </c>
      <c r="AC4">
        <v>259345</v>
      </c>
      <c r="AD4">
        <v>417332</v>
      </c>
      <c r="AE4">
        <v>245502</v>
      </c>
      <c r="AF4">
        <v>357618</v>
      </c>
      <c r="AG4">
        <v>439505</v>
      </c>
      <c r="AH4">
        <v>324009</v>
      </c>
      <c r="AI4">
        <v>153379</v>
      </c>
      <c r="AJ4">
        <v>145883</v>
      </c>
      <c r="AK4">
        <f>+domexp!AK4+reexp!AK4</f>
        <v>62314</v>
      </c>
      <c r="AL4">
        <f>+domexp!AL4+reexp!AL4</f>
        <v>86642</v>
      </c>
      <c r="AM4">
        <f>+domexp!AM4+reexp!AM4</f>
        <v>288722</v>
      </c>
      <c r="AN4">
        <f>+domexp!AN4+reexp!AN4</f>
        <v>317510</v>
      </c>
      <c r="AO4">
        <f>+domexp!AO4+reexp!AO4</f>
        <v>405720</v>
      </c>
      <c r="AP4">
        <f>+domexp!AP4+reexp!AP4</f>
        <v>418672</v>
      </c>
      <c r="AQ4">
        <f>+domexp!AQ4+reexp!AQ4</f>
        <v>414424</v>
      </c>
      <c r="AR4">
        <f>+domexp!AR4+reexp!AR4</f>
        <v>384323</v>
      </c>
      <c r="AS4">
        <f>+domexp!AS4+reexp!AS4</f>
        <v>551065</v>
      </c>
      <c r="AT4">
        <f>+domexp!AT4+reexp!AT4</f>
        <v>242219</v>
      </c>
      <c r="AU4">
        <f>+domexp!AU4+reexp!AU4</f>
        <v>27444</v>
      </c>
      <c r="AV4">
        <f>+domexp!AV4+reexp!AV4</f>
        <v>12481</v>
      </c>
      <c r="AX4">
        <f>+domexp!AX4+reexp!AX4</f>
        <v>550</v>
      </c>
      <c r="AY4">
        <f>+domexp!AY4+reexp!AY4</f>
        <v>580516</v>
      </c>
      <c r="AZ4">
        <v>896005</v>
      </c>
      <c r="BA4">
        <v>1326823</v>
      </c>
    </row>
    <row r="5" spans="1:54">
      <c r="B5" t="s">
        <v>69</v>
      </c>
      <c r="BA5">
        <v>155</v>
      </c>
    </row>
    <row r="6" spans="1:54">
      <c r="B6" t="s">
        <v>4</v>
      </c>
      <c r="AQ6">
        <f>+domexp!AQ6+reexp!AQ6</f>
        <v>24</v>
      </c>
      <c r="AT6">
        <f>+domexp!AT6+reexp!AT6</f>
        <v>20615</v>
      </c>
    </row>
    <row r="7" spans="1:54">
      <c r="B7" t="s">
        <v>5</v>
      </c>
      <c r="AK7">
        <f>+domexp!AK7+reexp!AK7</f>
        <v>518852</v>
      </c>
      <c r="AL7">
        <f>+domexp!AL7+reexp!AL7</f>
        <v>245442</v>
      </c>
      <c r="AM7">
        <f>+domexp!AM7+reexp!AM7</f>
        <v>31150</v>
      </c>
      <c r="AN7">
        <f>+domexp!AN7+reexp!AN7</f>
        <v>190</v>
      </c>
      <c r="AP7">
        <f>+domexp!AP7+reexp!AP7</f>
        <v>79</v>
      </c>
      <c r="AQ7">
        <f>+domexp!AQ7+reexp!AQ7</f>
        <v>40</v>
      </c>
      <c r="AR7">
        <f>+domexp!AR7+reexp!AR7</f>
        <v>8</v>
      </c>
      <c r="AW7">
        <f>+domexp!AW7+reexp!AW7</f>
        <v>2020</v>
      </c>
      <c r="AZ7">
        <v>6652</v>
      </c>
      <c r="BA7">
        <v>859</v>
      </c>
    </row>
    <row r="8" spans="1:54">
      <c r="B8" t="s">
        <v>66</v>
      </c>
      <c r="AZ8">
        <v>40</v>
      </c>
    </row>
    <row r="9" spans="1:54">
      <c r="B9" t="s">
        <v>72</v>
      </c>
      <c r="AK9">
        <f>+domexp!AK9+reexp!AK9</f>
        <v>103607</v>
      </c>
      <c r="AL9">
        <f>+domexp!AL9+reexp!AL9</f>
        <v>37665</v>
      </c>
      <c r="AM9">
        <f>+domexp!AM9+reexp!AM9</f>
        <v>9693</v>
      </c>
      <c r="AN9">
        <f>+domexp!AN9+reexp!AN9</f>
        <v>2966</v>
      </c>
      <c r="AO9">
        <f>+domexp!AO9+reexp!AO9</f>
        <v>2858</v>
      </c>
      <c r="AP9">
        <f>+domexp!AP9+reexp!AP9</f>
        <v>2841</v>
      </c>
      <c r="AQ9">
        <f>+domexp!AQ9+reexp!AQ9</f>
        <v>2914</v>
      </c>
      <c r="AR9">
        <f>+domexp!AR9+reexp!AR9</f>
        <v>4211</v>
      </c>
      <c r="AS9">
        <f>+domexp!AS9+reexp!AS9</f>
        <v>3154</v>
      </c>
      <c r="AT9">
        <f>+domexp!AT9+reexp!AT9</f>
        <v>2938</v>
      </c>
      <c r="AU9">
        <f>+domexp!AU9+reexp!AU9</f>
        <v>960</v>
      </c>
      <c r="AY9">
        <f>+domexp!AY9+reexp!AY9</f>
        <v>125</v>
      </c>
    </row>
    <row r="10" spans="1:54">
      <c r="B10" t="s">
        <v>63</v>
      </c>
    </row>
    <row r="11" spans="1:54">
      <c r="B11" t="s">
        <v>114</v>
      </c>
    </row>
    <row r="12" spans="1:54">
      <c r="B12" t="s">
        <v>68</v>
      </c>
      <c r="AY12">
        <f>+domexp!AY12+reexp!AY12</f>
        <v>9040</v>
      </c>
      <c r="BA12">
        <v>76</v>
      </c>
    </row>
    <row r="13" spans="1:54">
      <c r="B13" t="s">
        <v>6</v>
      </c>
    </row>
    <row r="14" spans="1:54">
      <c r="B14" t="s">
        <v>7</v>
      </c>
      <c r="AZ14">
        <v>1600</v>
      </c>
    </row>
    <row r="15" spans="1:54">
      <c r="B15" t="s">
        <v>8</v>
      </c>
      <c r="AB15">
        <v>18389</v>
      </c>
      <c r="AC15">
        <v>16864</v>
      </c>
      <c r="AD15">
        <v>35464</v>
      </c>
      <c r="AE15">
        <v>206635</v>
      </c>
      <c r="AF15">
        <v>145759</v>
      </c>
      <c r="AG15">
        <v>294767</v>
      </c>
      <c r="AH15">
        <v>233671</v>
      </c>
      <c r="AI15">
        <v>331720</v>
      </c>
      <c r="AJ15">
        <v>105613</v>
      </c>
      <c r="AK15">
        <f>+domexp!AK15+reexp!AK15</f>
        <v>51531</v>
      </c>
      <c r="AL15">
        <f>+domexp!AL15+reexp!AL15</f>
        <v>126925</v>
      </c>
      <c r="AM15">
        <f>+domexp!AM15+reexp!AM15</f>
        <v>31336</v>
      </c>
      <c r="AN15">
        <f>+domexp!AN15+reexp!AN15</f>
        <v>50450</v>
      </c>
      <c r="AO15">
        <f>+domexp!AO15+reexp!AO15</f>
        <v>47840</v>
      </c>
      <c r="AP15">
        <f>+domexp!AP15+reexp!AP15</f>
        <v>32680</v>
      </c>
      <c r="AQ15">
        <f>+domexp!AQ15+reexp!AQ15</f>
        <v>111066</v>
      </c>
      <c r="AR15">
        <f>+domexp!AR15+reexp!AR15</f>
        <v>54411</v>
      </c>
      <c r="AS15">
        <f>+domexp!AS15+reexp!AS15</f>
        <v>163012</v>
      </c>
      <c r="AT15">
        <f>+domexp!AT15+reexp!AT15</f>
        <v>352107</v>
      </c>
      <c r="AU15">
        <f>+domexp!AU15+reexp!AU15</f>
        <v>110602</v>
      </c>
      <c r="AV15">
        <f>+domexp!AV15+reexp!AV15</f>
        <v>260434</v>
      </c>
      <c r="AW15">
        <f>+domexp!AW15+reexp!AW15</f>
        <v>237932</v>
      </c>
      <c r="AX15">
        <f>+domexp!AX15+reexp!AX15</f>
        <v>177173</v>
      </c>
      <c r="AY15">
        <f>+domexp!AY15+reexp!AY15</f>
        <v>1004280</v>
      </c>
      <c r="AZ15">
        <v>670024</v>
      </c>
      <c r="BA15">
        <v>859358</v>
      </c>
    </row>
    <row r="16" spans="1:54">
      <c r="B16" t="s">
        <v>9</v>
      </c>
      <c r="AK16">
        <f>+domexp!AK16+reexp!AK16</f>
        <v>43784</v>
      </c>
      <c r="AL16">
        <f>+domexp!AL16+reexp!AL16</f>
        <v>55466</v>
      </c>
      <c r="AM16">
        <f>+domexp!AM16+reexp!AM16</f>
        <v>44784</v>
      </c>
      <c r="AN16">
        <f>+domexp!AN16+reexp!AN16</f>
        <v>50243</v>
      </c>
      <c r="AO16">
        <f>+domexp!AO16+reexp!AO16</f>
        <v>15387</v>
      </c>
      <c r="AP16">
        <f>+domexp!AP16+reexp!AP16</f>
        <v>2483</v>
      </c>
      <c r="AQ16">
        <f>+domexp!AQ16+reexp!AQ16</f>
        <v>123</v>
      </c>
      <c r="AR16">
        <f>+domexp!AR16+reexp!AR16</f>
        <v>632</v>
      </c>
      <c r="AS16">
        <f>+domexp!AS16+reexp!AS16</f>
        <v>90</v>
      </c>
      <c r="AT16">
        <f>+domexp!AT16+reexp!AT16</f>
        <v>741</v>
      </c>
      <c r="AU16">
        <f>+domexp!AU16+reexp!AU16</f>
        <v>1752</v>
      </c>
      <c r="AV16">
        <f>+domexp!AV16+reexp!AV16</f>
        <v>101</v>
      </c>
      <c r="AW16">
        <f>+domexp!AW16+reexp!AW16</f>
        <v>939</v>
      </c>
      <c r="AX16">
        <f>+domexp!AX16+reexp!AX16</f>
        <v>475</v>
      </c>
      <c r="AY16">
        <f>+domexp!AY16+reexp!AY16</f>
        <v>271</v>
      </c>
      <c r="AZ16">
        <v>2775</v>
      </c>
      <c r="BA16">
        <v>4517</v>
      </c>
    </row>
    <row r="17" spans="2:53">
      <c r="B17" t="s">
        <v>10</v>
      </c>
    </row>
    <row r="18" spans="2:53">
      <c r="B18" t="s">
        <v>105</v>
      </c>
    </row>
    <row r="19" spans="2:53">
      <c r="B19" t="s">
        <v>74</v>
      </c>
    </row>
    <row r="20" spans="2:53">
      <c r="B20" t="s">
        <v>11</v>
      </c>
      <c r="AN20">
        <f>+domexp!AN20+reexp!AN20</f>
        <v>451</v>
      </c>
    </row>
    <row r="21" spans="2:53">
      <c r="B21" t="s">
        <v>137</v>
      </c>
    </row>
    <row r="22" spans="2:53">
      <c r="B22" t="s">
        <v>12</v>
      </c>
    </row>
    <row r="23" spans="2:53">
      <c r="B23" t="s">
        <v>67</v>
      </c>
    </row>
    <row r="24" spans="2:53">
      <c r="B24" t="s">
        <v>62</v>
      </c>
    </row>
    <row r="25" spans="2:53">
      <c r="B25" t="s">
        <v>52</v>
      </c>
    </row>
    <row r="26" spans="2:53">
      <c r="B26" t="s">
        <v>88</v>
      </c>
    </row>
    <row r="27" spans="2:53">
      <c r="B27" t="s">
        <v>13</v>
      </c>
      <c r="AK27">
        <f>+domexp!AK27+reexp!AK27</f>
        <v>5276</v>
      </c>
      <c r="AL27">
        <f>+domexp!AL27+reexp!AL27</f>
        <v>15703</v>
      </c>
      <c r="AM27">
        <f>+domexp!AM27+reexp!AM27</f>
        <v>32573</v>
      </c>
      <c r="AN27">
        <f>+domexp!AN27+reexp!AN27</f>
        <v>1512</v>
      </c>
      <c r="AO27">
        <f>+domexp!AO27+reexp!AO27</f>
        <v>746</v>
      </c>
      <c r="AP27">
        <f>+domexp!AP27+reexp!AP27</f>
        <v>756</v>
      </c>
      <c r="AQ27">
        <f>+domexp!AQ27+reexp!AQ27</f>
        <v>1037</v>
      </c>
      <c r="AR27">
        <f>+domexp!AR27+reexp!AR27</f>
        <v>4085</v>
      </c>
      <c r="AS27">
        <f>+domexp!AS27+reexp!AS27</f>
        <v>7759</v>
      </c>
      <c r="AT27">
        <f>+domexp!AT27+reexp!AT27</f>
        <v>9164</v>
      </c>
      <c r="AU27">
        <f>+domexp!AU27+reexp!AU27</f>
        <v>68379</v>
      </c>
      <c r="AV27">
        <f>+domexp!AV27+reexp!AV27</f>
        <v>104164</v>
      </c>
      <c r="AW27">
        <f>+domexp!AW27+reexp!AW27</f>
        <v>233444</v>
      </c>
      <c r="AX27">
        <f>+domexp!AX27+reexp!AX27</f>
        <v>119948</v>
      </c>
      <c r="AY27">
        <f>+domexp!AY27+reexp!AY27</f>
        <v>288016</v>
      </c>
      <c r="AZ27">
        <v>200593</v>
      </c>
      <c r="BA27">
        <v>580740</v>
      </c>
    </row>
    <row r="28" spans="2:53">
      <c r="B28" t="s">
        <v>73</v>
      </c>
      <c r="AZ28">
        <v>3333</v>
      </c>
      <c r="BA28">
        <v>5020</v>
      </c>
    </row>
    <row r="29" spans="2:53">
      <c r="B29" t="s">
        <v>109</v>
      </c>
    </row>
    <row r="30" spans="2:53">
      <c r="B30" t="s">
        <v>51</v>
      </c>
      <c r="AY30">
        <f>+domexp!AY30+reexp!AY30</f>
        <v>6944</v>
      </c>
      <c r="AZ30">
        <v>11461</v>
      </c>
    </row>
    <row r="31" spans="2:53">
      <c r="B31" t="s">
        <v>65</v>
      </c>
    </row>
    <row r="32" spans="2:53">
      <c r="B32" t="s">
        <v>89</v>
      </c>
    </row>
    <row r="33" spans="2:53">
      <c r="B33" t="s">
        <v>14</v>
      </c>
    </row>
    <row r="34" spans="2:53">
      <c r="B34" t="s">
        <v>90</v>
      </c>
    </row>
    <row r="35" spans="2:53">
      <c r="B35" t="s">
        <v>60</v>
      </c>
    </row>
    <row r="36" spans="2:53">
      <c r="B36" t="s">
        <v>61</v>
      </c>
    </row>
    <row r="37" spans="2:53">
      <c r="B37" t="s">
        <v>64</v>
      </c>
    </row>
    <row r="38" spans="2:53">
      <c r="B38" t="s">
        <v>100</v>
      </c>
    </row>
    <row r="39" spans="2:53">
      <c r="B39" t="s">
        <v>15</v>
      </c>
      <c r="AY39">
        <f>+domexp!AY39+reexp!AY39</f>
        <v>5127</v>
      </c>
      <c r="AZ39">
        <v>204</v>
      </c>
      <c r="BA39">
        <v>625</v>
      </c>
    </row>
    <row r="40" spans="2:53">
      <c r="B40" t="s">
        <v>50</v>
      </c>
    </row>
    <row r="41" spans="2:53">
      <c r="B41" t="s">
        <v>75</v>
      </c>
      <c r="AA41">
        <v>104681</v>
      </c>
      <c r="AB41">
        <v>319990</v>
      </c>
      <c r="AC41">
        <v>183965</v>
      </c>
      <c r="AD41">
        <v>12638</v>
      </c>
      <c r="AE41">
        <v>2565</v>
      </c>
      <c r="AF41">
        <v>96620</v>
      </c>
      <c r="AG41">
        <v>413643</v>
      </c>
      <c r="AH41">
        <v>599519</v>
      </c>
      <c r="AI41">
        <v>1124300</v>
      </c>
      <c r="AJ41">
        <v>1312152</v>
      </c>
    </row>
    <row r="42" spans="2:53">
      <c r="B42" t="s">
        <v>16</v>
      </c>
    </row>
    <row r="43" spans="2:53">
      <c r="B43" t="s">
        <v>91</v>
      </c>
    </row>
    <row r="44" spans="2:53">
      <c r="B44" t="s">
        <v>110</v>
      </c>
    </row>
    <row r="45" spans="2:53">
      <c r="B45" t="s">
        <v>17</v>
      </c>
      <c r="BA45">
        <v>2786</v>
      </c>
    </row>
    <row r="46" spans="2:53">
      <c r="B46" t="s">
        <v>49</v>
      </c>
    </row>
    <row r="47" spans="2:53">
      <c r="B47" t="s">
        <v>111</v>
      </c>
    </row>
    <row r="48" spans="2:53">
      <c r="B48" t="s">
        <v>92</v>
      </c>
      <c r="AN48">
        <f>+domexp!AN48+reexp!AN48</f>
        <v>2729</v>
      </c>
      <c r="AO48">
        <f>+domexp!AO48+reexp!AO48</f>
        <v>700</v>
      </c>
      <c r="AP48">
        <f>+domexp!AP48+reexp!AP48</f>
        <v>297</v>
      </c>
      <c r="AQ48">
        <f>+domexp!AQ48+reexp!AQ48</f>
        <v>700</v>
      </c>
      <c r="AR48">
        <f>+domexp!AR48+reexp!AR48</f>
        <v>550</v>
      </c>
      <c r="AS48">
        <f>+domexp!AS48+reexp!AS48</f>
        <v>364</v>
      </c>
    </row>
    <row r="49" spans="2:53">
      <c r="B49" t="s">
        <v>101</v>
      </c>
    </row>
    <row r="50" spans="2:53">
      <c r="B50" t="s">
        <v>106</v>
      </c>
    </row>
    <row r="51" spans="2:53">
      <c r="B51" t="s">
        <v>18</v>
      </c>
    </row>
    <row r="52" spans="2:53">
      <c r="B52" t="s">
        <v>48</v>
      </c>
      <c r="AL52">
        <f>+domexp!AL52+reexp!AL52</f>
        <v>50</v>
      </c>
    </row>
    <row r="53" spans="2:53">
      <c r="B53" t="s">
        <v>71</v>
      </c>
      <c r="AO53">
        <f>+domexp!AO53+reexp!AO53</f>
        <v>69</v>
      </c>
      <c r="AR53">
        <f>+domexp!AR53+reexp!AR53</f>
        <v>572</v>
      </c>
      <c r="AX53">
        <f>+domexp!AX53+reexp!AX53</f>
        <v>1044</v>
      </c>
      <c r="AY53">
        <f>+domexp!AY53+reexp!AY53</f>
        <v>756</v>
      </c>
      <c r="AZ53">
        <v>1500</v>
      </c>
    </row>
    <row r="54" spans="2:53">
      <c r="B54" t="s">
        <v>129</v>
      </c>
      <c r="AT54">
        <f>+domexp!AT54+reexp!AT54</f>
        <v>7200</v>
      </c>
      <c r="AU54">
        <f>+domexp!AU54+reexp!AU54</f>
        <v>32547</v>
      </c>
      <c r="AV54">
        <f>+domexp!AV54+reexp!AV54</f>
        <v>19226</v>
      </c>
      <c r="AW54">
        <f>+domexp!AW54+reexp!AW54</f>
        <v>1487</v>
      </c>
    </row>
    <row r="55" spans="2:53">
      <c r="B55" t="s">
        <v>19</v>
      </c>
      <c r="AR55">
        <f>+domexp!AR55+reexp!AR55</f>
        <v>400</v>
      </c>
      <c r="AU55">
        <f>+domexp!AU55+reexp!AU55</f>
        <v>91</v>
      </c>
      <c r="AW55">
        <f>+domexp!AW55+reexp!AW55</f>
        <v>243</v>
      </c>
      <c r="AX55">
        <f>+domexp!AX55+reexp!AX55</f>
        <v>4492</v>
      </c>
      <c r="AY55">
        <f>+domexp!AY55+reexp!AY55</f>
        <v>2005</v>
      </c>
      <c r="AZ55">
        <v>1710</v>
      </c>
      <c r="BA55">
        <v>67</v>
      </c>
    </row>
    <row r="56" spans="2:53">
      <c r="B56" t="s">
        <v>20</v>
      </c>
      <c r="AL56">
        <f>+domexp!AL56+reexp!AL56</f>
        <v>617</v>
      </c>
      <c r="AM56">
        <f>+domexp!AM56+reexp!AM56</f>
        <v>1218</v>
      </c>
      <c r="AN56">
        <f>+domexp!AN56+reexp!AN56</f>
        <v>100</v>
      </c>
      <c r="AP56">
        <f>+domexp!AP56+reexp!AP56</f>
        <v>236</v>
      </c>
      <c r="AQ56">
        <f>+domexp!AQ56+reexp!AQ56</f>
        <v>162</v>
      </c>
      <c r="AR56">
        <f>+domexp!AR56+reexp!AR56</f>
        <v>0</v>
      </c>
      <c r="AS56">
        <f>+domexp!AS56+reexp!AS56</f>
        <v>200</v>
      </c>
      <c r="AX56">
        <f>+domexp!AX56+reexp!AX56</f>
        <v>125</v>
      </c>
      <c r="AY56">
        <f>+domexp!AY56+reexp!AY56</f>
        <v>13684</v>
      </c>
      <c r="AZ56">
        <v>83539</v>
      </c>
      <c r="BA56">
        <v>15341</v>
      </c>
    </row>
    <row r="57" spans="2:53">
      <c r="B57" t="s">
        <v>83</v>
      </c>
      <c r="AY57">
        <f>+domexp!AY57+reexp!AY57</f>
        <v>13480</v>
      </c>
    </row>
    <row r="58" spans="2:53">
      <c r="B58" t="s">
        <v>21</v>
      </c>
    </row>
    <row r="59" spans="2:53">
      <c r="B59" t="s">
        <v>22</v>
      </c>
    </row>
    <row r="60" spans="2:53">
      <c r="B60" t="s">
        <v>23</v>
      </c>
    </row>
    <row r="61" spans="2:53">
      <c r="B61" t="s">
        <v>115</v>
      </c>
      <c r="AN61">
        <f>+domexp!AN61+reexp!AN61</f>
        <v>386</v>
      </c>
      <c r="AO61">
        <f>+domexp!AO61+reexp!AO61</f>
        <v>2</v>
      </c>
    </row>
    <row r="62" spans="2:53">
      <c r="B62" t="s">
        <v>24</v>
      </c>
    </row>
    <row r="63" spans="2:53">
      <c r="B63" t="s">
        <v>47</v>
      </c>
    </row>
    <row r="64" spans="2:53">
      <c r="B64" t="s">
        <v>93</v>
      </c>
    </row>
    <row r="65" spans="2:53">
      <c r="B65" t="s">
        <v>25</v>
      </c>
    </row>
    <row r="66" spans="2:53">
      <c r="B66" t="s">
        <v>26</v>
      </c>
      <c r="Y66">
        <v>20500</v>
      </c>
      <c r="AA66">
        <v>6000</v>
      </c>
      <c r="AD66">
        <v>8500</v>
      </c>
      <c r="AE66">
        <v>11271</v>
      </c>
      <c r="AG66">
        <v>1597</v>
      </c>
      <c r="AM66">
        <f>+domexp!AM66+reexp!AM66</f>
        <v>277</v>
      </c>
      <c r="AN66">
        <f>+domexp!AN66+reexp!AN66</f>
        <v>3389</v>
      </c>
      <c r="AO66">
        <f>+domexp!AO66+reexp!AO66</f>
        <v>3390</v>
      </c>
      <c r="AP66">
        <f>+domexp!AP66+reexp!AP66</f>
        <v>1834</v>
      </c>
    </row>
    <row r="67" spans="2:53">
      <c r="B67" t="s">
        <v>46</v>
      </c>
      <c r="AK67">
        <f>+domexp!AK67+reexp!AK67</f>
        <v>70</v>
      </c>
      <c r="AL67">
        <f>+domexp!AL67+reexp!AL67</f>
        <v>4456</v>
      </c>
      <c r="AM67">
        <f>+domexp!AM67+reexp!AM67</f>
        <v>3</v>
      </c>
      <c r="AN67">
        <f>+domexp!AN67+reexp!AN67</f>
        <v>408</v>
      </c>
      <c r="AO67">
        <f>+domexp!AO67+reexp!AO67</f>
        <v>1953</v>
      </c>
      <c r="AQ67">
        <f>+domexp!AQ67+reexp!AQ67</f>
        <v>144</v>
      </c>
    </row>
    <row r="68" spans="2:53">
      <c r="B68" t="s">
        <v>59</v>
      </c>
    </row>
    <row r="69" spans="2:53">
      <c r="B69" t="s">
        <v>27</v>
      </c>
      <c r="X69">
        <v>1895</v>
      </c>
      <c r="Y69">
        <v>1812</v>
      </c>
      <c r="Z69">
        <v>4856</v>
      </c>
      <c r="AA69">
        <v>10763</v>
      </c>
      <c r="AB69">
        <v>36340</v>
      </c>
      <c r="AC69">
        <v>94137</v>
      </c>
      <c r="AD69">
        <v>120796</v>
      </c>
      <c r="AE69">
        <v>97971</v>
      </c>
      <c r="AF69">
        <v>51161</v>
      </c>
      <c r="AG69">
        <v>48215</v>
      </c>
      <c r="AH69">
        <v>78736</v>
      </c>
      <c r="AI69">
        <v>43767</v>
      </c>
      <c r="AJ69">
        <v>28789</v>
      </c>
      <c r="AK69">
        <f>+domexp!AK69+reexp!AK69</f>
        <v>77798</v>
      </c>
      <c r="AL69">
        <f>+domexp!AL69+reexp!AL69</f>
        <v>27443</v>
      </c>
      <c r="AM69">
        <f>+domexp!AM69+reexp!AM69</f>
        <v>27688</v>
      </c>
      <c r="AN69">
        <f>+domexp!AN69+reexp!AN69</f>
        <v>20200</v>
      </c>
      <c r="AO69">
        <f>+domexp!AO69+reexp!AO69</f>
        <v>16927</v>
      </c>
      <c r="AP69">
        <f>+domexp!AP69+reexp!AP69</f>
        <v>24375</v>
      </c>
      <c r="AQ69">
        <f>+domexp!AQ69+reexp!AQ69</f>
        <v>11927</v>
      </c>
      <c r="AR69">
        <f>+domexp!AR69+reexp!AR69</f>
        <v>38350</v>
      </c>
      <c r="AS69">
        <f>+domexp!AS69+reexp!AS69</f>
        <v>12998</v>
      </c>
      <c r="AT69">
        <f>+domexp!AT69+reexp!AT69</f>
        <v>2510</v>
      </c>
      <c r="AU69">
        <f>+domexp!AU69+reexp!AU69</f>
        <v>3534</v>
      </c>
      <c r="AV69">
        <f>+domexp!AV69+reexp!AV69</f>
        <v>3348</v>
      </c>
      <c r="AW69">
        <f>+domexp!AW69+reexp!AW69</f>
        <v>15698</v>
      </c>
      <c r="AX69">
        <f>+domexp!AX69+reexp!AX69</f>
        <v>8570</v>
      </c>
      <c r="AY69">
        <f>+domexp!AY69+reexp!AY69</f>
        <v>42604</v>
      </c>
      <c r="AZ69">
        <v>80422</v>
      </c>
      <c r="BA69">
        <v>44269</v>
      </c>
    </row>
    <row r="70" spans="2:53">
      <c r="B70" t="s">
        <v>118</v>
      </c>
    </row>
    <row r="71" spans="2:53">
      <c r="B71" t="s">
        <v>28</v>
      </c>
      <c r="AK71">
        <f>+domexp!AK71+reexp!AK71</f>
        <v>315</v>
      </c>
      <c r="AM71">
        <f>+domexp!AM71+reexp!AM71</f>
        <v>3687</v>
      </c>
      <c r="AN71">
        <f>+domexp!AN71+reexp!AN71</f>
        <v>750</v>
      </c>
      <c r="AO71">
        <f>+domexp!AO71+reexp!AO71</f>
        <v>3310</v>
      </c>
      <c r="AP71">
        <f>+domexp!AP71+reexp!AP71</f>
        <v>2378</v>
      </c>
      <c r="AQ71">
        <f>+domexp!AQ71+reexp!AQ71</f>
        <v>89</v>
      </c>
      <c r="AY71">
        <f>+domexp!AY71+reexp!AY71</f>
        <v>15152</v>
      </c>
      <c r="AZ71">
        <v>39141</v>
      </c>
      <c r="BA71">
        <v>42285</v>
      </c>
    </row>
    <row r="72" spans="2:53">
      <c r="B72" t="s">
        <v>29</v>
      </c>
      <c r="X72">
        <v>38330</v>
      </c>
      <c r="Y72">
        <v>46105</v>
      </c>
      <c r="Z72">
        <v>7097</v>
      </c>
      <c r="AA72">
        <v>18985</v>
      </c>
      <c r="AB72">
        <v>44377</v>
      </c>
      <c r="AC72">
        <v>51781</v>
      </c>
      <c r="AD72">
        <v>29378</v>
      </c>
      <c r="AE72">
        <v>19181</v>
      </c>
      <c r="AF72">
        <v>29592</v>
      </c>
      <c r="AG72">
        <v>20838</v>
      </c>
      <c r="AH72">
        <v>28531</v>
      </c>
      <c r="AI72">
        <v>29531</v>
      </c>
      <c r="AJ72">
        <v>19612</v>
      </c>
      <c r="AK72">
        <f>+domexp!AK72+reexp!AK72</f>
        <v>20436</v>
      </c>
      <c r="AL72">
        <f>+domexp!AL72+reexp!AL72</f>
        <v>32717</v>
      </c>
      <c r="AM72">
        <f>+domexp!AM72+reexp!AM72</f>
        <v>21366</v>
      </c>
      <c r="AN72">
        <f>+domexp!AN72+reexp!AN72</f>
        <v>22281</v>
      </c>
      <c r="AO72">
        <f>+domexp!AO72+reexp!AO72</f>
        <v>13372</v>
      </c>
      <c r="AP72">
        <f>+domexp!AP72+reexp!AP72</f>
        <v>11133</v>
      </c>
      <c r="AQ72">
        <f>+domexp!AQ72+reexp!AQ72</f>
        <v>24045</v>
      </c>
      <c r="AR72">
        <f>+domexp!AR72+reexp!AR72</f>
        <v>27981</v>
      </c>
      <c r="AS72">
        <f>+domexp!AS72+reexp!AS72</f>
        <v>17148</v>
      </c>
      <c r="AT72">
        <f>+domexp!AT72+reexp!AT72</f>
        <v>31044</v>
      </c>
      <c r="AU72">
        <f>+domexp!AU72+reexp!AU72</f>
        <v>19606</v>
      </c>
      <c r="AV72">
        <f>+domexp!AV72+reexp!AV72</f>
        <v>41470</v>
      </c>
      <c r="AW72">
        <f>+domexp!AW72+reexp!AW72</f>
        <v>61090</v>
      </c>
      <c r="AX72">
        <f>+domexp!AX72+reexp!AX72</f>
        <v>87041</v>
      </c>
      <c r="AY72">
        <f>+domexp!AY72+reexp!AY72</f>
        <v>144555</v>
      </c>
      <c r="AZ72">
        <v>131112</v>
      </c>
      <c r="BA72">
        <v>53555</v>
      </c>
    </row>
    <row r="73" spans="2:53">
      <c r="B73" t="s">
        <v>102</v>
      </c>
    </row>
    <row r="74" spans="2:53">
      <c r="B74" t="s">
        <v>88</v>
      </c>
    </row>
    <row r="75" spans="2:53">
      <c r="B75" t="s">
        <v>30</v>
      </c>
    </row>
    <row r="76" spans="2:53">
      <c r="B76" t="s">
        <v>56</v>
      </c>
      <c r="AO76">
        <f>+domexp!AO76+reexp!AO76</f>
        <v>1028</v>
      </c>
    </row>
    <row r="77" spans="2:53">
      <c r="B77" t="s">
        <v>57</v>
      </c>
    </row>
    <row r="78" spans="2:53">
      <c r="B78" t="s">
        <v>112</v>
      </c>
    </row>
    <row r="79" spans="2:53">
      <c r="B79" t="s">
        <v>117</v>
      </c>
    </row>
    <row r="80" spans="2:53">
      <c r="B80" t="s">
        <v>58</v>
      </c>
    </row>
    <row r="81" spans="2:53">
      <c r="B81" t="s">
        <v>94</v>
      </c>
    </row>
    <row r="82" spans="2:53">
      <c r="B82" t="s">
        <v>31</v>
      </c>
      <c r="X82">
        <v>279287</v>
      </c>
      <c r="Y82">
        <v>271089</v>
      </c>
      <c r="Z82">
        <v>200081</v>
      </c>
      <c r="AA82">
        <v>199000</v>
      </c>
      <c r="AB82">
        <v>197455</v>
      </c>
      <c r="AC82">
        <v>76709</v>
      </c>
      <c r="AD82">
        <v>132021</v>
      </c>
      <c r="AE82">
        <v>126554</v>
      </c>
      <c r="AF82">
        <v>123965</v>
      </c>
      <c r="AG82">
        <v>89376</v>
      </c>
      <c r="AH82">
        <v>105487</v>
      </c>
      <c r="AI82">
        <v>137003</v>
      </c>
      <c r="AJ82">
        <v>92406</v>
      </c>
      <c r="AK82">
        <f>+domexp!AK82+reexp!AK82</f>
        <v>31808</v>
      </c>
      <c r="AL82">
        <f>+domexp!AL82+reexp!AL82</f>
        <v>28989</v>
      </c>
      <c r="AM82">
        <f>+domexp!AM82+reexp!AM82</f>
        <v>72490</v>
      </c>
      <c r="AN82">
        <f>+domexp!AN82+reexp!AN82</f>
        <v>163678</v>
      </c>
      <c r="AO82">
        <f>+domexp!AO82+reexp!AO82</f>
        <v>317074</v>
      </c>
      <c r="AP82">
        <f>+domexp!AP82+reexp!AP82</f>
        <v>371196</v>
      </c>
      <c r="AQ82">
        <f>+domexp!AQ82+reexp!AQ82</f>
        <v>312239</v>
      </c>
      <c r="AR82">
        <f>+domexp!AR82+reexp!AR82</f>
        <v>251111</v>
      </c>
      <c r="AS82">
        <f>+domexp!AS82+reexp!AS82</f>
        <v>261846</v>
      </c>
      <c r="AT82">
        <f>+domexp!AT82+reexp!AT82</f>
        <v>330269</v>
      </c>
      <c r="AU82">
        <f>+domexp!AU82+reexp!AU82</f>
        <v>467830</v>
      </c>
      <c r="AV82">
        <f>+domexp!AV82+reexp!AV82</f>
        <v>669646</v>
      </c>
      <c r="AW82">
        <f>+domexp!AW82+reexp!AW82</f>
        <v>701157</v>
      </c>
      <c r="AX82">
        <f>+domexp!AX82+reexp!AX82</f>
        <v>506688</v>
      </c>
      <c r="AY82">
        <f>+domexp!AY82+reexp!AY82</f>
        <v>706006</v>
      </c>
      <c r="AZ82">
        <v>440713</v>
      </c>
      <c r="BA82">
        <v>267493</v>
      </c>
    </row>
    <row r="83" spans="2:53">
      <c r="B83" t="s">
        <v>121</v>
      </c>
    </row>
    <row r="84" spans="2:53">
      <c r="B84" t="s">
        <v>116</v>
      </c>
    </row>
    <row r="85" spans="2:53">
      <c r="B85" t="s">
        <v>32</v>
      </c>
      <c r="AK85">
        <f>+domexp!AK85+reexp!AK85</f>
        <v>3204</v>
      </c>
      <c r="AL85">
        <f>+domexp!AL85+reexp!AL85</f>
        <v>2004</v>
      </c>
      <c r="AM85">
        <f>+domexp!AM85+reexp!AM85</f>
        <v>1640</v>
      </c>
      <c r="AN85">
        <f>+domexp!AN85+reexp!AN85</f>
        <v>2406</v>
      </c>
      <c r="AQ85">
        <f>+domexp!AQ85+reexp!AQ85</f>
        <v>399</v>
      </c>
      <c r="AR85">
        <f>+domexp!AR85+reexp!AR85</f>
        <v>854</v>
      </c>
      <c r="AS85">
        <f>+domexp!AS85+reexp!AS85</f>
        <v>0</v>
      </c>
      <c r="AT85">
        <f>+domexp!AT85+reexp!AT85</f>
        <v>28</v>
      </c>
      <c r="AU85">
        <f>+domexp!AU85+reexp!AU85</f>
        <v>7750</v>
      </c>
      <c r="AV85">
        <f>+domexp!AV85+reexp!AV85</f>
        <v>257</v>
      </c>
      <c r="AW85">
        <f>+domexp!AW85+reexp!AW85</f>
        <v>439</v>
      </c>
      <c r="AX85">
        <f>+domexp!AX85+reexp!AX85</f>
        <v>1629</v>
      </c>
      <c r="AY85">
        <f>+domexp!AY85+reexp!AY85</f>
        <v>696</v>
      </c>
      <c r="AZ85">
        <v>8288</v>
      </c>
      <c r="BA85">
        <v>96243</v>
      </c>
    </row>
    <row r="86" spans="2:53">
      <c r="B86" t="s">
        <v>33</v>
      </c>
    </row>
    <row r="87" spans="2:53">
      <c r="B87" t="s">
        <v>55</v>
      </c>
      <c r="AM87">
        <f>+domexp!AM87+reexp!AM87</f>
        <v>35</v>
      </c>
      <c r="AQ87">
        <f>+domexp!AQ87+reexp!AQ87</f>
        <v>6862</v>
      </c>
      <c r="AR87">
        <f>+domexp!AR87+reexp!AR87</f>
        <v>8757</v>
      </c>
      <c r="AS87">
        <f>+domexp!AS87+reexp!AS87</f>
        <v>298</v>
      </c>
      <c r="AT87">
        <f>+domexp!AT87+reexp!AT87</f>
        <v>1653</v>
      </c>
      <c r="AU87">
        <f>+domexp!AU87+reexp!AU87</f>
        <v>7309</v>
      </c>
      <c r="AV87">
        <f>+domexp!AV87+reexp!AV87</f>
        <v>12676</v>
      </c>
      <c r="AW87">
        <f>+domexp!AW87+reexp!AW87</f>
        <v>924</v>
      </c>
      <c r="AX87">
        <f>+domexp!AX87+reexp!AX87</f>
        <v>4749</v>
      </c>
      <c r="AY87">
        <f>+domexp!AY87+reexp!AY87</f>
        <v>1294</v>
      </c>
      <c r="AZ87">
        <v>6319</v>
      </c>
      <c r="BA87">
        <v>13762</v>
      </c>
    </row>
    <row r="88" spans="2:53">
      <c r="B88" t="s">
        <v>45</v>
      </c>
    </row>
    <row r="89" spans="2:53">
      <c r="B89" t="s">
        <v>95</v>
      </c>
    </row>
    <row r="90" spans="2:53">
      <c r="B90" t="s">
        <v>84</v>
      </c>
      <c r="AY90">
        <f>+domexp!AY90+reexp!AY90</f>
        <v>33</v>
      </c>
    </row>
    <row r="91" spans="2:53">
      <c r="B91" t="s">
        <v>44</v>
      </c>
    </row>
    <row r="92" spans="2:53">
      <c r="B92" t="s">
        <v>96</v>
      </c>
    </row>
    <row r="93" spans="2:53">
      <c r="B93" t="s">
        <v>34</v>
      </c>
    </row>
    <row r="94" spans="2:53">
      <c r="B94" t="s">
        <v>126</v>
      </c>
      <c r="AQ94">
        <f>+domexp!AQ94+reexp!AQ94</f>
        <v>14</v>
      </c>
    </row>
    <row r="95" spans="2:53">
      <c r="B95" t="s">
        <v>54</v>
      </c>
    </row>
    <row r="96" spans="2:53">
      <c r="B96" t="s">
        <v>35</v>
      </c>
      <c r="AL96">
        <f>+domexp!AL96+reexp!AL96</f>
        <v>234</v>
      </c>
      <c r="AM96">
        <f>+domexp!AM96+reexp!AM96</f>
        <v>234</v>
      </c>
      <c r="AW96">
        <f>+domexp!AW96+reexp!AW96</f>
        <v>1710</v>
      </c>
      <c r="AX96">
        <f>+domexp!AX96+reexp!AX96</f>
        <v>3329</v>
      </c>
      <c r="AY96">
        <f>+domexp!AY96+reexp!AY96</f>
        <v>1440</v>
      </c>
      <c r="AZ96">
        <v>3331</v>
      </c>
      <c r="BA96">
        <v>1548</v>
      </c>
    </row>
    <row r="97" spans="2:53">
      <c r="B97" t="s">
        <v>107</v>
      </c>
    </row>
    <row r="98" spans="2:53">
      <c r="B98" t="s">
        <v>97</v>
      </c>
    </row>
    <row r="99" spans="2:53">
      <c r="B99" t="s">
        <v>36</v>
      </c>
      <c r="X99">
        <v>4463</v>
      </c>
      <c r="Y99">
        <v>10540</v>
      </c>
      <c r="Z99">
        <v>9000</v>
      </c>
    </row>
    <row r="100" spans="2:53">
      <c r="B100" t="s">
        <v>149</v>
      </c>
      <c r="AM100">
        <f>+domexp!AM100+reexp!AM100</f>
        <v>890</v>
      </c>
    </row>
    <row r="101" spans="2:53">
      <c r="B101" t="s">
        <v>53</v>
      </c>
    </row>
    <row r="102" spans="2:53">
      <c r="B102" t="s">
        <v>70</v>
      </c>
      <c r="AY102">
        <f>+domexp!AY102+reexp!AY102</f>
        <v>29</v>
      </c>
    </row>
    <row r="103" spans="2:53">
      <c r="B103" t="s">
        <v>37</v>
      </c>
    </row>
    <row r="104" spans="2:53">
      <c r="B104" t="s">
        <v>38</v>
      </c>
    </row>
    <row r="105" spans="2:53">
      <c r="B105" t="s">
        <v>85</v>
      </c>
      <c r="AY105">
        <f>+domexp!AY105+reexp!AY105</f>
        <v>48</v>
      </c>
    </row>
    <row r="106" spans="2:53">
      <c r="B106" t="s">
        <v>103</v>
      </c>
    </row>
    <row r="107" spans="2:53">
      <c r="B107" t="s">
        <v>42</v>
      </c>
    </row>
    <row r="108" spans="2:53">
      <c r="B108" t="s">
        <v>43</v>
      </c>
    </row>
    <row r="109" spans="2:53">
      <c r="B109" t="s">
        <v>39</v>
      </c>
      <c r="X109">
        <v>3456954</v>
      </c>
      <c r="Y109">
        <v>3945019</v>
      </c>
      <c r="Z109">
        <v>2312766</v>
      </c>
      <c r="AA109">
        <v>2003981</v>
      </c>
      <c r="AB109">
        <v>2227330</v>
      </c>
      <c r="AC109">
        <v>2642033</v>
      </c>
      <c r="AD109">
        <v>2812056</v>
      </c>
      <c r="AE109">
        <v>3208006</v>
      </c>
      <c r="AF109">
        <v>3716299</v>
      </c>
      <c r="AG109">
        <v>2718198</v>
      </c>
      <c r="AH109">
        <v>3485061</v>
      </c>
      <c r="AI109">
        <v>2708674</v>
      </c>
      <c r="AJ109">
        <v>1204660</v>
      </c>
      <c r="AK109">
        <f>+domexp!AK109+reexp!AK109</f>
        <v>528489</v>
      </c>
      <c r="AL109">
        <f>+domexp!AL109+reexp!AL109</f>
        <v>377742</v>
      </c>
      <c r="AM109">
        <f>+domexp!AM109+reexp!AM109</f>
        <v>953131</v>
      </c>
      <c r="AN109">
        <f>+domexp!AN109+reexp!AN109</f>
        <v>1059394</v>
      </c>
      <c r="AO109">
        <f>+domexp!AO109+reexp!AO109</f>
        <v>1583475</v>
      </c>
      <c r="AP109">
        <f>+domexp!AP109+reexp!AP109</f>
        <v>1733640</v>
      </c>
      <c r="AQ109">
        <f>+domexp!AQ109+reexp!AQ109</f>
        <v>2377166</v>
      </c>
      <c r="AR109">
        <f>+domexp!AR109+reexp!AR109</f>
        <v>1743429</v>
      </c>
      <c r="AS109">
        <f>+domexp!AS109+reexp!AS109</f>
        <v>2021571</v>
      </c>
      <c r="AT109">
        <f>+domexp!AT109+reexp!AT109</f>
        <v>2357058</v>
      </c>
      <c r="AU109">
        <f>+domexp!AU109+reexp!AU109</f>
        <v>1805506</v>
      </c>
      <c r="AV109">
        <f>+domexp!AV109+reexp!AV109</f>
        <v>2620992</v>
      </c>
      <c r="AW109">
        <f>+domexp!AW109+reexp!AW109</f>
        <v>4829171</v>
      </c>
      <c r="AX109">
        <f>+domexp!AX109+reexp!AX109</f>
        <v>4006119</v>
      </c>
      <c r="AY109">
        <f>+domexp!AY109+reexp!AY109</f>
        <v>2385493</v>
      </c>
      <c r="AZ109">
        <v>3551751</v>
      </c>
      <c r="BA109">
        <v>2833552</v>
      </c>
    </row>
    <row r="110" spans="2:53">
      <c r="B110" t="s">
        <v>86</v>
      </c>
      <c r="BA110">
        <v>1961</v>
      </c>
    </row>
    <row r="111" spans="2:53">
      <c r="B111" t="s">
        <v>82</v>
      </c>
      <c r="AQ111">
        <f>+domexp!AQ111+reexp!AQ111</f>
        <v>9</v>
      </c>
      <c r="AY111">
        <f>+domexp!AY111+reexp!AY111</f>
        <v>378</v>
      </c>
    </row>
    <row r="112" spans="2:53">
      <c r="B112" t="s">
        <v>81</v>
      </c>
      <c r="AU112">
        <f>+domexp!AU112+reexp!AU112</f>
        <v>26</v>
      </c>
      <c r="AV112">
        <f>+domexp!AV112+reexp!AV112</f>
        <v>531</v>
      </c>
      <c r="AW112">
        <f>+domexp!AW112+reexp!AW112</f>
        <v>662</v>
      </c>
      <c r="AY112">
        <f>+domexp!AY112+reexp!AY112</f>
        <v>56</v>
      </c>
    </row>
    <row r="113" spans="2:53">
      <c r="B113" t="s">
        <v>76</v>
      </c>
      <c r="Z113">
        <v>5888</v>
      </c>
      <c r="AA113">
        <v>32806</v>
      </c>
      <c r="AB113">
        <v>23789</v>
      </c>
      <c r="AC113">
        <v>12910</v>
      </c>
      <c r="AD113">
        <v>7833</v>
      </c>
      <c r="AE113">
        <v>11105</v>
      </c>
      <c r="AF113">
        <v>26514</v>
      </c>
      <c r="AG113">
        <v>15363</v>
      </c>
      <c r="AH113">
        <v>21861</v>
      </c>
      <c r="AI113">
        <v>6589</v>
      </c>
      <c r="AJ113">
        <v>1951</v>
      </c>
    </row>
    <row r="115" spans="2:53">
      <c r="B115" t="s">
        <v>40</v>
      </c>
      <c r="E115">
        <f>SUM(E4:E114)</f>
        <v>0</v>
      </c>
      <c r="F115">
        <f t="shared" ref="F115:BA115" si="0">SUM(F4:F114)</f>
        <v>0</v>
      </c>
      <c r="G115">
        <f t="shared" si="0"/>
        <v>0</v>
      </c>
      <c r="H115">
        <f t="shared" si="0"/>
        <v>0</v>
      </c>
      <c r="I115">
        <f t="shared" si="0"/>
        <v>0</v>
      </c>
      <c r="J115">
        <f t="shared" si="0"/>
        <v>0</v>
      </c>
      <c r="K115">
        <f t="shared" si="0"/>
        <v>0</v>
      </c>
      <c r="L115">
        <f t="shared" si="0"/>
        <v>0</v>
      </c>
      <c r="M115">
        <f t="shared" si="0"/>
        <v>0</v>
      </c>
      <c r="N115">
        <f t="shared" si="0"/>
        <v>0</v>
      </c>
      <c r="O115">
        <f t="shared" si="0"/>
        <v>0</v>
      </c>
      <c r="P115">
        <f t="shared" si="0"/>
        <v>0</v>
      </c>
      <c r="Q115">
        <f t="shared" si="0"/>
        <v>0</v>
      </c>
      <c r="R115">
        <f t="shared" si="0"/>
        <v>0</v>
      </c>
      <c r="S115">
        <f t="shared" si="0"/>
        <v>0</v>
      </c>
      <c r="T115">
        <f t="shared" si="0"/>
        <v>0</v>
      </c>
      <c r="U115">
        <f t="shared" si="0"/>
        <v>0</v>
      </c>
      <c r="V115">
        <f t="shared" si="0"/>
        <v>0</v>
      </c>
      <c r="W115">
        <f t="shared" si="0"/>
        <v>0</v>
      </c>
      <c r="X115">
        <f t="shared" si="0"/>
        <v>4448809</v>
      </c>
      <c r="Y115">
        <f t="shared" si="0"/>
        <v>5045671</v>
      </c>
      <c r="Z115">
        <f t="shared" si="0"/>
        <v>3031069</v>
      </c>
      <c r="AA115">
        <f t="shared" si="0"/>
        <v>2817597</v>
      </c>
      <c r="AB115">
        <f t="shared" si="0"/>
        <v>3196594</v>
      </c>
      <c r="AC115">
        <f t="shared" si="0"/>
        <v>3337744</v>
      </c>
      <c r="AD115">
        <f t="shared" si="0"/>
        <v>3576018</v>
      </c>
      <c r="AE115">
        <f t="shared" si="0"/>
        <v>3928790</v>
      </c>
      <c r="AF115">
        <f t="shared" si="0"/>
        <v>4547528</v>
      </c>
      <c r="AG115">
        <f t="shared" si="0"/>
        <v>4041502</v>
      </c>
      <c r="AH115">
        <f t="shared" si="0"/>
        <v>4876875</v>
      </c>
      <c r="AI115">
        <f t="shared" si="0"/>
        <v>4534963</v>
      </c>
      <c r="AJ115">
        <f t="shared" si="0"/>
        <v>2911066</v>
      </c>
      <c r="AK115">
        <f t="shared" si="0"/>
        <v>1447484</v>
      </c>
      <c r="AL115">
        <f t="shared" si="0"/>
        <v>1042095</v>
      </c>
      <c r="AM115">
        <f t="shared" si="0"/>
        <v>1520917</v>
      </c>
      <c r="AN115">
        <f t="shared" si="0"/>
        <v>1699043</v>
      </c>
      <c r="AO115">
        <f t="shared" si="0"/>
        <v>2413851</v>
      </c>
      <c r="AP115">
        <f t="shared" si="0"/>
        <v>2602600</v>
      </c>
      <c r="AQ115">
        <f t="shared" si="0"/>
        <v>3263384</v>
      </c>
      <c r="AR115">
        <f t="shared" si="0"/>
        <v>2519674</v>
      </c>
      <c r="AS115">
        <f t="shared" si="0"/>
        <v>3039505</v>
      </c>
      <c r="AT115">
        <f t="shared" si="0"/>
        <v>3357546</v>
      </c>
      <c r="AU115">
        <f t="shared" si="0"/>
        <v>2553336</v>
      </c>
      <c r="AV115">
        <f t="shared" si="0"/>
        <v>3745326</v>
      </c>
      <c r="AW115">
        <f t="shared" si="0"/>
        <v>6086916</v>
      </c>
      <c r="AX115">
        <f t="shared" si="0"/>
        <v>4921932</v>
      </c>
      <c r="AY115">
        <f t="shared" si="0"/>
        <v>5222028</v>
      </c>
      <c r="AZ115">
        <f t="shared" si="0"/>
        <v>6140513</v>
      </c>
      <c r="BA115">
        <f t="shared" si="0"/>
        <v>6151035</v>
      </c>
    </row>
    <row r="117" spans="2:53">
      <c r="X117">
        <f>4448809-X115</f>
        <v>0</v>
      </c>
      <c r="Y117">
        <f>5045671-Y115</f>
        <v>0</v>
      </c>
      <c r="Z117">
        <f>3045459-Z115</f>
        <v>14390</v>
      </c>
      <c r="AA117">
        <f>2817597-AA115</f>
        <v>0</v>
      </c>
      <c r="AB117">
        <f>3196884-AB115</f>
        <v>290</v>
      </c>
      <c r="AC117">
        <f>3337744-AC115</f>
        <v>0</v>
      </c>
      <c r="AD117">
        <f>3576018-AD115</f>
        <v>0</v>
      </c>
      <c r="AE117">
        <f>3928790-AE115</f>
        <v>0</v>
      </c>
      <c r="AF117">
        <f>4547528-AF115</f>
        <v>0</v>
      </c>
      <c r="AG117">
        <f>4041502-AG115</f>
        <v>0</v>
      </c>
      <c r="AH117">
        <f>4876875-AH115</f>
        <v>0</v>
      </c>
      <c r="AI117">
        <f>4534963-AI115</f>
        <v>0</v>
      </c>
      <c r="AJ117">
        <f>2911066-AJ115</f>
        <v>0</v>
      </c>
      <c r="AK117">
        <f>+AK115-(domexp!AK115+reexp!AK115)</f>
        <v>0</v>
      </c>
      <c r="AL117">
        <f>+AL115-(domexp!AL115+reexp!AL115)</f>
        <v>0</v>
      </c>
      <c r="AM117">
        <f>+AM115-(domexp!AM115+reexp!AM115)</f>
        <v>0</v>
      </c>
      <c r="AN117">
        <f>+AN115-(domexp!AN115+reexp!AN115)</f>
        <v>0</v>
      </c>
      <c r="AO117">
        <f>+AO115-(domexp!AO115+reexp!AO115)</f>
        <v>0</v>
      </c>
      <c r="AP117">
        <f>+AP115-(domexp!AP115+reexp!AP115)</f>
        <v>0</v>
      </c>
      <c r="AQ117">
        <f>+AQ115-(domexp!AQ115+reexp!AQ115)</f>
        <v>0</v>
      </c>
      <c r="AR117">
        <f>+AR115-(domexp!AR115+reexp!AR115)</f>
        <v>0</v>
      </c>
      <c r="AS117">
        <f>+AS115-(domexp!AS115+reexp!AS115)</f>
        <v>0</v>
      </c>
      <c r="AT117">
        <f>+AT115-(domexp!AT115+reexp!AT115)</f>
        <v>0</v>
      </c>
      <c r="AU117">
        <f>+AU115-(domexp!AU115+reexp!AU115)</f>
        <v>0</v>
      </c>
      <c r="AV117">
        <f>+AV115-(domexp!AV115+reexp!AV115)</f>
        <v>0</v>
      </c>
      <c r="AW117">
        <f>+AW115-(domexp!AW115+reexp!AW115)</f>
        <v>0</v>
      </c>
      <c r="AX117">
        <f>+AX115-(domexp!AX115+reexp!AX115)</f>
        <v>0</v>
      </c>
      <c r="AY117">
        <f>+AY115-(domexp!AY115+reexp!AY115)</f>
        <v>0</v>
      </c>
      <c r="AZ117">
        <f>6140513-AZ115</f>
        <v>0</v>
      </c>
      <c r="BA117">
        <f>6151035-BA115</f>
        <v>0</v>
      </c>
    </row>
    <row r="119" spans="2:53">
      <c r="AE119" t="s">
        <v>78</v>
      </c>
      <c r="AF119" t="s">
        <v>78</v>
      </c>
      <c r="AG119" t="s">
        <v>78</v>
      </c>
      <c r="AH119" t="s">
        <v>78</v>
      </c>
      <c r="AI119" t="s">
        <v>78</v>
      </c>
      <c r="AJ119" t="s">
        <v>78</v>
      </c>
      <c r="AT119" t="s">
        <v>78</v>
      </c>
    </row>
    <row r="120" spans="2:53">
      <c r="AT120" t="s">
        <v>41</v>
      </c>
      <c r="AU120" t="s">
        <v>41</v>
      </c>
      <c r="AW120" t="s">
        <v>41</v>
      </c>
      <c r="AX120" t="s">
        <v>41</v>
      </c>
      <c r="AY120" t="s">
        <v>41</v>
      </c>
      <c r="AZ120" t="s">
        <v>41</v>
      </c>
      <c r="BA120" t="s">
        <v>41</v>
      </c>
    </row>
    <row r="121" spans="2:53">
      <c r="AE121" t="s">
        <v>79</v>
      </c>
      <c r="AF121" t="s">
        <v>79</v>
      </c>
      <c r="AG121" t="s">
        <v>79</v>
      </c>
      <c r="AH121" t="s">
        <v>79</v>
      </c>
      <c r="AI121" t="s">
        <v>79</v>
      </c>
      <c r="AJ12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123"/>
  <sheetViews>
    <sheetView workbookViewId="0">
      <pane xSplit="3" ySplit="3" topLeftCell="R4" activePane="bottomRight" state="frozen"/>
      <selection activeCell="AT8" sqref="AT8"/>
      <selection pane="topRight" activeCell="AT8" sqref="AT8"/>
      <selection pane="bottomLeft" activeCell="AT8" sqref="AT8"/>
      <selection pane="bottomRight" activeCell="AT8" sqref="AT8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 s="1">
        <v>1931</v>
      </c>
      <c r="AK1" s="1">
        <v>1932</v>
      </c>
      <c r="AL1" s="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X2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 s="1">
        <v>1</v>
      </c>
      <c r="AK2" s="1">
        <v>1</v>
      </c>
      <c r="AL2" s="1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</row>
    <row r="3" spans="1:54">
      <c r="AA3" t="s">
        <v>77</v>
      </c>
      <c r="AB3" t="s">
        <v>77</v>
      </c>
      <c r="AC3" t="s">
        <v>77</v>
      </c>
      <c r="AD3" t="s">
        <v>77</v>
      </c>
      <c r="AE3" t="s">
        <v>77</v>
      </c>
      <c r="AF3" t="s">
        <v>77</v>
      </c>
      <c r="AG3" t="s">
        <v>77</v>
      </c>
      <c r="AH3" t="s">
        <v>77</v>
      </c>
      <c r="AI3" t="s">
        <v>77</v>
      </c>
      <c r="AJ3" t="s">
        <v>77</v>
      </c>
      <c r="AK3" t="s">
        <v>77</v>
      </c>
      <c r="AL3" t="s">
        <v>77</v>
      </c>
      <c r="AM3" t="s">
        <v>77</v>
      </c>
      <c r="AN3" t="s">
        <v>77</v>
      </c>
      <c r="AO3" t="s">
        <v>77</v>
      </c>
      <c r="AP3" t="s">
        <v>77</v>
      </c>
      <c r="AQ3" t="s">
        <v>77</v>
      </c>
      <c r="AR3" t="s">
        <v>77</v>
      </c>
      <c r="AS3" t="s">
        <v>77</v>
      </c>
      <c r="AT3" t="s">
        <v>77</v>
      </c>
      <c r="AU3" t="s">
        <v>77</v>
      </c>
      <c r="AV3" t="s">
        <v>77</v>
      </c>
      <c r="AW3" t="s">
        <v>77</v>
      </c>
      <c r="AX3" t="s">
        <v>77</v>
      </c>
      <c r="AY3" t="s">
        <v>77</v>
      </c>
      <c r="AZ3" t="s">
        <v>77</v>
      </c>
      <c r="BA3" t="s">
        <v>77</v>
      </c>
    </row>
    <row r="4" spans="1:54">
      <c r="A4" t="s">
        <v>2</v>
      </c>
      <c r="B4" t="s">
        <v>3</v>
      </c>
      <c r="AA4">
        <v>433858</v>
      </c>
      <c r="AB4">
        <v>324899</v>
      </c>
      <c r="AC4">
        <v>257336</v>
      </c>
      <c r="AD4">
        <v>406490</v>
      </c>
      <c r="AK4">
        <v>62314</v>
      </c>
      <c r="AL4">
        <v>81404</v>
      </c>
      <c r="AM4">
        <v>282016</v>
      </c>
      <c r="AN4">
        <v>316460</v>
      </c>
      <c r="AO4">
        <v>404484</v>
      </c>
      <c r="AP4">
        <v>413696</v>
      </c>
      <c r="AQ4">
        <v>408115</v>
      </c>
      <c r="AR4">
        <v>384093</v>
      </c>
      <c r="AS4">
        <v>551040</v>
      </c>
      <c r="AT4">
        <v>241696</v>
      </c>
      <c r="AU4">
        <v>27444</v>
      </c>
      <c r="AV4">
        <v>12443</v>
      </c>
      <c r="AX4">
        <v>550</v>
      </c>
      <c r="AY4">
        <v>574889</v>
      </c>
    </row>
    <row r="5" spans="1:54">
      <c r="B5" t="s">
        <v>69</v>
      </c>
    </row>
    <row r="6" spans="1:54">
      <c r="B6" t="s">
        <v>4</v>
      </c>
      <c r="AQ6">
        <v>24</v>
      </c>
      <c r="AT6">
        <v>20615</v>
      </c>
    </row>
    <row r="7" spans="1:54">
      <c r="B7" t="s">
        <v>5</v>
      </c>
      <c r="AC7">
        <v>377</v>
      </c>
    </row>
    <row r="8" spans="1:54">
      <c r="B8" t="s">
        <v>66</v>
      </c>
    </row>
    <row r="9" spans="1:54">
      <c r="B9" t="s">
        <v>72</v>
      </c>
      <c r="AA9">
        <v>337</v>
      </c>
      <c r="AB9">
        <v>346</v>
      </c>
      <c r="AC9">
        <v>1656</v>
      </c>
      <c r="AD9">
        <v>709</v>
      </c>
      <c r="AL9">
        <v>1377</v>
      </c>
      <c r="AM9">
        <v>3241</v>
      </c>
      <c r="AN9">
        <v>1608</v>
      </c>
      <c r="AO9">
        <v>2858</v>
      </c>
      <c r="AP9">
        <v>2841</v>
      </c>
      <c r="AQ9">
        <v>2914</v>
      </c>
      <c r="AR9">
        <v>1786</v>
      </c>
      <c r="AS9">
        <v>2014</v>
      </c>
      <c r="AT9">
        <v>2938</v>
      </c>
      <c r="AU9">
        <v>960</v>
      </c>
    </row>
    <row r="10" spans="1:54">
      <c r="B10" t="s">
        <v>63</v>
      </c>
    </row>
    <row r="11" spans="1:54">
      <c r="B11" t="s">
        <v>114</v>
      </c>
    </row>
    <row r="12" spans="1:54">
      <c r="B12" t="s">
        <v>68</v>
      </c>
    </row>
    <row r="13" spans="1:54">
      <c r="B13" t="s">
        <v>6</v>
      </c>
    </row>
    <row r="14" spans="1:54">
      <c r="B14" t="s">
        <v>7</v>
      </c>
    </row>
    <row r="15" spans="1:54">
      <c r="B15" t="s">
        <v>8</v>
      </c>
      <c r="AA15">
        <v>16334</v>
      </c>
      <c r="AB15">
        <v>18339</v>
      </c>
      <c r="AC15">
        <v>16864</v>
      </c>
      <c r="AD15">
        <v>35464</v>
      </c>
      <c r="AK15">
        <v>19906</v>
      </c>
      <c r="AL15">
        <v>126622</v>
      </c>
      <c r="AM15">
        <v>30841</v>
      </c>
      <c r="AN15">
        <v>50450</v>
      </c>
      <c r="AO15">
        <v>47840</v>
      </c>
      <c r="AP15">
        <v>32680</v>
      </c>
      <c r="AQ15">
        <v>111066</v>
      </c>
      <c r="AR15">
        <v>54411</v>
      </c>
      <c r="AS15">
        <v>162986</v>
      </c>
      <c r="AT15">
        <v>352107</v>
      </c>
      <c r="AU15">
        <v>110602</v>
      </c>
      <c r="AV15">
        <v>260339</v>
      </c>
      <c r="AW15">
        <v>237893</v>
      </c>
      <c r="AX15">
        <v>177173</v>
      </c>
      <c r="AY15">
        <v>1004280</v>
      </c>
    </row>
    <row r="16" spans="1:54">
      <c r="B16" t="s">
        <v>9</v>
      </c>
      <c r="AK16">
        <v>12693</v>
      </c>
      <c r="AL16">
        <v>10781</v>
      </c>
      <c r="AM16">
        <v>10146</v>
      </c>
      <c r="AN16">
        <v>8879</v>
      </c>
      <c r="AO16">
        <v>4274</v>
      </c>
      <c r="AP16">
        <v>883</v>
      </c>
      <c r="AR16">
        <v>341</v>
      </c>
      <c r="AS16">
        <v>90</v>
      </c>
      <c r="AT16">
        <v>700</v>
      </c>
      <c r="AU16">
        <v>1741</v>
      </c>
      <c r="AV16">
        <v>94</v>
      </c>
      <c r="AW16">
        <v>202</v>
      </c>
      <c r="AX16">
        <v>120</v>
      </c>
      <c r="AY16">
        <v>220</v>
      </c>
    </row>
    <row r="17" spans="2:51">
      <c r="B17" t="s">
        <v>10</v>
      </c>
    </row>
    <row r="18" spans="2:51">
      <c r="B18" t="s">
        <v>105</v>
      </c>
    </row>
    <row r="19" spans="2:51">
      <c r="B19" t="s">
        <v>74</v>
      </c>
    </row>
    <row r="20" spans="2:51">
      <c r="B20" t="s">
        <v>11</v>
      </c>
      <c r="AN20">
        <v>451</v>
      </c>
    </row>
    <row r="21" spans="2:51">
      <c r="B21" t="s">
        <v>137</v>
      </c>
      <c r="AC21">
        <v>710</v>
      </c>
    </row>
    <row r="22" spans="2:51">
      <c r="B22" t="s">
        <v>12</v>
      </c>
    </row>
    <row r="23" spans="2:51">
      <c r="B23" t="s">
        <v>67</v>
      </c>
    </row>
    <row r="24" spans="2:51">
      <c r="B24" t="s">
        <v>62</v>
      </c>
    </row>
    <row r="25" spans="2:51">
      <c r="B25" t="s">
        <v>52</v>
      </c>
    </row>
    <row r="26" spans="2:51">
      <c r="B26" t="s">
        <v>88</v>
      </c>
    </row>
    <row r="27" spans="2:51">
      <c r="B27" t="s">
        <v>13</v>
      </c>
      <c r="AA27">
        <v>1967</v>
      </c>
      <c r="AB27">
        <v>1052</v>
      </c>
      <c r="AC27">
        <v>1557</v>
      </c>
      <c r="AK27">
        <v>5151</v>
      </c>
      <c r="AM27">
        <v>810</v>
      </c>
      <c r="AN27">
        <v>962</v>
      </c>
      <c r="AO27">
        <v>716</v>
      </c>
      <c r="AP27">
        <v>181</v>
      </c>
      <c r="AQ27">
        <v>674</v>
      </c>
      <c r="AR27">
        <v>3323</v>
      </c>
      <c r="AS27">
        <v>6593</v>
      </c>
      <c r="AT27">
        <v>9001</v>
      </c>
      <c r="AU27">
        <v>63134</v>
      </c>
      <c r="AV27">
        <v>73429</v>
      </c>
      <c r="AW27">
        <v>222347</v>
      </c>
      <c r="AX27">
        <v>109532</v>
      </c>
      <c r="AY27">
        <v>275690</v>
      </c>
    </row>
    <row r="28" spans="2:51">
      <c r="B28" t="s">
        <v>73</v>
      </c>
    </row>
    <row r="29" spans="2:51">
      <c r="B29" t="s">
        <v>109</v>
      </c>
    </row>
    <row r="30" spans="2:51">
      <c r="B30" t="s">
        <v>51</v>
      </c>
      <c r="AY30">
        <v>6944</v>
      </c>
    </row>
    <row r="31" spans="2:51">
      <c r="B31" t="s">
        <v>65</v>
      </c>
      <c r="AA31">
        <v>61</v>
      </c>
    </row>
    <row r="32" spans="2:51">
      <c r="B32" t="s">
        <v>89</v>
      </c>
    </row>
    <row r="33" spans="2:45">
      <c r="B33" t="s">
        <v>14</v>
      </c>
    </row>
    <row r="34" spans="2:45">
      <c r="B34" t="s">
        <v>90</v>
      </c>
    </row>
    <row r="35" spans="2:45">
      <c r="B35" t="s">
        <v>60</v>
      </c>
    </row>
    <row r="36" spans="2:45">
      <c r="B36" t="s">
        <v>61</v>
      </c>
    </row>
    <row r="37" spans="2:45">
      <c r="B37" t="s">
        <v>64</v>
      </c>
    </row>
    <row r="38" spans="2:45">
      <c r="B38" t="s">
        <v>100</v>
      </c>
    </row>
    <row r="39" spans="2:45">
      <c r="B39" t="s">
        <v>15</v>
      </c>
    </row>
    <row r="40" spans="2:45">
      <c r="B40" t="s">
        <v>50</v>
      </c>
    </row>
    <row r="41" spans="2:45">
      <c r="B41" t="s">
        <v>75</v>
      </c>
    </row>
    <row r="42" spans="2:45">
      <c r="B42" t="s">
        <v>16</v>
      </c>
    </row>
    <row r="43" spans="2:45">
      <c r="B43" t="s">
        <v>91</v>
      </c>
    </row>
    <row r="44" spans="2:45">
      <c r="B44" t="s">
        <v>110</v>
      </c>
    </row>
    <row r="45" spans="2:45">
      <c r="B45" t="s">
        <v>17</v>
      </c>
    </row>
    <row r="46" spans="2:45">
      <c r="B46" t="s">
        <v>49</v>
      </c>
    </row>
    <row r="47" spans="2:45">
      <c r="B47" t="s">
        <v>111</v>
      </c>
    </row>
    <row r="48" spans="2:45">
      <c r="B48" t="s">
        <v>92</v>
      </c>
      <c r="AO48">
        <v>700</v>
      </c>
      <c r="AP48">
        <v>297</v>
      </c>
      <c r="AQ48">
        <v>700</v>
      </c>
      <c r="AR48">
        <v>550</v>
      </c>
      <c r="AS48">
        <v>300</v>
      </c>
    </row>
    <row r="49" spans="2:51">
      <c r="B49" t="s">
        <v>101</v>
      </c>
    </row>
    <row r="50" spans="2:51">
      <c r="B50" t="s">
        <v>106</v>
      </c>
    </row>
    <row r="51" spans="2:51">
      <c r="B51" t="s">
        <v>18</v>
      </c>
    </row>
    <row r="52" spans="2:51">
      <c r="B52" t="s">
        <v>48</v>
      </c>
      <c r="AL52">
        <v>50</v>
      </c>
    </row>
    <row r="53" spans="2:51">
      <c r="B53" t="s">
        <v>71</v>
      </c>
      <c r="AY53">
        <v>40</v>
      </c>
    </row>
    <row r="54" spans="2:51">
      <c r="B54" t="s">
        <v>129</v>
      </c>
      <c r="AT54">
        <v>7200</v>
      </c>
      <c r="AU54">
        <v>31258</v>
      </c>
      <c r="AV54">
        <v>10301</v>
      </c>
    </row>
    <row r="55" spans="2:51">
      <c r="B55" t="s">
        <v>19</v>
      </c>
      <c r="AY55">
        <v>30</v>
      </c>
    </row>
    <row r="56" spans="2:51">
      <c r="B56" t="s">
        <v>20</v>
      </c>
      <c r="AC56">
        <v>927</v>
      </c>
      <c r="AD56">
        <v>400</v>
      </c>
      <c r="AN56">
        <v>100</v>
      </c>
      <c r="AP56">
        <v>100</v>
      </c>
      <c r="AS56">
        <v>200</v>
      </c>
    </row>
    <row r="57" spans="2:51">
      <c r="B57" t="s">
        <v>83</v>
      </c>
      <c r="AY57">
        <v>7507</v>
      </c>
    </row>
    <row r="58" spans="2:51">
      <c r="B58" t="s">
        <v>21</v>
      </c>
    </row>
    <row r="59" spans="2:51">
      <c r="B59" t="s">
        <v>22</v>
      </c>
    </row>
    <row r="60" spans="2:51">
      <c r="B60" t="s">
        <v>23</v>
      </c>
    </row>
    <row r="61" spans="2:51">
      <c r="B61" t="s">
        <v>115</v>
      </c>
    </row>
    <row r="62" spans="2:51">
      <c r="B62" t="s">
        <v>24</v>
      </c>
    </row>
    <row r="63" spans="2:51">
      <c r="B63" t="s">
        <v>47</v>
      </c>
    </row>
    <row r="64" spans="2:51">
      <c r="B64" t="s">
        <v>93</v>
      </c>
    </row>
    <row r="65" spans="2:51">
      <c r="B65" t="s">
        <v>25</v>
      </c>
    </row>
    <row r="66" spans="2:51">
      <c r="B66" t="s">
        <v>26</v>
      </c>
      <c r="AA66">
        <v>6000</v>
      </c>
      <c r="AD66">
        <v>8500</v>
      </c>
      <c r="AM66">
        <v>277</v>
      </c>
      <c r="AN66">
        <v>3389</v>
      </c>
      <c r="AO66">
        <v>3390</v>
      </c>
      <c r="AP66">
        <v>1255</v>
      </c>
    </row>
    <row r="67" spans="2:51">
      <c r="B67" t="s">
        <v>46</v>
      </c>
      <c r="AK67">
        <v>70</v>
      </c>
      <c r="AL67">
        <v>4456</v>
      </c>
      <c r="AN67">
        <v>408</v>
      </c>
      <c r="AO67">
        <v>1953</v>
      </c>
    </row>
    <row r="68" spans="2:51">
      <c r="B68" t="s">
        <v>59</v>
      </c>
    </row>
    <row r="69" spans="2:51">
      <c r="B69" t="s">
        <v>27</v>
      </c>
      <c r="AA69">
        <v>3724</v>
      </c>
      <c r="AB69">
        <v>458</v>
      </c>
      <c r="AC69">
        <v>1570</v>
      </c>
      <c r="AD69">
        <v>2204</v>
      </c>
      <c r="AK69">
        <v>172</v>
      </c>
      <c r="AL69">
        <v>285</v>
      </c>
      <c r="AM69">
        <v>501</v>
      </c>
      <c r="AN69">
        <v>562</v>
      </c>
      <c r="AO69">
        <v>221</v>
      </c>
      <c r="AP69">
        <v>30</v>
      </c>
      <c r="AR69">
        <v>7</v>
      </c>
      <c r="AV69">
        <v>410</v>
      </c>
      <c r="AW69">
        <v>332</v>
      </c>
      <c r="AX69">
        <v>25</v>
      </c>
      <c r="AY69">
        <v>4602</v>
      </c>
    </row>
    <row r="70" spans="2:51">
      <c r="B70" t="s">
        <v>118</v>
      </c>
    </row>
    <row r="71" spans="2:51">
      <c r="B71" t="s">
        <v>28</v>
      </c>
      <c r="AK71">
        <v>315</v>
      </c>
      <c r="AM71">
        <v>160</v>
      </c>
      <c r="AN71">
        <v>750</v>
      </c>
      <c r="AO71">
        <v>3310</v>
      </c>
      <c r="AP71">
        <v>408</v>
      </c>
      <c r="AQ71">
        <v>48</v>
      </c>
      <c r="AY71">
        <v>15089</v>
      </c>
    </row>
    <row r="72" spans="2:51">
      <c r="B72" t="s">
        <v>29</v>
      </c>
      <c r="AA72">
        <v>821</v>
      </c>
      <c r="AB72">
        <v>8821</v>
      </c>
      <c r="AC72">
        <v>9034</v>
      </c>
      <c r="AD72">
        <v>7657</v>
      </c>
      <c r="AK72">
        <v>5318</v>
      </c>
      <c r="AL72">
        <v>6024</v>
      </c>
      <c r="AM72">
        <v>3801</v>
      </c>
      <c r="AN72">
        <v>2990</v>
      </c>
      <c r="AO72">
        <v>309</v>
      </c>
      <c r="AP72">
        <v>538</v>
      </c>
      <c r="AQ72">
        <v>1672</v>
      </c>
      <c r="AR72">
        <v>363</v>
      </c>
      <c r="AS72">
        <v>576</v>
      </c>
      <c r="AT72">
        <v>501</v>
      </c>
      <c r="AU72">
        <v>479</v>
      </c>
      <c r="AV72">
        <v>1241</v>
      </c>
      <c r="AW72">
        <v>1670</v>
      </c>
      <c r="AX72">
        <v>2236</v>
      </c>
      <c r="AY72">
        <v>135</v>
      </c>
    </row>
    <row r="73" spans="2:51">
      <c r="B73" t="s">
        <v>102</v>
      </c>
    </row>
    <row r="74" spans="2:51">
      <c r="B74" t="s">
        <v>88</v>
      </c>
    </row>
    <row r="75" spans="2:51">
      <c r="B75" t="s">
        <v>30</v>
      </c>
    </row>
    <row r="76" spans="2:51">
      <c r="B76" t="s">
        <v>56</v>
      </c>
      <c r="AO76">
        <v>1028</v>
      </c>
    </row>
    <row r="77" spans="2:51">
      <c r="B77" t="s">
        <v>57</v>
      </c>
    </row>
    <row r="78" spans="2:51">
      <c r="B78" t="s">
        <v>112</v>
      </c>
    </row>
    <row r="79" spans="2:51">
      <c r="B79" t="s">
        <v>117</v>
      </c>
    </row>
    <row r="80" spans="2:51">
      <c r="B80" t="s">
        <v>58</v>
      </c>
    </row>
    <row r="81" spans="2:51">
      <c r="B81" t="s">
        <v>94</v>
      </c>
    </row>
    <row r="82" spans="2:51">
      <c r="B82" t="s">
        <v>31</v>
      </c>
      <c r="AA82">
        <v>566</v>
      </c>
      <c r="AB82">
        <v>911</v>
      </c>
      <c r="AC82">
        <v>1292</v>
      </c>
      <c r="AD82">
        <v>19444</v>
      </c>
      <c r="AK82">
        <v>9775</v>
      </c>
      <c r="AL82">
        <v>9604</v>
      </c>
      <c r="AM82">
        <v>4978</v>
      </c>
      <c r="AN82">
        <v>452</v>
      </c>
      <c r="AO82">
        <v>10686</v>
      </c>
      <c r="AP82">
        <v>11197</v>
      </c>
      <c r="AQ82">
        <v>3362</v>
      </c>
      <c r="AR82">
        <v>14590</v>
      </c>
      <c r="AS82">
        <v>8408</v>
      </c>
      <c r="AT82">
        <v>14894</v>
      </c>
      <c r="AU82">
        <v>16177</v>
      </c>
      <c r="AV82">
        <v>39207</v>
      </c>
      <c r="AW82">
        <v>11350</v>
      </c>
      <c r="AX82">
        <v>14326</v>
      </c>
      <c r="AY82">
        <v>19694</v>
      </c>
    </row>
    <row r="83" spans="2:51">
      <c r="B83" t="s">
        <v>121</v>
      </c>
    </row>
    <row r="84" spans="2:51">
      <c r="B84" t="s">
        <v>116</v>
      </c>
    </row>
    <row r="85" spans="2:51">
      <c r="B85" t="s">
        <v>32</v>
      </c>
      <c r="AA85">
        <v>3080</v>
      </c>
      <c r="AB85">
        <v>1738</v>
      </c>
      <c r="AC85">
        <v>3103</v>
      </c>
      <c r="AD85">
        <v>4256</v>
      </c>
      <c r="AK85">
        <v>1015</v>
      </c>
      <c r="AL85">
        <v>43</v>
      </c>
      <c r="AN85">
        <v>20</v>
      </c>
    </row>
    <row r="86" spans="2:51">
      <c r="B86" t="s">
        <v>33</v>
      </c>
    </row>
    <row r="87" spans="2:51">
      <c r="B87" t="s">
        <v>55</v>
      </c>
      <c r="AQ87">
        <v>6862</v>
      </c>
      <c r="AR87">
        <v>8720</v>
      </c>
      <c r="AU87">
        <v>5201</v>
      </c>
      <c r="AV87">
        <v>11752</v>
      </c>
      <c r="AW87">
        <v>845</v>
      </c>
      <c r="AX87">
        <v>3519</v>
      </c>
    </row>
    <row r="88" spans="2:51">
      <c r="B88" t="s">
        <v>45</v>
      </c>
    </row>
    <row r="89" spans="2:51">
      <c r="B89" t="s">
        <v>95</v>
      </c>
    </row>
    <row r="90" spans="2:51">
      <c r="B90" t="s">
        <v>84</v>
      </c>
    </row>
    <row r="91" spans="2:51">
      <c r="B91" t="s">
        <v>44</v>
      </c>
    </row>
    <row r="92" spans="2:51">
      <c r="B92" t="s">
        <v>96</v>
      </c>
    </row>
    <row r="93" spans="2:51">
      <c r="B93" t="s">
        <v>34</v>
      </c>
    </row>
    <row r="94" spans="2:51">
      <c r="B94" t="s">
        <v>126</v>
      </c>
    </row>
    <row r="95" spans="2:51">
      <c r="B95" t="s">
        <v>54</v>
      </c>
    </row>
    <row r="96" spans="2:51">
      <c r="B96" t="s">
        <v>35</v>
      </c>
      <c r="AY96">
        <v>65</v>
      </c>
    </row>
    <row r="97" spans="2:51">
      <c r="B97" t="s">
        <v>107</v>
      </c>
    </row>
    <row r="98" spans="2:51">
      <c r="B98" t="s">
        <v>97</v>
      </c>
    </row>
    <row r="99" spans="2:51">
      <c r="B99" t="s">
        <v>36</v>
      </c>
    </row>
    <row r="100" spans="2:51">
      <c r="B100" t="s">
        <v>149</v>
      </c>
    </row>
    <row r="101" spans="2:51">
      <c r="B101" t="s">
        <v>53</v>
      </c>
    </row>
    <row r="102" spans="2:51">
      <c r="B102" t="s">
        <v>70</v>
      </c>
      <c r="AY102">
        <v>13</v>
      </c>
    </row>
    <row r="103" spans="2:51">
      <c r="B103" t="s">
        <v>37</v>
      </c>
    </row>
    <row r="104" spans="2:51">
      <c r="B104" t="s">
        <v>38</v>
      </c>
    </row>
    <row r="105" spans="2:51">
      <c r="B105" t="s">
        <v>85</v>
      </c>
    </row>
    <row r="106" spans="2:51">
      <c r="B106" t="s">
        <v>103</v>
      </c>
    </row>
    <row r="107" spans="2:51">
      <c r="B107" t="s">
        <v>42</v>
      </c>
    </row>
    <row r="108" spans="2:51">
      <c r="B108" t="s">
        <v>43</v>
      </c>
    </row>
    <row r="109" spans="2:51">
      <c r="B109" t="s">
        <v>39</v>
      </c>
      <c r="AA109">
        <v>994191</v>
      </c>
      <c r="AB109">
        <v>966489</v>
      </c>
      <c r="AC109">
        <v>1339819</v>
      </c>
      <c r="AD109">
        <v>1127966</v>
      </c>
      <c r="AK109">
        <v>180851</v>
      </c>
      <c r="AL109">
        <v>193464</v>
      </c>
      <c r="AM109">
        <v>541689</v>
      </c>
      <c r="AN109">
        <v>541616</v>
      </c>
      <c r="AO109">
        <v>861834</v>
      </c>
      <c r="AP109">
        <v>958514</v>
      </c>
      <c r="AQ109">
        <v>1280837</v>
      </c>
      <c r="AR109">
        <v>913409</v>
      </c>
      <c r="AS109">
        <v>888702</v>
      </c>
      <c r="AT109">
        <v>1118850</v>
      </c>
      <c r="AU109">
        <v>995322</v>
      </c>
      <c r="AV109">
        <v>1368544</v>
      </c>
      <c r="AW109">
        <v>1385576</v>
      </c>
      <c r="AX109">
        <v>1668602</v>
      </c>
      <c r="AY109">
        <v>1603832</v>
      </c>
    </row>
    <row r="110" spans="2:51">
      <c r="B110" t="s">
        <v>86</v>
      </c>
    </row>
    <row r="111" spans="2:51">
      <c r="B111" t="s">
        <v>82</v>
      </c>
    </row>
    <row r="112" spans="2:51">
      <c r="B112" t="s">
        <v>130</v>
      </c>
      <c r="AW112">
        <v>107</v>
      </c>
    </row>
    <row r="113" spans="2:53">
      <c r="B113" t="s">
        <v>76</v>
      </c>
    </row>
    <row r="115" spans="2:53">
      <c r="B115" t="s">
        <v>40</v>
      </c>
      <c r="E115">
        <f>SUM(E4:E114)</f>
        <v>0</v>
      </c>
      <c r="F115">
        <f t="shared" ref="F115:BA115" si="0">SUM(F4:F114)</f>
        <v>0</v>
      </c>
      <c r="G115">
        <f t="shared" si="0"/>
        <v>0</v>
      </c>
      <c r="H115">
        <f t="shared" si="0"/>
        <v>0</v>
      </c>
      <c r="I115">
        <f t="shared" si="0"/>
        <v>0</v>
      </c>
      <c r="J115">
        <f t="shared" si="0"/>
        <v>0</v>
      </c>
      <c r="K115">
        <f t="shared" si="0"/>
        <v>0</v>
      </c>
      <c r="L115">
        <f t="shared" si="0"/>
        <v>0</v>
      </c>
      <c r="M115">
        <f t="shared" si="0"/>
        <v>0</v>
      </c>
      <c r="N115">
        <f t="shared" si="0"/>
        <v>0</v>
      </c>
      <c r="O115">
        <f t="shared" si="0"/>
        <v>0</v>
      </c>
      <c r="P115">
        <f t="shared" si="0"/>
        <v>0</v>
      </c>
      <c r="Q115">
        <f t="shared" si="0"/>
        <v>0</v>
      </c>
      <c r="R115">
        <f t="shared" si="0"/>
        <v>0</v>
      </c>
      <c r="S115">
        <f t="shared" si="0"/>
        <v>0</v>
      </c>
      <c r="T115">
        <f t="shared" si="0"/>
        <v>0</v>
      </c>
      <c r="U115">
        <f t="shared" si="0"/>
        <v>0</v>
      </c>
      <c r="V115">
        <f t="shared" si="0"/>
        <v>0</v>
      </c>
      <c r="W115">
        <f t="shared" si="0"/>
        <v>0</v>
      </c>
      <c r="X115">
        <f t="shared" si="0"/>
        <v>0</v>
      </c>
      <c r="Y115">
        <f t="shared" si="0"/>
        <v>0</v>
      </c>
      <c r="Z115">
        <f t="shared" si="0"/>
        <v>0</v>
      </c>
      <c r="AA115">
        <f t="shared" si="0"/>
        <v>1460939</v>
      </c>
      <c r="AB115">
        <f t="shared" si="0"/>
        <v>1323053</v>
      </c>
      <c r="AC115">
        <f t="shared" si="0"/>
        <v>1634245</v>
      </c>
      <c r="AD115">
        <f>SUM(AD4:AD114)</f>
        <v>1613090</v>
      </c>
      <c r="AE115">
        <f>SUM(AE4:AE114)</f>
        <v>0</v>
      </c>
      <c r="AF115">
        <f t="shared" si="0"/>
        <v>0</v>
      </c>
      <c r="AG115">
        <f t="shared" si="0"/>
        <v>0</v>
      </c>
      <c r="AH115">
        <f t="shared" si="0"/>
        <v>0</v>
      </c>
      <c r="AI115">
        <f t="shared" si="0"/>
        <v>0</v>
      </c>
      <c r="AJ115">
        <f t="shared" si="0"/>
        <v>0</v>
      </c>
      <c r="AK115">
        <f t="shared" si="0"/>
        <v>297580</v>
      </c>
      <c r="AL115">
        <f t="shared" si="0"/>
        <v>434110</v>
      </c>
      <c r="AM115">
        <f t="shared" si="0"/>
        <v>878460</v>
      </c>
      <c r="AN115">
        <f t="shared" si="0"/>
        <v>929097</v>
      </c>
      <c r="AO115">
        <f t="shared" si="0"/>
        <v>1343603</v>
      </c>
      <c r="AP115">
        <f t="shared" si="0"/>
        <v>1422620</v>
      </c>
      <c r="AQ115">
        <f t="shared" si="0"/>
        <v>1816274</v>
      </c>
      <c r="AR115">
        <f t="shared" si="0"/>
        <v>1381593</v>
      </c>
      <c r="AS115">
        <f t="shared" si="0"/>
        <v>1620909</v>
      </c>
      <c r="AT115">
        <f t="shared" si="0"/>
        <v>1768502</v>
      </c>
      <c r="AU115">
        <f t="shared" si="0"/>
        <v>1252318</v>
      </c>
      <c r="AV115">
        <f t="shared" si="0"/>
        <v>1777760</v>
      </c>
      <c r="AW115">
        <f t="shared" si="0"/>
        <v>1860322</v>
      </c>
      <c r="AX115">
        <f t="shared" si="0"/>
        <v>1976083</v>
      </c>
      <c r="AY115">
        <f t="shared" si="0"/>
        <v>3513030</v>
      </c>
      <c r="AZ115">
        <f t="shared" si="0"/>
        <v>0</v>
      </c>
      <c r="BA115">
        <f t="shared" si="0"/>
        <v>0</v>
      </c>
    </row>
    <row r="117" spans="2:53">
      <c r="AA117">
        <f>1460939-AA115</f>
        <v>0</v>
      </c>
      <c r="AB117">
        <f>1323053-AB115</f>
        <v>0</v>
      </c>
      <c r="AC117">
        <f>1634245-AC115</f>
        <v>0</v>
      </c>
      <c r="AD117">
        <f>1613090-AD115</f>
        <v>0</v>
      </c>
      <c r="AK117">
        <f>297580-AK115</f>
        <v>0</v>
      </c>
      <c r="AL117">
        <f>434110-AL115</f>
        <v>0</v>
      </c>
      <c r="AM117">
        <f>878460-AM115</f>
        <v>0</v>
      </c>
      <c r="AN117">
        <f>929097-AN115</f>
        <v>0</v>
      </c>
      <c r="AO117">
        <f>1343603-AO115</f>
        <v>0</v>
      </c>
      <c r="AP117">
        <f>1422620-AP115</f>
        <v>0</v>
      </c>
      <c r="AQ117">
        <f>1816274-AQ115</f>
        <v>0</v>
      </c>
      <c r="AR117">
        <f>1381593-AR115</f>
        <v>0</v>
      </c>
      <c r="AS117">
        <f>1620909-AS115</f>
        <v>0</v>
      </c>
      <c r="AT117">
        <f>1768502-AT115</f>
        <v>0</v>
      </c>
      <c r="AU117">
        <f>1252318-AU115</f>
        <v>0</v>
      </c>
      <c r="AV117">
        <f>1777760-AV115</f>
        <v>0</v>
      </c>
      <c r="AW117">
        <f>1860322-AW115</f>
        <v>0</v>
      </c>
      <c r="AX117">
        <f>1976083-AX115</f>
        <v>0</v>
      </c>
      <c r="AY117">
        <f>3513030-AY115</f>
        <v>0</v>
      </c>
    </row>
    <row r="119" spans="2:53">
      <c r="AA119" t="s">
        <v>134</v>
      </c>
      <c r="AB119" t="s">
        <v>134</v>
      </c>
      <c r="AC119" t="s">
        <v>134</v>
      </c>
      <c r="AD119" t="s">
        <v>134</v>
      </c>
      <c r="AL119" t="s">
        <v>147</v>
      </c>
      <c r="AM119" t="s">
        <v>147</v>
      </c>
      <c r="AN119" t="s">
        <v>147</v>
      </c>
      <c r="AO119" t="s">
        <v>78</v>
      </c>
      <c r="AP119" t="s">
        <v>78</v>
      </c>
      <c r="AQ119" t="s">
        <v>78</v>
      </c>
      <c r="AR119" t="s">
        <v>78</v>
      </c>
      <c r="AS119" t="s">
        <v>78</v>
      </c>
      <c r="AT119" t="s">
        <v>78</v>
      </c>
      <c r="AU119" t="s">
        <v>78</v>
      </c>
      <c r="AV119" t="s">
        <v>78</v>
      </c>
      <c r="AW119" t="s">
        <v>78</v>
      </c>
      <c r="AX119" t="s">
        <v>78</v>
      </c>
      <c r="AY119" t="s">
        <v>78</v>
      </c>
    </row>
    <row r="121" spans="2:53">
      <c r="AA121" t="s">
        <v>119</v>
      </c>
      <c r="AB121" t="s">
        <v>119</v>
      </c>
      <c r="AC121" t="s">
        <v>119</v>
      </c>
      <c r="AD121" t="s">
        <v>119</v>
      </c>
      <c r="AK121" t="s">
        <v>119</v>
      </c>
      <c r="AL121" t="s">
        <v>145</v>
      </c>
      <c r="AM121" t="s">
        <v>87</v>
      </c>
      <c r="AN121" t="s">
        <v>87</v>
      </c>
      <c r="AO121" t="s">
        <v>119</v>
      </c>
      <c r="AP121" t="s">
        <v>119</v>
      </c>
      <c r="AQ121" t="s">
        <v>119</v>
      </c>
      <c r="AR121" t="s">
        <v>119</v>
      </c>
      <c r="AS121" t="s">
        <v>119</v>
      </c>
      <c r="AT121" t="s">
        <v>119</v>
      </c>
      <c r="AU121" t="s">
        <v>119</v>
      </c>
      <c r="AV121" t="s">
        <v>119</v>
      </c>
      <c r="AW121" t="s">
        <v>119</v>
      </c>
      <c r="AX121" t="s">
        <v>119</v>
      </c>
      <c r="AY121" t="s">
        <v>119</v>
      </c>
    </row>
    <row r="123" spans="2:53">
      <c r="AA123" t="s">
        <v>122</v>
      </c>
      <c r="AB123" t="s">
        <v>122</v>
      </c>
      <c r="AC123" t="s">
        <v>122</v>
      </c>
      <c r="AD123" t="s">
        <v>122</v>
      </c>
      <c r="AK123" t="s">
        <v>122</v>
      </c>
      <c r="AL123" t="s">
        <v>122</v>
      </c>
      <c r="AM123" t="s">
        <v>122</v>
      </c>
      <c r="AN123" t="s">
        <v>122</v>
      </c>
      <c r="AO123" t="s">
        <v>122</v>
      </c>
      <c r="AP123" t="s">
        <v>122</v>
      </c>
      <c r="AQ123" t="s">
        <v>122</v>
      </c>
      <c r="AR123" t="s">
        <v>122</v>
      </c>
      <c r="AS123" t="s">
        <v>122</v>
      </c>
      <c r="AT123" t="s">
        <v>122</v>
      </c>
      <c r="AU123" t="s">
        <v>122</v>
      </c>
      <c r="AV123" t="s">
        <v>122</v>
      </c>
      <c r="AW123" t="s">
        <v>122</v>
      </c>
      <c r="AX123" t="s">
        <v>122</v>
      </c>
      <c r="AY123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123"/>
  <sheetViews>
    <sheetView workbookViewId="0">
      <pane xSplit="3" ySplit="3" topLeftCell="AC4" activePane="bottomRight" state="frozen"/>
      <selection activeCell="AT8" sqref="AT8"/>
      <selection pane="topRight" activeCell="AT8" sqref="AT8"/>
      <selection pane="bottomLeft" activeCell="AT8" sqref="AT8"/>
      <selection pane="bottomRight" activeCell="AT8" sqref="AT8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 s="1">
        <v>1931</v>
      </c>
      <c r="AK1" s="1">
        <v>1932</v>
      </c>
      <c r="AL1" s="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X2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 s="1">
        <v>1</v>
      </c>
      <c r="AK2" s="1">
        <v>1</v>
      </c>
      <c r="AL2" s="1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</row>
    <row r="3" spans="1:54">
      <c r="AA3" t="s">
        <v>77</v>
      </c>
      <c r="AB3" t="s">
        <v>77</v>
      </c>
      <c r="AC3" t="s">
        <v>77</v>
      </c>
      <c r="AD3" t="s">
        <v>77</v>
      </c>
      <c r="AE3" t="s">
        <v>77</v>
      </c>
      <c r="AF3" t="s">
        <v>77</v>
      </c>
      <c r="AG3" t="s">
        <v>77</v>
      </c>
      <c r="AH3" t="s">
        <v>77</v>
      </c>
      <c r="AI3" t="s">
        <v>77</v>
      </c>
      <c r="AJ3" t="s">
        <v>77</v>
      </c>
      <c r="AK3" t="s">
        <v>77</v>
      </c>
      <c r="AL3" t="s">
        <v>77</v>
      </c>
      <c r="AM3" t="s">
        <v>77</v>
      </c>
      <c r="AN3" t="s">
        <v>77</v>
      </c>
      <c r="AO3" t="s">
        <v>77</v>
      </c>
      <c r="AP3" t="s">
        <v>77</v>
      </c>
      <c r="AQ3" t="s">
        <v>77</v>
      </c>
      <c r="AR3" t="s">
        <v>77</v>
      </c>
      <c r="AS3" t="s">
        <v>77</v>
      </c>
      <c r="AT3" t="s">
        <v>77</v>
      </c>
      <c r="AU3" t="s">
        <v>77</v>
      </c>
      <c r="AV3" t="s">
        <v>77</v>
      </c>
      <c r="AW3" t="s">
        <v>77</v>
      </c>
      <c r="AX3" t="s">
        <v>77</v>
      </c>
      <c r="AY3" t="s">
        <v>77</v>
      </c>
      <c r="AZ3" t="s">
        <v>77</v>
      </c>
      <c r="BA3" t="s">
        <v>77</v>
      </c>
    </row>
    <row r="4" spans="1:54">
      <c r="A4" t="s">
        <v>2</v>
      </c>
      <c r="B4" t="s">
        <v>3</v>
      </c>
      <c r="AA4">
        <v>7523</v>
      </c>
      <c r="AB4">
        <v>4025</v>
      </c>
      <c r="AC4">
        <v>2009</v>
      </c>
      <c r="AD4">
        <v>10842</v>
      </c>
      <c r="AL4">
        <v>5238</v>
      </c>
      <c r="AM4">
        <v>6706</v>
      </c>
      <c r="AN4">
        <v>1050</v>
      </c>
      <c r="AO4">
        <v>1236</v>
      </c>
      <c r="AP4">
        <v>4976</v>
      </c>
      <c r="AQ4">
        <v>6309</v>
      </c>
      <c r="AR4">
        <v>230</v>
      </c>
      <c r="AS4">
        <v>25</v>
      </c>
      <c r="AT4">
        <v>523</v>
      </c>
      <c r="AV4">
        <v>38</v>
      </c>
      <c r="AY4">
        <v>5627</v>
      </c>
    </row>
    <row r="5" spans="1:54">
      <c r="B5" t="s">
        <v>69</v>
      </c>
    </row>
    <row r="6" spans="1:54">
      <c r="B6" t="s">
        <v>4</v>
      </c>
    </row>
    <row r="7" spans="1:54">
      <c r="B7" t="s">
        <v>5</v>
      </c>
      <c r="AB7">
        <v>317531</v>
      </c>
      <c r="AC7">
        <v>178623</v>
      </c>
      <c r="AD7">
        <v>11775</v>
      </c>
      <c r="AK7">
        <v>518852</v>
      </c>
      <c r="AL7">
        <v>245442</v>
      </c>
      <c r="AM7">
        <v>31150</v>
      </c>
      <c r="AN7">
        <v>190</v>
      </c>
      <c r="AP7">
        <v>79</v>
      </c>
      <c r="AQ7">
        <v>40</v>
      </c>
      <c r="AR7">
        <v>8</v>
      </c>
      <c r="AW7">
        <v>2020</v>
      </c>
    </row>
    <row r="8" spans="1:54">
      <c r="B8" t="s">
        <v>66</v>
      </c>
    </row>
    <row r="9" spans="1:54">
      <c r="B9" t="s">
        <v>72</v>
      </c>
      <c r="AK9">
        <v>103607</v>
      </c>
      <c r="AL9">
        <v>36288</v>
      </c>
      <c r="AM9">
        <v>6452</v>
      </c>
      <c r="AN9">
        <v>1358</v>
      </c>
      <c r="AR9">
        <v>2425</v>
      </c>
      <c r="AS9">
        <v>1140</v>
      </c>
      <c r="AY9">
        <v>125</v>
      </c>
    </row>
    <row r="10" spans="1:54">
      <c r="B10" t="s">
        <v>63</v>
      </c>
    </row>
    <row r="11" spans="1:54">
      <c r="B11" t="s">
        <v>114</v>
      </c>
    </row>
    <row r="12" spans="1:54">
      <c r="B12" t="s">
        <v>68</v>
      </c>
      <c r="AC12">
        <v>10</v>
      </c>
      <c r="AY12">
        <v>9040</v>
      </c>
    </row>
    <row r="13" spans="1:54">
      <c r="B13" t="s">
        <v>6</v>
      </c>
    </row>
    <row r="14" spans="1:54">
      <c r="B14" t="s">
        <v>7</v>
      </c>
    </row>
    <row r="15" spans="1:54">
      <c r="B15" t="s">
        <v>8</v>
      </c>
      <c r="AK15">
        <v>31625</v>
      </c>
      <c r="AL15">
        <v>303</v>
      </c>
      <c r="AM15">
        <v>495</v>
      </c>
      <c r="AS15">
        <v>26</v>
      </c>
      <c r="AV15">
        <v>95</v>
      </c>
      <c r="AW15">
        <v>39</v>
      </c>
    </row>
    <row r="16" spans="1:54">
      <c r="B16" t="s">
        <v>9</v>
      </c>
      <c r="AK16">
        <v>31091</v>
      </c>
      <c r="AL16">
        <v>44685</v>
      </c>
      <c r="AM16">
        <v>34638</v>
      </c>
      <c r="AN16">
        <v>41364</v>
      </c>
      <c r="AO16">
        <v>11113</v>
      </c>
      <c r="AP16">
        <v>1600</v>
      </c>
      <c r="AQ16">
        <v>123</v>
      </c>
      <c r="AR16">
        <v>291</v>
      </c>
      <c r="AT16">
        <v>41</v>
      </c>
      <c r="AU16">
        <v>11</v>
      </c>
      <c r="AV16">
        <v>7</v>
      </c>
      <c r="AW16">
        <v>737</v>
      </c>
      <c r="AX16">
        <v>355</v>
      </c>
      <c r="AY16">
        <v>51</v>
      </c>
    </row>
    <row r="17" spans="2:51">
      <c r="B17" t="s">
        <v>10</v>
      </c>
    </row>
    <row r="18" spans="2:51">
      <c r="B18" t="s">
        <v>105</v>
      </c>
    </row>
    <row r="19" spans="2:51">
      <c r="B19" t="s">
        <v>74</v>
      </c>
    </row>
    <row r="20" spans="2:51">
      <c r="B20" t="s">
        <v>11</v>
      </c>
    </row>
    <row r="21" spans="2:51">
      <c r="B21" t="s">
        <v>137</v>
      </c>
      <c r="AC21">
        <v>986</v>
      </c>
    </row>
    <row r="22" spans="2:51">
      <c r="B22" t="s">
        <v>12</v>
      </c>
    </row>
    <row r="23" spans="2:51">
      <c r="B23" t="s">
        <v>67</v>
      </c>
    </row>
    <row r="24" spans="2:51">
      <c r="B24" t="s">
        <v>62</v>
      </c>
    </row>
    <row r="25" spans="2:51">
      <c r="B25" t="s">
        <v>52</v>
      </c>
    </row>
    <row r="26" spans="2:51">
      <c r="B26" t="s">
        <v>88</v>
      </c>
    </row>
    <row r="27" spans="2:51">
      <c r="B27" t="s">
        <v>13</v>
      </c>
      <c r="AB27">
        <v>1401</v>
      </c>
      <c r="AC27">
        <v>46</v>
      </c>
      <c r="AD27">
        <v>16</v>
      </c>
      <c r="AK27">
        <v>125</v>
      </c>
      <c r="AL27">
        <v>15703</v>
      </c>
      <c r="AM27">
        <v>31763</v>
      </c>
      <c r="AN27">
        <v>550</v>
      </c>
      <c r="AO27">
        <v>30</v>
      </c>
      <c r="AP27">
        <v>575</v>
      </c>
      <c r="AQ27">
        <v>363</v>
      </c>
      <c r="AR27">
        <v>762</v>
      </c>
      <c r="AS27">
        <v>1166</v>
      </c>
      <c r="AT27">
        <v>163</v>
      </c>
      <c r="AU27">
        <v>5245</v>
      </c>
      <c r="AV27">
        <v>30735</v>
      </c>
      <c r="AW27">
        <v>11097</v>
      </c>
      <c r="AX27">
        <v>10416</v>
      </c>
      <c r="AY27">
        <v>12326</v>
      </c>
    </row>
    <row r="28" spans="2:51">
      <c r="B28" t="s">
        <v>73</v>
      </c>
    </row>
    <row r="29" spans="2:51">
      <c r="B29" t="s">
        <v>109</v>
      </c>
    </row>
    <row r="30" spans="2:51">
      <c r="B30" t="s">
        <v>51</v>
      </c>
    </row>
    <row r="31" spans="2:51">
      <c r="B31" t="s">
        <v>65</v>
      </c>
      <c r="AA31">
        <v>85982</v>
      </c>
      <c r="AD31">
        <v>138</v>
      </c>
    </row>
    <row r="32" spans="2:51">
      <c r="B32" t="s">
        <v>89</v>
      </c>
    </row>
    <row r="33" spans="2:51">
      <c r="B33" t="s">
        <v>14</v>
      </c>
    </row>
    <row r="34" spans="2:51">
      <c r="B34" t="s">
        <v>90</v>
      </c>
    </row>
    <row r="35" spans="2:51">
      <c r="B35" t="s">
        <v>60</v>
      </c>
    </row>
    <row r="36" spans="2:51">
      <c r="B36" t="s">
        <v>61</v>
      </c>
    </row>
    <row r="37" spans="2:51">
      <c r="B37" t="s">
        <v>64</v>
      </c>
    </row>
    <row r="38" spans="2:51">
      <c r="B38" t="s">
        <v>100</v>
      </c>
    </row>
    <row r="39" spans="2:51">
      <c r="B39" t="s">
        <v>15</v>
      </c>
      <c r="AY39">
        <v>5127</v>
      </c>
    </row>
    <row r="40" spans="2:51">
      <c r="B40" t="s">
        <v>50</v>
      </c>
    </row>
    <row r="41" spans="2:51">
      <c r="B41" t="s">
        <v>75</v>
      </c>
    </row>
    <row r="42" spans="2:51">
      <c r="B42" t="s">
        <v>16</v>
      </c>
    </row>
    <row r="43" spans="2:51">
      <c r="B43" t="s">
        <v>91</v>
      </c>
    </row>
    <row r="44" spans="2:51">
      <c r="B44" t="s">
        <v>110</v>
      </c>
    </row>
    <row r="45" spans="2:51">
      <c r="B45" t="s">
        <v>17</v>
      </c>
    </row>
    <row r="46" spans="2:51">
      <c r="B46" t="s">
        <v>49</v>
      </c>
    </row>
    <row r="47" spans="2:51">
      <c r="B47" t="s">
        <v>111</v>
      </c>
    </row>
    <row r="48" spans="2:51">
      <c r="B48" t="s">
        <v>92</v>
      </c>
      <c r="AN48">
        <v>2729</v>
      </c>
      <c r="AS48">
        <v>64</v>
      </c>
    </row>
    <row r="49" spans="2:51">
      <c r="B49" t="s">
        <v>101</v>
      </c>
    </row>
    <row r="50" spans="2:51">
      <c r="B50" t="s">
        <v>106</v>
      </c>
    </row>
    <row r="51" spans="2:51">
      <c r="B51" t="s">
        <v>18</v>
      </c>
    </row>
    <row r="52" spans="2:51">
      <c r="B52" t="s">
        <v>48</v>
      </c>
    </row>
    <row r="53" spans="2:51">
      <c r="B53" t="s">
        <v>71</v>
      </c>
      <c r="AO53">
        <v>69</v>
      </c>
      <c r="AR53">
        <v>572</v>
      </c>
      <c r="AX53">
        <v>1044</v>
      </c>
      <c r="AY53">
        <v>716</v>
      </c>
    </row>
    <row r="54" spans="2:51">
      <c r="B54" t="s">
        <v>129</v>
      </c>
      <c r="AU54">
        <v>1289</v>
      </c>
      <c r="AV54">
        <v>8925</v>
      </c>
      <c r="AW54">
        <v>1487</v>
      </c>
    </row>
    <row r="55" spans="2:51">
      <c r="B55" t="s">
        <v>19</v>
      </c>
      <c r="AR55">
        <v>400</v>
      </c>
      <c r="AU55">
        <v>91</v>
      </c>
      <c r="AW55">
        <v>243</v>
      </c>
      <c r="AX55">
        <v>4492</v>
      </c>
      <c r="AY55">
        <v>1975</v>
      </c>
    </row>
    <row r="56" spans="2:51">
      <c r="B56" t="s">
        <v>20</v>
      </c>
      <c r="AB56">
        <v>1366</v>
      </c>
      <c r="AC56">
        <v>192</v>
      </c>
      <c r="AD56">
        <v>896</v>
      </c>
      <c r="AL56">
        <v>617</v>
      </c>
      <c r="AM56">
        <v>1218</v>
      </c>
      <c r="AP56">
        <v>136</v>
      </c>
      <c r="AQ56">
        <v>162</v>
      </c>
      <c r="AX56">
        <v>125</v>
      </c>
      <c r="AY56">
        <v>13684</v>
      </c>
    </row>
    <row r="57" spans="2:51">
      <c r="B57" t="s">
        <v>83</v>
      </c>
      <c r="AY57">
        <v>5973</v>
      </c>
    </row>
    <row r="58" spans="2:51">
      <c r="B58" t="s">
        <v>21</v>
      </c>
    </row>
    <row r="59" spans="2:51">
      <c r="B59" t="s">
        <v>22</v>
      </c>
    </row>
    <row r="60" spans="2:51">
      <c r="B60" t="s">
        <v>23</v>
      </c>
    </row>
    <row r="61" spans="2:51">
      <c r="B61" t="s">
        <v>115</v>
      </c>
      <c r="AN61">
        <v>386</v>
      </c>
      <c r="AO61">
        <v>2</v>
      </c>
    </row>
    <row r="62" spans="2:51">
      <c r="B62" t="s">
        <v>24</v>
      </c>
    </row>
    <row r="63" spans="2:51">
      <c r="B63" t="s">
        <v>47</v>
      </c>
    </row>
    <row r="64" spans="2:51">
      <c r="B64" t="s">
        <v>93</v>
      </c>
    </row>
    <row r="65" spans="2:51">
      <c r="B65" t="s">
        <v>25</v>
      </c>
    </row>
    <row r="66" spans="2:51">
      <c r="B66" t="s">
        <v>26</v>
      </c>
      <c r="AP66">
        <v>579</v>
      </c>
    </row>
    <row r="67" spans="2:51">
      <c r="B67" t="s">
        <v>46</v>
      </c>
      <c r="AM67">
        <v>3</v>
      </c>
      <c r="AQ67">
        <v>144</v>
      </c>
    </row>
    <row r="68" spans="2:51">
      <c r="B68" t="s">
        <v>59</v>
      </c>
    </row>
    <row r="69" spans="2:51">
      <c r="B69" t="s">
        <v>27</v>
      </c>
      <c r="AA69">
        <v>7039</v>
      </c>
      <c r="AB69">
        <v>35882</v>
      </c>
      <c r="AC69">
        <v>92567</v>
      </c>
      <c r="AD69">
        <v>118592</v>
      </c>
      <c r="AK69">
        <v>77626</v>
      </c>
      <c r="AL69">
        <v>27158</v>
      </c>
      <c r="AM69">
        <v>27187</v>
      </c>
      <c r="AN69">
        <v>19638</v>
      </c>
      <c r="AO69">
        <v>16706</v>
      </c>
      <c r="AP69">
        <v>24345</v>
      </c>
      <c r="AQ69">
        <v>11927</v>
      </c>
      <c r="AR69">
        <v>38343</v>
      </c>
      <c r="AS69">
        <v>12998</v>
      </c>
      <c r="AT69">
        <v>2510</v>
      </c>
      <c r="AU69">
        <v>3534</v>
      </c>
      <c r="AV69">
        <v>2938</v>
      </c>
      <c r="AW69">
        <v>15366</v>
      </c>
      <c r="AX69">
        <v>8545</v>
      </c>
      <c r="AY69">
        <v>38002</v>
      </c>
    </row>
    <row r="70" spans="2:51">
      <c r="B70" t="s">
        <v>118</v>
      </c>
    </row>
    <row r="71" spans="2:51">
      <c r="B71" t="s">
        <v>28</v>
      </c>
      <c r="AM71">
        <v>3527</v>
      </c>
      <c r="AP71">
        <v>1970</v>
      </c>
      <c r="AQ71">
        <v>41</v>
      </c>
      <c r="AY71">
        <v>63</v>
      </c>
    </row>
    <row r="72" spans="2:51">
      <c r="B72" t="s">
        <v>29</v>
      </c>
      <c r="AA72">
        <v>18164</v>
      </c>
      <c r="AB72">
        <v>35556</v>
      </c>
      <c r="AC72">
        <v>42747</v>
      </c>
      <c r="AD72">
        <v>21721</v>
      </c>
      <c r="AK72">
        <v>15118</v>
      </c>
      <c r="AL72">
        <v>26693</v>
      </c>
      <c r="AM72">
        <v>17565</v>
      </c>
      <c r="AN72">
        <v>19291</v>
      </c>
      <c r="AO72">
        <v>13063</v>
      </c>
      <c r="AP72">
        <v>10595</v>
      </c>
      <c r="AQ72">
        <v>22373</v>
      </c>
      <c r="AR72">
        <v>27618</v>
      </c>
      <c r="AS72">
        <v>16572</v>
      </c>
      <c r="AT72">
        <v>30543</v>
      </c>
      <c r="AU72">
        <v>19127</v>
      </c>
      <c r="AV72">
        <v>40229</v>
      </c>
      <c r="AW72">
        <v>59420</v>
      </c>
      <c r="AX72">
        <v>84805</v>
      </c>
      <c r="AY72">
        <v>144420</v>
      </c>
    </row>
    <row r="73" spans="2:51">
      <c r="B73" t="s">
        <v>102</v>
      </c>
    </row>
    <row r="74" spans="2:51">
      <c r="B74" t="s">
        <v>88</v>
      </c>
    </row>
    <row r="75" spans="2:51">
      <c r="B75" t="s">
        <v>30</v>
      </c>
    </row>
    <row r="76" spans="2:51">
      <c r="B76" t="s">
        <v>56</v>
      </c>
    </row>
    <row r="77" spans="2:51">
      <c r="B77" t="s">
        <v>57</v>
      </c>
    </row>
    <row r="78" spans="2:51">
      <c r="B78" t="s">
        <v>112</v>
      </c>
    </row>
    <row r="79" spans="2:51">
      <c r="B79" t="s">
        <v>117</v>
      </c>
    </row>
    <row r="80" spans="2:51">
      <c r="B80" t="s">
        <v>58</v>
      </c>
    </row>
    <row r="81" spans="2:51">
      <c r="B81" t="s">
        <v>94</v>
      </c>
    </row>
    <row r="82" spans="2:51">
      <c r="B82" t="s">
        <v>31</v>
      </c>
      <c r="AA82">
        <v>198434</v>
      </c>
      <c r="AB82">
        <v>196544</v>
      </c>
      <c r="AC82">
        <v>75417</v>
      </c>
      <c r="AD82">
        <v>112577</v>
      </c>
      <c r="AK82">
        <v>22033</v>
      </c>
      <c r="AL82">
        <v>19385</v>
      </c>
      <c r="AM82">
        <v>67512</v>
      </c>
      <c r="AN82">
        <v>163226</v>
      </c>
      <c r="AO82">
        <v>306388</v>
      </c>
      <c r="AP82">
        <v>359999</v>
      </c>
      <c r="AQ82">
        <v>308877</v>
      </c>
      <c r="AR82">
        <v>236521</v>
      </c>
      <c r="AS82">
        <v>253438</v>
      </c>
      <c r="AT82">
        <v>315375</v>
      </c>
      <c r="AU82">
        <v>451653</v>
      </c>
      <c r="AV82">
        <v>630439</v>
      </c>
      <c r="AW82">
        <v>689807</v>
      </c>
      <c r="AX82">
        <v>492362</v>
      </c>
      <c r="AY82">
        <v>686312</v>
      </c>
    </row>
    <row r="83" spans="2:51">
      <c r="B83" t="s">
        <v>121</v>
      </c>
    </row>
    <row r="84" spans="2:51">
      <c r="B84" t="s">
        <v>116</v>
      </c>
    </row>
    <row r="85" spans="2:51">
      <c r="B85" t="s">
        <v>32</v>
      </c>
      <c r="AA85">
        <v>29726</v>
      </c>
      <c r="AB85">
        <v>20685</v>
      </c>
      <c r="AC85">
        <v>8688</v>
      </c>
      <c r="AD85">
        <v>2281</v>
      </c>
      <c r="AK85">
        <v>2189</v>
      </c>
      <c r="AL85">
        <v>1961</v>
      </c>
      <c r="AM85">
        <v>1640</v>
      </c>
      <c r="AN85">
        <v>2386</v>
      </c>
      <c r="AQ85">
        <v>399</v>
      </c>
      <c r="AR85">
        <v>854</v>
      </c>
      <c r="AT85">
        <v>28</v>
      </c>
      <c r="AU85">
        <v>7750</v>
      </c>
      <c r="AV85">
        <v>257</v>
      </c>
      <c r="AW85">
        <v>439</v>
      </c>
      <c r="AX85">
        <v>1629</v>
      </c>
      <c r="AY85">
        <v>696</v>
      </c>
    </row>
    <row r="86" spans="2:51">
      <c r="B86" t="s">
        <v>33</v>
      </c>
    </row>
    <row r="87" spans="2:51">
      <c r="B87" t="s">
        <v>55</v>
      </c>
      <c r="AM87">
        <v>35</v>
      </c>
      <c r="AR87">
        <v>37</v>
      </c>
      <c r="AS87">
        <v>298</v>
      </c>
      <c r="AT87">
        <v>1653</v>
      </c>
      <c r="AU87">
        <v>2108</v>
      </c>
      <c r="AV87">
        <v>924</v>
      </c>
      <c r="AW87">
        <v>79</v>
      </c>
      <c r="AX87">
        <v>1230</v>
      </c>
      <c r="AY87">
        <v>1294</v>
      </c>
    </row>
    <row r="88" spans="2:51">
      <c r="B88" t="s">
        <v>45</v>
      </c>
    </row>
    <row r="89" spans="2:51">
      <c r="B89" t="s">
        <v>95</v>
      </c>
    </row>
    <row r="90" spans="2:51">
      <c r="B90" t="s">
        <v>84</v>
      </c>
      <c r="AY90">
        <v>33</v>
      </c>
    </row>
    <row r="91" spans="2:51">
      <c r="B91" t="s">
        <v>44</v>
      </c>
    </row>
    <row r="92" spans="2:51">
      <c r="B92" t="s">
        <v>96</v>
      </c>
    </row>
    <row r="93" spans="2:51">
      <c r="B93" t="s">
        <v>34</v>
      </c>
    </row>
    <row r="94" spans="2:51">
      <c r="B94" t="s">
        <v>126</v>
      </c>
      <c r="AQ94">
        <v>14</v>
      </c>
    </row>
    <row r="95" spans="2:51">
      <c r="B95" t="s">
        <v>54</v>
      </c>
    </row>
    <row r="96" spans="2:51">
      <c r="B96" t="s">
        <v>35</v>
      </c>
      <c r="AL96">
        <v>234</v>
      </c>
      <c r="AM96">
        <v>234</v>
      </c>
      <c r="AW96">
        <v>1710</v>
      </c>
      <c r="AX96">
        <v>3329</v>
      </c>
      <c r="AY96">
        <v>1375</v>
      </c>
    </row>
    <row r="97" spans="2:51">
      <c r="B97" t="s">
        <v>107</v>
      </c>
    </row>
    <row r="98" spans="2:51">
      <c r="B98" t="s">
        <v>97</v>
      </c>
    </row>
    <row r="99" spans="2:51">
      <c r="B99" t="s">
        <v>36</v>
      </c>
    </row>
    <row r="100" spans="2:51">
      <c r="B100" t="s">
        <v>149</v>
      </c>
      <c r="AM100">
        <v>890</v>
      </c>
    </row>
    <row r="101" spans="2:51">
      <c r="B101" t="s">
        <v>53</v>
      </c>
    </row>
    <row r="102" spans="2:51">
      <c r="B102" t="s">
        <v>70</v>
      </c>
      <c r="AY102">
        <v>16</v>
      </c>
    </row>
    <row r="103" spans="2:51">
      <c r="B103" t="s">
        <v>37</v>
      </c>
    </row>
    <row r="104" spans="2:51">
      <c r="B104" t="s">
        <v>38</v>
      </c>
    </row>
    <row r="105" spans="2:51">
      <c r="B105" t="s">
        <v>85</v>
      </c>
      <c r="AY105">
        <v>48</v>
      </c>
    </row>
    <row r="106" spans="2:51">
      <c r="B106" t="s">
        <v>103</v>
      </c>
    </row>
    <row r="107" spans="2:51">
      <c r="B107" t="s">
        <v>42</v>
      </c>
    </row>
    <row r="108" spans="2:51">
      <c r="B108" t="s">
        <v>43</v>
      </c>
    </row>
    <row r="109" spans="2:51">
      <c r="B109" t="s">
        <v>39</v>
      </c>
      <c r="AA109">
        <v>1009790</v>
      </c>
      <c r="AB109">
        <v>1260841</v>
      </c>
      <c r="AC109">
        <f>1290241+11973</f>
        <v>1302214</v>
      </c>
      <c r="AD109">
        <v>1684090</v>
      </c>
      <c r="AK109">
        <v>347638</v>
      </c>
      <c r="AL109">
        <v>184278</v>
      </c>
      <c r="AM109">
        <v>411442</v>
      </c>
      <c r="AN109">
        <v>517778</v>
      </c>
      <c r="AO109">
        <v>721641</v>
      </c>
      <c r="AP109">
        <v>775126</v>
      </c>
      <c r="AQ109">
        <v>1096329</v>
      </c>
      <c r="AR109">
        <v>830020</v>
      </c>
      <c r="AS109">
        <v>1132869</v>
      </c>
      <c r="AT109">
        <v>1238208</v>
      </c>
      <c r="AU109">
        <v>810184</v>
      </c>
      <c r="AV109">
        <v>1252448</v>
      </c>
      <c r="AW109">
        <v>3443595</v>
      </c>
      <c r="AX109">
        <v>2337517</v>
      </c>
      <c r="AY109">
        <v>781661</v>
      </c>
    </row>
    <row r="110" spans="2:51">
      <c r="B110" t="s">
        <v>86</v>
      </c>
    </row>
    <row r="111" spans="2:51">
      <c r="B111" t="s">
        <v>82</v>
      </c>
      <c r="AQ111">
        <v>9</v>
      </c>
      <c r="AY111">
        <v>378</v>
      </c>
    </row>
    <row r="112" spans="2:51">
      <c r="B112" t="s">
        <v>81</v>
      </c>
      <c r="AU112">
        <v>26</v>
      </c>
      <c r="AV112">
        <v>531</v>
      </c>
      <c r="AW112">
        <v>555</v>
      </c>
      <c r="AY112">
        <v>56</v>
      </c>
    </row>
    <row r="113" spans="2:53">
      <c r="B113" t="s">
        <v>76</v>
      </c>
    </row>
    <row r="115" spans="2:53">
      <c r="B115" t="s">
        <v>40</v>
      </c>
      <c r="E115">
        <f>SUM(E4:E114)</f>
        <v>0</v>
      </c>
      <c r="F115">
        <f t="shared" ref="F115:BA115" si="0">SUM(F4:F114)</f>
        <v>0</v>
      </c>
      <c r="G115">
        <f t="shared" si="0"/>
        <v>0</v>
      </c>
      <c r="H115">
        <f t="shared" si="0"/>
        <v>0</v>
      </c>
      <c r="I115">
        <f t="shared" si="0"/>
        <v>0</v>
      </c>
      <c r="J115">
        <f t="shared" si="0"/>
        <v>0</v>
      </c>
      <c r="K115">
        <f t="shared" si="0"/>
        <v>0</v>
      </c>
      <c r="L115">
        <f t="shared" si="0"/>
        <v>0</v>
      </c>
      <c r="M115">
        <f t="shared" si="0"/>
        <v>0</v>
      </c>
      <c r="N115">
        <f t="shared" si="0"/>
        <v>0</v>
      </c>
      <c r="O115">
        <f t="shared" si="0"/>
        <v>0</v>
      </c>
      <c r="P115">
        <f t="shared" si="0"/>
        <v>0</v>
      </c>
      <c r="Q115">
        <f t="shared" si="0"/>
        <v>0</v>
      </c>
      <c r="R115">
        <f t="shared" si="0"/>
        <v>0</v>
      </c>
      <c r="S115">
        <f t="shared" si="0"/>
        <v>0</v>
      </c>
      <c r="T115">
        <f t="shared" si="0"/>
        <v>0</v>
      </c>
      <c r="U115">
        <f t="shared" si="0"/>
        <v>0</v>
      </c>
      <c r="V115">
        <f t="shared" si="0"/>
        <v>0</v>
      </c>
      <c r="W115">
        <f t="shared" si="0"/>
        <v>0</v>
      </c>
      <c r="X115">
        <f t="shared" si="0"/>
        <v>0</v>
      </c>
      <c r="Y115">
        <f t="shared" si="0"/>
        <v>0</v>
      </c>
      <c r="Z115">
        <f t="shared" si="0"/>
        <v>0</v>
      </c>
      <c r="AA115">
        <f t="shared" si="0"/>
        <v>1356658</v>
      </c>
      <c r="AB115">
        <f t="shared" si="0"/>
        <v>1873831</v>
      </c>
      <c r="AC115">
        <f t="shared" si="0"/>
        <v>1703499</v>
      </c>
      <c r="AD115">
        <f t="shared" si="0"/>
        <v>1962928</v>
      </c>
      <c r="AE115">
        <f t="shared" si="0"/>
        <v>0</v>
      </c>
      <c r="AF115">
        <f t="shared" si="0"/>
        <v>0</v>
      </c>
      <c r="AG115">
        <f t="shared" si="0"/>
        <v>0</v>
      </c>
      <c r="AH115">
        <f t="shared" si="0"/>
        <v>0</v>
      </c>
      <c r="AI115">
        <f t="shared" si="0"/>
        <v>0</v>
      </c>
      <c r="AJ115">
        <f t="shared" si="0"/>
        <v>0</v>
      </c>
      <c r="AK115">
        <f t="shared" si="0"/>
        <v>1149904</v>
      </c>
      <c r="AL115">
        <f t="shared" si="0"/>
        <v>607985</v>
      </c>
      <c r="AM115">
        <f t="shared" si="0"/>
        <v>642457</v>
      </c>
      <c r="AN115">
        <f t="shared" si="0"/>
        <v>769946</v>
      </c>
      <c r="AO115">
        <f t="shared" si="0"/>
        <v>1070248</v>
      </c>
      <c r="AP115">
        <f t="shared" si="0"/>
        <v>1179980</v>
      </c>
      <c r="AQ115">
        <f t="shared" si="0"/>
        <v>1447110</v>
      </c>
      <c r="AR115">
        <f t="shared" si="0"/>
        <v>1138081</v>
      </c>
      <c r="AS115">
        <f t="shared" si="0"/>
        <v>1418596</v>
      </c>
      <c r="AT115">
        <f t="shared" si="0"/>
        <v>1589044</v>
      </c>
      <c r="AU115">
        <f t="shared" si="0"/>
        <v>1301018</v>
      </c>
      <c r="AV115">
        <f t="shared" si="0"/>
        <v>1967566</v>
      </c>
      <c r="AW115">
        <f t="shared" si="0"/>
        <v>4226594</v>
      </c>
      <c r="AX115">
        <f t="shared" si="0"/>
        <v>2945849</v>
      </c>
      <c r="AY115">
        <f t="shared" si="0"/>
        <v>1708998</v>
      </c>
      <c r="AZ115">
        <f t="shared" si="0"/>
        <v>0</v>
      </c>
      <c r="BA115">
        <f t="shared" si="0"/>
        <v>0</v>
      </c>
    </row>
    <row r="117" spans="2:53">
      <c r="AA117">
        <f>1356658-AA115</f>
        <v>0</v>
      </c>
      <c r="AB117">
        <f>1873831-AB115</f>
        <v>0</v>
      </c>
      <c r="AC117">
        <f>1691526+11973-AC115</f>
        <v>0</v>
      </c>
      <c r="AD117">
        <f>1962928-AD115</f>
        <v>0</v>
      </c>
      <c r="AK117">
        <f>1149904-AK115</f>
        <v>0</v>
      </c>
      <c r="AL117">
        <f>607985-AL115</f>
        <v>0</v>
      </c>
      <c r="AM117">
        <f>642457-AM115</f>
        <v>0</v>
      </c>
      <c r="AN117">
        <f>769946-AN115</f>
        <v>0</v>
      </c>
      <c r="AO117">
        <f>1070248-AO115</f>
        <v>0</v>
      </c>
      <c r="AP117">
        <f>1179980-AP115</f>
        <v>0</v>
      </c>
      <c r="AQ117">
        <f>1447110-AQ115</f>
        <v>0</v>
      </c>
      <c r="AR117">
        <f>1138081-AR115</f>
        <v>0</v>
      </c>
      <c r="AS117">
        <f>1418596-AS115</f>
        <v>0</v>
      </c>
      <c r="AT117">
        <f>1589044-AT115</f>
        <v>0</v>
      </c>
      <c r="AU117">
        <f>1301018-AU115</f>
        <v>0</v>
      </c>
      <c r="AV117">
        <f>1967566-AV115</f>
        <v>0</v>
      </c>
      <c r="AW117">
        <f>4226594-AW115</f>
        <v>0</v>
      </c>
      <c r="AX117">
        <f>2945849-AX115</f>
        <v>0</v>
      </c>
      <c r="AY117">
        <f>1708998-AY115</f>
        <v>0</v>
      </c>
    </row>
    <row r="119" spans="2:53">
      <c r="AA119" t="s">
        <v>134</v>
      </c>
      <c r="AB119" t="s">
        <v>134</v>
      </c>
      <c r="AC119" t="s">
        <v>134</v>
      </c>
      <c r="AD119" t="s">
        <v>134</v>
      </c>
      <c r="AK119" t="s">
        <v>134</v>
      </c>
      <c r="AL119" t="s">
        <v>147</v>
      </c>
      <c r="AM119" t="s">
        <v>147</v>
      </c>
      <c r="AN119" t="s">
        <v>147</v>
      </c>
      <c r="AO119" t="s">
        <v>78</v>
      </c>
      <c r="AP119" t="s">
        <v>78</v>
      </c>
      <c r="AQ119" t="s">
        <v>78</v>
      </c>
      <c r="AR119" t="s">
        <v>78</v>
      </c>
      <c r="AS119" t="s">
        <v>78</v>
      </c>
      <c r="AT119" t="s">
        <v>78</v>
      </c>
      <c r="AU119" t="s">
        <v>78</v>
      </c>
      <c r="AV119" t="s">
        <v>78</v>
      </c>
      <c r="AW119" t="s">
        <v>78</v>
      </c>
      <c r="AX119" t="s">
        <v>78</v>
      </c>
      <c r="AY119" t="s">
        <v>78</v>
      </c>
    </row>
    <row r="121" spans="2:53">
      <c r="AA121" t="s">
        <v>141</v>
      </c>
      <c r="AB121" t="s">
        <v>140</v>
      </c>
      <c r="AC121" t="s">
        <v>136</v>
      </c>
      <c r="AD121" t="s">
        <v>135</v>
      </c>
      <c r="AK121" t="s">
        <v>144</v>
      </c>
      <c r="AL121" t="s">
        <v>146</v>
      </c>
      <c r="AM121" t="s">
        <v>148</v>
      </c>
      <c r="AN121" t="s">
        <v>150</v>
      </c>
      <c r="AO121" t="s">
        <v>128</v>
      </c>
      <c r="AP121" t="s">
        <v>127</v>
      </c>
      <c r="AQ121" t="s">
        <v>125</v>
      </c>
      <c r="AR121" t="s">
        <v>124</v>
      </c>
      <c r="AS121" t="s">
        <v>123</v>
      </c>
      <c r="AT121" t="s">
        <v>119</v>
      </c>
      <c r="AU121" t="s">
        <v>119</v>
      </c>
      <c r="AV121" t="s">
        <v>119</v>
      </c>
      <c r="AW121" t="s">
        <v>119</v>
      </c>
      <c r="AX121" t="s">
        <v>119</v>
      </c>
      <c r="AY121" t="s">
        <v>119</v>
      </c>
    </row>
    <row r="123" spans="2:53">
      <c r="AA123" t="s">
        <v>122</v>
      </c>
      <c r="AB123" t="s">
        <v>122</v>
      </c>
      <c r="AC123" t="s">
        <v>122</v>
      </c>
      <c r="AD123" t="s">
        <v>122</v>
      </c>
      <c r="AK123" t="s">
        <v>122</v>
      </c>
      <c r="AL123" t="s">
        <v>122</v>
      </c>
      <c r="AM123" t="s">
        <v>122</v>
      </c>
      <c r="AN123" t="s">
        <v>122</v>
      </c>
      <c r="AO123" t="s">
        <v>122</v>
      </c>
      <c r="AP123" t="s">
        <v>122</v>
      </c>
      <c r="AQ123" t="s">
        <v>122</v>
      </c>
      <c r="AR123" t="s">
        <v>122</v>
      </c>
      <c r="AS123" t="s">
        <v>122</v>
      </c>
      <c r="AT123" t="s">
        <v>122</v>
      </c>
      <c r="AU123" t="s">
        <v>122</v>
      </c>
      <c r="AV123" t="s">
        <v>122</v>
      </c>
      <c r="AW123" t="s">
        <v>122</v>
      </c>
      <c r="AX123" t="s">
        <v>122</v>
      </c>
      <c r="AY123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D114"/>
  <sheetViews>
    <sheetView topLeftCell="A34" workbookViewId="0">
      <selection activeCell="D112" sqref="D41:D112"/>
    </sheetView>
  </sheetViews>
  <sheetFormatPr defaultRowHeight="15"/>
  <sheetData>
    <row r="3" spans="2:4">
      <c r="B3" t="s">
        <v>3</v>
      </c>
      <c r="C3" t="s">
        <v>3</v>
      </c>
      <c r="D3" t="s">
        <v>3</v>
      </c>
    </row>
    <row r="4" spans="2:4">
      <c r="B4" t="s">
        <v>69</v>
      </c>
      <c r="C4" t="s">
        <v>69</v>
      </c>
      <c r="D4" t="s">
        <v>69</v>
      </c>
    </row>
    <row r="5" spans="2:4">
      <c r="B5" t="s">
        <v>4</v>
      </c>
      <c r="C5" t="s">
        <v>4</v>
      </c>
      <c r="D5" t="s">
        <v>4</v>
      </c>
    </row>
    <row r="6" spans="2:4">
      <c r="B6" t="s">
        <v>5</v>
      </c>
      <c r="C6" t="s">
        <v>5</v>
      </c>
      <c r="D6" t="s">
        <v>5</v>
      </c>
    </row>
    <row r="7" spans="2:4">
      <c r="B7" t="s">
        <v>66</v>
      </c>
      <c r="C7" t="s">
        <v>66</v>
      </c>
      <c r="D7" t="s">
        <v>66</v>
      </c>
    </row>
    <row r="8" spans="2:4">
      <c r="B8" t="s">
        <v>72</v>
      </c>
      <c r="C8" t="s">
        <v>72</v>
      </c>
      <c r="D8" t="s">
        <v>72</v>
      </c>
    </row>
    <row r="9" spans="2:4">
      <c r="B9" t="s">
        <v>63</v>
      </c>
      <c r="C9" t="s">
        <v>63</v>
      </c>
      <c r="D9" t="s">
        <v>63</v>
      </c>
    </row>
    <row r="10" spans="2:4">
      <c r="C10" t="s">
        <v>114</v>
      </c>
      <c r="D10" t="s">
        <v>114</v>
      </c>
    </row>
    <row r="11" spans="2:4">
      <c r="B11" t="s">
        <v>68</v>
      </c>
      <c r="C11" t="s">
        <v>68</v>
      </c>
      <c r="D11" t="s">
        <v>68</v>
      </c>
    </row>
    <row r="12" spans="2:4">
      <c r="B12" t="s">
        <v>6</v>
      </c>
      <c r="C12" t="s">
        <v>6</v>
      </c>
      <c r="D12" t="s">
        <v>6</v>
      </c>
    </row>
    <row r="13" spans="2:4">
      <c r="B13" t="s">
        <v>7</v>
      </c>
      <c r="C13" t="s">
        <v>7</v>
      </c>
      <c r="D13" t="s">
        <v>7</v>
      </c>
    </row>
    <row r="14" spans="2:4">
      <c r="B14" t="s">
        <v>8</v>
      </c>
      <c r="C14" t="s">
        <v>8</v>
      </c>
      <c r="D14" t="s">
        <v>8</v>
      </c>
    </row>
    <row r="15" spans="2:4">
      <c r="B15" t="s">
        <v>9</v>
      </c>
      <c r="C15" t="s">
        <v>9</v>
      </c>
      <c r="D15" t="s">
        <v>9</v>
      </c>
    </row>
    <row r="16" spans="2:4">
      <c r="B16" t="s">
        <v>10</v>
      </c>
      <c r="C16" t="s">
        <v>10</v>
      </c>
      <c r="D16" t="s">
        <v>10</v>
      </c>
    </row>
    <row r="17" spans="2:4">
      <c r="C17" t="s">
        <v>105</v>
      </c>
      <c r="D17" t="s">
        <v>105</v>
      </c>
    </row>
    <row r="18" spans="2:4">
      <c r="B18" t="s">
        <v>74</v>
      </c>
      <c r="C18" t="s">
        <v>74</v>
      </c>
      <c r="D18" t="s">
        <v>74</v>
      </c>
    </row>
    <row r="19" spans="2:4">
      <c r="B19" t="s">
        <v>11</v>
      </c>
      <c r="C19" t="s">
        <v>11</v>
      </c>
      <c r="D19" t="s">
        <v>11</v>
      </c>
    </row>
    <row r="20" spans="2:4">
      <c r="C20" t="s">
        <v>137</v>
      </c>
      <c r="D20" t="s">
        <v>137</v>
      </c>
    </row>
    <row r="21" spans="2:4">
      <c r="B21" t="s">
        <v>12</v>
      </c>
      <c r="C21" t="s">
        <v>12</v>
      </c>
      <c r="D21" t="s">
        <v>12</v>
      </c>
    </row>
    <row r="22" spans="2:4">
      <c r="B22" t="s">
        <v>67</v>
      </c>
      <c r="C22" t="s">
        <v>67</v>
      </c>
      <c r="D22" t="s">
        <v>67</v>
      </c>
    </row>
    <row r="23" spans="2:4">
      <c r="B23" t="s">
        <v>62</v>
      </c>
      <c r="C23" t="s">
        <v>62</v>
      </c>
      <c r="D23" t="s">
        <v>62</v>
      </c>
    </row>
    <row r="24" spans="2:4">
      <c r="B24" t="s">
        <v>52</v>
      </c>
      <c r="C24" t="s">
        <v>52</v>
      </c>
      <c r="D24" t="s">
        <v>52</v>
      </c>
    </row>
    <row r="25" spans="2:4">
      <c r="C25" t="s">
        <v>88</v>
      </c>
      <c r="D25" t="s">
        <v>88</v>
      </c>
    </row>
    <row r="26" spans="2:4">
      <c r="B26" t="s">
        <v>13</v>
      </c>
      <c r="C26" t="s">
        <v>13</v>
      </c>
      <c r="D26" t="s">
        <v>13</v>
      </c>
    </row>
    <row r="27" spans="2:4">
      <c r="B27" t="s">
        <v>73</v>
      </c>
      <c r="C27" t="s">
        <v>73</v>
      </c>
      <c r="D27" t="s">
        <v>73</v>
      </c>
    </row>
    <row r="28" spans="2:4">
      <c r="C28" t="s">
        <v>109</v>
      </c>
      <c r="D28" t="s">
        <v>109</v>
      </c>
    </row>
    <row r="29" spans="2:4">
      <c r="B29" t="s">
        <v>51</v>
      </c>
      <c r="C29" t="s">
        <v>51</v>
      </c>
      <c r="D29" t="s">
        <v>51</v>
      </c>
    </row>
    <row r="30" spans="2:4">
      <c r="B30" t="s">
        <v>65</v>
      </c>
      <c r="C30" t="s">
        <v>65</v>
      </c>
      <c r="D30" t="s">
        <v>65</v>
      </c>
    </row>
    <row r="31" spans="2:4">
      <c r="C31" t="s">
        <v>89</v>
      </c>
      <c r="D31" t="s">
        <v>89</v>
      </c>
    </row>
    <row r="32" spans="2:4">
      <c r="B32" t="s">
        <v>14</v>
      </c>
      <c r="C32" t="s">
        <v>14</v>
      </c>
      <c r="D32" t="s">
        <v>14</v>
      </c>
    </row>
    <row r="33" spans="2:4">
      <c r="C33" t="s">
        <v>90</v>
      </c>
      <c r="D33" t="s">
        <v>90</v>
      </c>
    </row>
    <row r="34" spans="2:4">
      <c r="B34" t="s">
        <v>60</v>
      </c>
      <c r="C34" t="s">
        <v>60</v>
      </c>
      <c r="D34" t="s">
        <v>60</v>
      </c>
    </row>
    <row r="35" spans="2:4">
      <c r="B35" t="s">
        <v>61</v>
      </c>
      <c r="C35" t="s">
        <v>61</v>
      </c>
      <c r="D35" t="s">
        <v>61</v>
      </c>
    </row>
    <row r="36" spans="2:4">
      <c r="B36" t="s">
        <v>64</v>
      </c>
      <c r="C36" t="s">
        <v>64</v>
      </c>
      <c r="D36" t="s">
        <v>64</v>
      </c>
    </row>
    <row r="37" spans="2:4">
      <c r="C37" t="s">
        <v>100</v>
      </c>
      <c r="D37" t="s">
        <v>100</v>
      </c>
    </row>
    <row r="38" spans="2:4">
      <c r="B38" t="s">
        <v>15</v>
      </c>
      <c r="C38" t="s">
        <v>15</v>
      </c>
      <c r="D38" t="s">
        <v>15</v>
      </c>
    </row>
    <row r="39" spans="2:4">
      <c r="B39" t="s">
        <v>50</v>
      </c>
      <c r="C39" t="s">
        <v>50</v>
      </c>
      <c r="D39" t="s">
        <v>50</v>
      </c>
    </row>
    <row r="40" spans="2:4">
      <c r="B40" t="s">
        <v>75</v>
      </c>
      <c r="C40" t="s">
        <v>75</v>
      </c>
      <c r="D40" t="s">
        <v>75</v>
      </c>
    </row>
    <row r="41" spans="2:4">
      <c r="B41" t="s">
        <v>16</v>
      </c>
      <c r="C41" t="s">
        <v>16</v>
      </c>
      <c r="D41" t="s">
        <v>16</v>
      </c>
    </row>
    <row r="42" spans="2:4">
      <c r="C42" t="s">
        <v>91</v>
      </c>
      <c r="D42" t="s">
        <v>91</v>
      </c>
    </row>
    <row r="43" spans="2:4">
      <c r="C43" t="s">
        <v>110</v>
      </c>
      <c r="D43" t="s">
        <v>110</v>
      </c>
    </row>
    <row r="44" spans="2:4">
      <c r="B44" t="s">
        <v>17</v>
      </c>
      <c r="C44" t="s">
        <v>17</v>
      </c>
      <c r="D44" t="s">
        <v>17</v>
      </c>
    </row>
    <row r="45" spans="2:4">
      <c r="B45" t="s">
        <v>49</v>
      </c>
      <c r="C45" t="s">
        <v>49</v>
      </c>
      <c r="D45" t="s">
        <v>49</v>
      </c>
    </row>
    <row r="46" spans="2:4">
      <c r="C46" t="s">
        <v>111</v>
      </c>
      <c r="D46" t="s">
        <v>111</v>
      </c>
    </row>
    <row r="47" spans="2:4">
      <c r="C47" t="s">
        <v>92</v>
      </c>
      <c r="D47" t="s">
        <v>92</v>
      </c>
    </row>
    <row r="48" spans="2:4">
      <c r="C48" t="s">
        <v>101</v>
      </c>
      <c r="D48" t="s">
        <v>101</v>
      </c>
    </row>
    <row r="49" spans="2:4">
      <c r="C49" t="s">
        <v>106</v>
      </c>
      <c r="D49" t="s">
        <v>106</v>
      </c>
    </row>
    <row r="50" spans="2:4">
      <c r="B50" t="s">
        <v>18</v>
      </c>
      <c r="C50" t="s">
        <v>18</v>
      </c>
      <c r="D50" t="s">
        <v>18</v>
      </c>
    </row>
    <row r="51" spans="2:4">
      <c r="B51" t="s">
        <v>48</v>
      </c>
      <c r="C51" t="s">
        <v>48</v>
      </c>
      <c r="D51" t="s">
        <v>48</v>
      </c>
    </row>
    <row r="52" spans="2:4">
      <c r="B52" t="s">
        <v>71</v>
      </c>
      <c r="C52" t="s">
        <v>71</v>
      </c>
      <c r="D52" t="s">
        <v>71</v>
      </c>
    </row>
    <row r="53" spans="2:4">
      <c r="B53" t="s">
        <v>80</v>
      </c>
      <c r="C53" t="s">
        <v>129</v>
      </c>
      <c r="D53" t="s">
        <v>129</v>
      </c>
    </row>
    <row r="54" spans="2:4">
      <c r="B54" t="s">
        <v>19</v>
      </c>
      <c r="C54" t="s">
        <v>19</v>
      </c>
      <c r="D54" t="s">
        <v>19</v>
      </c>
    </row>
    <row r="55" spans="2:4">
      <c r="B55" t="s">
        <v>20</v>
      </c>
      <c r="C55" t="s">
        <v>20</v>
      </c>
      <c r="D55" t="s">
        <v>20</v>
      </c>
    </row>
    <row r="56" spans="2:4">
      <c r="B56" t="s">
        <v>83</v>
      </c>
      <c r="C56" t="s">
        <v>83</v>
      </c>
      <c r="D56" t="s">
        <v>83</v>
      </c>
    </row>
    <row r="57" spans="2:4">
      <c r="B57" t="s">
        <v>21</v>
      </c>
      <c r="C57" t="s">
        <v>21</v>
      </c>
      <c r="D57" t="s">
        <v>21</v>
      </c>
    </row>
    <row r="58" spans="2:4">
      <c r="B58" t="s">
        <v>22</v>
      </c>
      <c r="C58" t="s">
        <v>22</v>
      </c>
      <c r="D58" t="s">
        <v>22</v>
      </c>
    </row>
    <row r="59" spans="2:4">
      <c r="B59" t="s">
        <v>23</v>
      </c>
      <c r="C59" t="s">
        <v>23</v>
      </c>
      <c r="D59" t="s">
        <v>23</v>
      </c>
    </row>
    <row r="60" spans="2:4">
      <c r="C60" t="s">
        <v>115</v>
      </c>
      <c r="D60" t="s">
        <v>115</v>
      </c>
    </row>
    <row r="61" spans="2:4">
      <c r="B61" t="s">
        <v>24</v>
      </c>
      <c r="C61" t="s">
        <v>24</v>
      </c>
      <c r="D61" t="s">
        <v>24</v>
      </c>
    </row>
    <row r="62" spans="2:4">
      <c r="B62" t="s">
        <v>47</v>
      </c>
      <c r="C62" t="s">
        <v>47</v>
      </c>
      <c r="D62" t="s">
        <v>47</v>
      </c>
    </row>
    <row r="63" spans="2:4">
      <c r="C63" t="s">
        <v>93</v>
      </c>
      <c r="D63" t="s">
        <v>93</v>
      </c>
    </row>
    <row r="64" spans="2:4">
      <c r="B64" t="s">
        <v>25</v>
      </c>
      <c r="C64" t="s">
        <v>25</v>
      </c>
      <c r="D64" t="s">
        <v>25</v>
      </c>
    </row>
    <row r="65" spans="2:4">
      <c r="B65" t="s">
        <v>26</v>
      </c>
      <c r="C65" t="s">
        <v>26</v>
      </c>
      <c r="D65" t="s">
        <v>26</v>
      </c>
    </row>
    <row r="66" spans="2:4">
      <c r="B66" t="s">
        <v>46</v>
      </c>
      <c r="C66" t="s">
        <v>46</v>
      </c>
      <c r="D66" t="s">
        <v>46</v>
      </c>
    </row>
    <row r="67" spans="2:4">
      <c r="B67" t="s">
        <v>59</v>
      </c>
      <c r="C67" t="s">
        <v>59</v>
      </c>
      <c r="D67" t="s">
        <v>59</v>
      </c>
    </row>
    <row r="68" spans="2:4">
      <c r="B68" t="s">
        <v>27</v>
      </c>
      <c r="C68" t="s">
        <v>27</v>
      </c>
      <c r="D68" t="s">
        <v>27</v>
      </c>
    </row>
    <row r="69" spans="2:4">
      <c r="C69" t="s">
        <v>118</v>
      </c>
      <c r="D69" t="s">
        <v>118</v>
      </c>
    </row>
    <row r="70" spans="2:4">
      <c r="B70" t="s">
        <v>28</v>
      </c>
      <c r="C70" t="s">
        <v>28</v>
      </c>
      <c r="D70" t="s">
        <v>28</v>
      </c>
    </row>
    <row r="71" spans="2:4">
      <c r="B71" t="s">
        <v>29</v>
      </c>
      <c r="C71" t="s">
        <v>29</v>
      </c>
      <c r="D71" t="s">
        <v>29</v>
      </c>
    </row>
    <row r="72" spans="2:4">
      <c r="C72" t="s">
        <v>102</v>
      </c>
      <c r="D72" t="s">
        <v>102</v>
      </c>
    </row>
    <row r="73" spans="2:4">
      <c r="C73" t="s">
        <v>88</v>
      </c>
      <c r="D73" t="s">
        <v>88</v>
      </c>
    </row>
    <row r="74" spans="2:4">
      <c r="B74" t="s">
        <v>30</v>
      </c>
      <c r="C74" t="s">
        <v>30</v>
      </c>
      <c r="D74" t="s">
        <v>30</v>
      </c>
    </row>
    <row r="75" spans="2:4">
      <c r="B75" t="s">
        <v>56</v>
      </c>
      <c r="C75" t="s">
        <v>56</v>
      </c>
      <c r="D75" t="s">
        <v>56</v>
      </c>
    </row>
    <row r="76" spans="2:4">
      <c r="B76" t="s">
        <v>57</v>
      </c>
      <c r="C76" t="s">
        <v>57</v>
      </c>
      <c r="D76" t="s">
        <v>57</v>
      </c>
    </row>
    <row r="77" spans="2:4">
      <c r="C77" t="s">
        <v>112</v>
      </c>
      <c r="D77" t="s">
        <v>112</v>
      </c>
    </row>
    <row r="78" spans="2:4">
      <c r="C78" t="s">
        <v>117</v>
      </c>
      <c r="D78" t="s">
        <v>117</v>
      </c>
    </row>
    <row r="79" spans="2:4">
      <c r="B79" t="s">
        <v>58</v>
      </c>
      <c r="C79" t="s">
        <v>58</v>
      </c>
      <c r="D79" t="s">
        <v>58</v>
      </c>
    </row>
    <row r="80" spans="2:4">
      <c r="C80" t="s">
        <v>94</v>
      </c>
      <c r="D80" t="s">
        <v>94</v>
      </c>
    </row>
    <row r="81" spans="2:4">
      <c r="B81" t="s">
        <v>31</v>
      </c>
      <c r="C81" t="s">
        <v>31</v>
      </c>
      <c r="D81" t="s">
        <v>31</v>
      </c>
    </row>
    <row r="82" spans="2:4">
      <c r="C82" t="s">
        <v>121</v>
      </c>
      <c r="D82" t="s">
        <v>121</v>
      </c>
    </row>
    <row r="83" spans="2:4">
      <c r="C83" t="s">
        <v>116</v>
      </c>
      <c r="D83" t="s">
        <v>116</v>
      </c>
    </row>
    <row r="84" spans="2:4">
      <c r="B84" t="s">
        <v>32</v>
      </c>
      <c r="C84" t="s">
        <v>32</v>
      </c>
      <c r="D84" t="s">
        <v>32</v>
      </c>
    </row>
    <row r="85" spans="2:4">
      <c r="B85" t="s">
        <v>33</v>
      </c>
      <c r="C85" t="s">
        <v>33</v>
      </c>
      <c r="D85" t="s">
        <v>33</v>
      </c>
    </row>
    <row r="86" spans="2:4">
      <c r="B86" t="s">
        <v>55</v>
      </c>
      <c r="C86" t="s">
        <v>55</v>
      </c>
      <c r="D86" t="s">
        <v>55</v>
      </c>
    </row>
    <row r="87" spans="2:4">
      <c r="B87" t="s">
        <v>45</v>
      </c>
      <c r="C87" t="s">
        <v>45</v>
      </c>
      <c r="D87" t="s">
        <v>45</v>
      </c>
    </row>
    <row r="88" spans="2:4">
      <c r="C88" t="s">
        <v>95</v>
      </c>
      <c r="D88" t="s">
        <v>95</v>
      </c>
    </row>
    <row r="89" spans="2:4">
      <c r="B89" t="s">
        <v>84</v>
      </c>
      <c r="D89" t="s">
        <v>84</v>
      </c>
    </row>
    <row r="90" spans="2:4">
      <c r="B90" t="s">
        <v>44</v>
      </c>
      <c r="C90" t="s">
        <v>44</v>
      </c>
      <c r="D90" t="s">
        <v>44</v>
      </c>
    </row>
    <row r="91" spans="2:4">
      <c r="C91" t="s">
        <v>96</v>
      </c>
      <c r="D91" t="s">
        <v>96</v>
      </c>
    </row>
    <row r="92" spans="2:4">
      <c r="B92" t="s">
        <v>34</v>
      </c>
      <c r="C92" t="s">
        <v>34</v>
      </c>
      <c r="D92" t="s">
        <v>34</v>
      </c>
    </row>
    <row r="93" spans="2:4">
      <c r="D93" t="s">
        <v>126</v>
      </c>
    </row>
    <row r="94" spans="2:4">
      <c r="B94" t="s">
        <v>54</v>
      </c>
      <c r="C94" t="s">
        <v>54</v>
      </c>
      <c r="D94" t="s">
        <v>54</v>
      </c>
    </row>
    <row r="95" spans="2:4">
      <c r="B95" t="s">
        <v>35</v>
      </c>
      <c r="C95" t="s">
        <v>35</v>
      </c>
      <c r="D95" t="s">
        <v>35</v>
      </c>
    </row>
    <row r="96" spans="2:4">
      <c r="C96" t="s">
        <v>107</v>
      </c>
      <c r="D96" t="s">
        <v>107</v>
      </c>
    </row>
    <row r="97" spans="2:4">
      <c r="C97" t="s">
        <v>97</v>
      </c>
      <c r="D97" t="s">
        <v>97</v>
      </c>
    </row>
    <row r="98" spans="2:4">
      <c r="B98" t="s">
        <v>36</v>
      </c>
      <c r="C98" t="s">
        <v>36</v>
      </c>
      <c r="D98" t="s">
        <v>36</v>
      </c>
    </row>
    <row r="99" spans="2:4">
      <c r="D99" t="s">
        <v>149</v>
      </c>
    </row>
    <row r="100" spans="2:4">
      <c r="B100" t="s">
        <v>53</v>
      </c>
      <c r="C100" t="s">
        <v>53</v>
      </c>
      <c r="D100" t="s">
        <v>53</v>
      </c>
    </row>
    <row r="101" spans="2:4">
      <c r="B101" t="s">
        <v>70</v>
      </c>
      <c r="C101" t="s">
        <v>70</v>
      </c>
      <c r="D101" t="s">
        <v>70</v>
      </c>
    </row>
    <row r="102" spans="2:4">
      <c r="B102" t="s">
        <v>37</v>
      </c>
      <c r="C102" t="s">
        <v>37</v>
      </c>
      <c r="D102" t="s">
        <v>37</v>
      </c>
    </row>
    <row r="103" spans="2:4">
      <c r="B103" t="s">
        <v>38</v>
      </c>
      <c r="C103" t="s">
        <v>38</v>
      </c>
      <c r="D103" t="s">
        <v>38</v>
      </c>
    </row>
    <row r="104" spans="2:4">
      <c r="B104" t="s">
        <v>85</v>
      </c>
      <c r="C104" t="s">
        <v>85</v>
      </c>
      <c r="D104" t="s">
        <v>85</v>
      </c>
    </row>
    <row r="105" spans="2:4">
      <c r="C105" t="s">
        <v>103</v>
      </c>
      <c r="D105" t="s">
        <v>103</v>
      </c>
    </row>
    <row r="106" spans="2:4">
      <c r="B106" t="s">
        <v>42</v>
      </c>
      <c r="C106" t="s">
        <v>42</v>
      </c>
      <c r="D106" t="s">
        <v>42</v>
      </c>
    </row>
    <row r="107" spans="2:4">
      <c r="B107" t="s">
        <v>43</v>
      </c>
      <c r="C107" t="s">
        <v>43</v>
      </c>
      <c r="D107" t="s">
        <v>43</v>
      </c>
    </row>
    <row r="108" spans="2:4">
      <c r="B108" t="s">
        <v>39</v>
      </c>
      <c r="C108" t="s">
        <v>39</v>
      </c>
      <c r="D108" t="s">
        <v>39</v>
      </c>
    </row>
    <row r="109" spans="2:4">
      <c r="B109" t="s">
        <v>86</v>
      </c>
      <c r="C109" t="s">
        <v>86</v>
      </c>
      <c r="D109" t="s">
        <v>86</v>
      </c>
    </row>
    <row r="110" spans="2:4">
      <c r="B110" t="s">
        <v>82</v>
      </c>
      <c r="D110" t="s">
        <v>82</v>
      </c>
    </row>
    <row r="111" spans="2:4">
      <c r="B111" t="s">
        <v>81</v>
      </c>
      <c r="C111" t="s">
        <v>130</v>
      </c>
      <c r="D111" t="s">
        <v>81</v>
      </c>
    </row>
    <row r="112" spans="2:4">
      <c r="B112" t="s">
        <v>76</v>
      </c>
      <c r="C112" t="s">
        <v>76</v>
      </c>
      <c r="D112" t="s">
        <v>76</v>
      </c>
    </row>
    <row r="114" spans="2:4">
      <c r="B114" t="s">
        <v>40</v>
      </c>
      <c r="C114" t="s">
        <v>40</v>
      </c>
      <c r="D11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imports</vt:lpstr>
      <vt:lpstr>exports</vt:lpstr>
      <vt:lpstr>domexp</vt:lpstr>
      <vt:lpstr>reexp</vt:lpstr>
      <vt:lpstr>Sheet1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2009-04-01T14:44:07Z</dcterms:created>
  <dcterms:modified xsi:type="dcterms:W3CDTF">2010-12-22T19:54:59Z</dcterms:modified>
</cp:coreProperties>
</file>