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5480" windowHeight="9120"/>
  </bookViews>
  <sheets>
    <sheet name="imports" sheetId="1" r:id="rId1"/>
    <sheet name="exports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H169" i="1"/>
  <c r="AG169"/>
  <c r="AE169"/>
  <c r="AD169"/>
  <c r="AC171" i="2"/>
  <c r="AC169" i="1"/>
  <c r="Q57" i="2"/>
  <c r="Q38"/>
  <c r="Q42"/>
  <c r="Q27"/>
  <c r="Q34"/>
  <c r="Q6"/>
  <c r="Q4"/>
  <c r="Q80"/>
  <c r="Q62"/>
  <c r="Q167"/>
  <c r="Q58"/>
  <c r="Q169"/>
  <c r="Q171"/>
  <c r="R57"/>
  <c r="R27"/>
  <c r="R34"/>
  <c r="R6"/>
  <c r="R4"/>
  <c r="R62"/>
  <c r="R167"/>
  <c r="R58"/>
  <c r="R169"/>
  <c r="R171"/>
  <c r="S167"/>
  <c r="S58"/>
  <c r="S169"/>
  <c r="S171"/>
  <c r="T171"/>
  <c r="T58"/>
  <c r="T167"/>
  <c r="T169"/>
  <c r="W171"/>
  <c r="AA171"/>
  <c r="X171"/>
  <c r="BC167"/>
  <c r="BC169"/>
  <c r="BB167"/>
  <c r="BB169"/>
  <c r="BA167"/>
  <c r="BA169"/>
  <c r="AZ167"/>
  <c r="AZ169"/>
  <c r="AY167"/>
  <c r="AY169"/>
  <c r="AX167"/>
  <c r="AX169"/>
  <c r="AW167"/>
  <c r="AW169"/>
  <c r="AV167"/>
  <c r="AV169"/>
  <c r="AU167"/>
  <c r="AU169"/>
  <c r="AT167"/>
  <c r="AT169"/>
  <c r="AS167"/>
  <c r="AS169"/>
  <c r="AR167"/>
  <c r="AR169"/>
  <c r="AQ167"/>
  <c r="AQ169"/>
  <c r="AP167"/>
  <c r="AP169"/>
  <c r="AO167"/>
  <c r="AO169"/>
  <c r="AN167"/>
  <c r="AN169"/>
  <c r="AM167"/>
  <c r="AM169"/>
  <c r="AL167"/>
  <c r="AL169"/>
  <c r="AK167"/>
  <c r="AK169"/>
  <c r="AJ167"/>
  <c r="AJ169"/>
  <c r="AI167"/>
  <c r="AI169"/>
  <c r="AH167"/>
  <c r="AH169"/>
  <c r="AG167"/>
  <c r="AG169"/>
  <c r="AF167"/>
  <c r="AF169"/>
  <c r="AE167"/>
  <c r="AE169"/>
  <c r="AD167"/>
  <c r="AD169"/>
  <c r="AC167"/>
  <c r="AB167"/>
  <c r="AA167"/>
  <c r="Z167"/>
  <c r="Y167"/>
  <c r="X167"/>
  <c r="W167"/>
  <c r="V167"/>
  <c r="U167"/>
  <c r="P167"/>
  <c r="O167"/>
  <c r="O169"/>
  <c r="O171"/>
  <c r="N167"/>
  <c r="N169"/>
  <c r="M167"/>
  <c r="M169"/>
  <c r="L167"/>
  <c r="L169"/>
  <c r="K167"/>
  <c r="K169"/>
  <c r="J167"/>
  <c r="J169"/>
  <c r="I167"/>
  <c r="I169"/>
  <c r="H167"/>
  <c r="H169"/>
  <c r="G167"/>
  <c r="G169"/>
  <c r="F167"/>
  <c r="F169"/>
  <c r="E167"/>
  <c r="E169"/>
  <c r="BC58"/>
  <c r="BB58"/>
  <c r="BA58"/>
  <c r="AZ58"/>
  <c r="AY58"/>
  <c r="AX58"/>
  <c r="AW58"/>
  <c r="AV58"/>
  <c r="AU58"/>
  <c r="AT58"/>
  <c r="AS58"/>
  <c r="AR58"/>
  <c r="AQ58"/>
  <c r="AP58"/>
  <c r="AO58"/>
  <c r="AN58"/>
  <c r="AM58"/>
  <c r="AL58"/>
  <c r="AK58"/>
  <c r="AJ58"/>
  <c r="AI58"/>
  <c r="AH58"/>
  <c r="AG58"/>
  <c r="AF58"/>
  <c r="AE58"/>
  <c r="AD58"/>
  <c r="AC58"/>
  <c r="AB58"/>
  <c r="AA58"/>
  <c r="Y58"/>
  <c r="X58"/>
  <c r="W58"/>
  <c r="O58"/>
  <c r="N58"/>
  <c r="M58"/>
  <c r="L58"/>
  <c r="K58"/>
  <c r="J58"/>
  <c r="I58"/>
  <c r="H58"/>
  <c r="G58"/>
  <c r="F58"/>
  <c r="E58"/>
  <c r="Z58"/>
  <c r="V58"/>
  <c r="U58"/>
  <c r="P58"/>
  <c r="Q169" i="1"/>
  <c r="Q57"/>
  <c r="P57"/>
  <c r="Z57"/>
  <c r="AA169" i="2"/>
  <c r="W169"/>
  <c r="Y169"/>
  <c r="Y171"/>
  <c r="X169"/>
  <c r="AB169"/>
  <c r="AB171"/>
  <c r="U169"/>
  <c r="U171"/>
  <c r="P169"/>
  <c r="P171"/>
  <c r="V169"/>
  <c r="V171"/>
  <c r="Z169"/>
  <c r="Z171"/>
  <c r="T165" i="1"/>
  <c r="T167"/>
  <c r="T169"/>
  <c r="S169"/>
  <c r="R169"/>
  <c r="R165"/>
  <c r="V57"/>
  <c r="U57"/>
  <c r="T57"/>
  <c r="S57"/>
  <c r="S58"/>
  <c r="R57"/>
  <c r="BC165"/>
  <c r="BB165"/>
  <c r="BA165"/>
  <c r="AZ165"/>
  <c r="AY165"/>
  <c r="AX165"/>
  <c r="AW165"/>
  <c r="AV165"/>
  <c r="AU165"/>
  <c r="AT165"/>
  <c r="AS165"/>
  <c r="AR165"/>
  <c r="AQ165"/>
  <c r="AP165"/>
  <c r="AO165"/>
  <c r="AN165"/>
  <c r="AM165"/>
  <c r="AL165"/>
  <c r="AK165"/>
  <c r="AJ165"/>
  <c r="AI165"/>
  <c r="AH165"/>
  <c r="AG165"/>
  <c r="AF165"/>
  <c r="AE165"/>
  <c r="AD165"/>
  <c r="AC165"/>
  <c r="AB165"/>
  <c r="AA165"/>
  <c r="Z165"/>
  <c r="Y165"/>
  <c r="X165"/>
  <c r="W165"/>
  <c r="V165"/>
  <c r="U165"/>
  <c r="S165"/>
  <c r="Q165"/>
  <c r="P165"/>
  <c r="O165"/>
  <c r="N165"/>
  <c r="M165"/>
  <c r="L165"/>
  <c r="K165"/>
  <c r="J165"/>
  <c r="I165"/>
  <c r="H165"/>
  <c r="G165"/>
  <c r="F165"/>
  <c r="E165"/>
  <c r="BC58"/>
  <c r="BB58"/>
  <c r="BA58"/>
  <c r="AZ58"/>
  <c r="AY58"/>
  <c r="AV58"/>
  <c r="AU58"/>
  <c r="AT58"/>
  <c r="AS58"/>
  <c r="AS167"/>
  <c r="AR58"/>
  <c r="AR167"/>
  <c r="AQ58"/>
  <c r="AQ167"/>
  <c r="AP58"/>
  <c r="AP167"/>
  <c r="AO58"/>
  <c r="AO167"/>
  <c r="AN58"/>
  <c r="AN167"/>
  <c r="AM58"/>
  <c r="AM167"/>
  <c r="AL58"/>
  <c r="AL167"/>
  <c r="AK58"/>
  <c r="AK167"/>
  <c r="AJ58"/>
  <c r="AJ167"/>
  <c r="AI58"/>
  <c r="AI167"/>
  <c r="AH58"/>
  <c r="AH167" s="1"/>
  <c r="AG58"/>
  <c r="AG167" s="1"/>
  <c r="AF58"/>
  <c r="AE58"/>
  <c r="AD58"/>
  <c r="AD167" s="1"/>
  <c r="AC58"/>
  <c r="AB58"/>
  <c r="AA58"/>
  <c r="Z58"/>
  <c r="Y58"/>
  <c r="X58"/>
  <c r="W58"/>
  <c r="V58"/>
  <c r="U58"/>
  <c r="T58"/>
  <c r="R58"/>
  <c r="Q58"/>
  <c r="P58"/>
  <c r="O58"/>
  <c r="N58"/>
  <c r="M58"/>
  <c r="L58"/>
  <c r="K58"/>
  <c r="J58"/>
  <c r="I58"/>
  <c r="H58"/>
  <c r="G58"/>
  <c r="F58"/>
  <c r="E58"/>
  <c r="AX58"/>
  <c r="AW58"/>
  <c r="AB167"/>
  <c r="AA167"/>
  <c r="AA169"/>
  <c r="Z167"/>
  <c r="Z169"/>
  <c r="Y167"/>
  <c r="Y169"/>
  <c r="X167"/>
  <c r="X169"/>
  <c r="W167"/>
  <c r="W169"/>
  <c r="F167"/>
  <c r="H167"/>
  <c r="J167"/>
  <c r="L167"/>
  <c r="N167"/>
  <c r="P167"/>
  <c r="P169"/>
  <c r="E167"/>
  <c r="G167"/>
  <c r="I167"/>
  <c r="K167"/>
  <c r="M167"/>
  <c r="O167"/>
  <c r="O169"/>
  <c r="Q167"/>
  <c r="AU167"/>
  <c r="AW167"/>
  <c r="AY167"/>
  <c r="BA167"/>
  <c r="BC167"/>
  <c r="V167"/>
  <c r="V169"/>
  <c r="S167"/>
  <c r="U167"/>
  <c r="U169"/>
  <c r="R167"/>
  <c r="AT167"/>
  <c r="AV167"/>
  <c r="AX167"/>
  <c r="AZ167"/>
  <c r="BB167"/>
  <c r="AF167" l="1"/>
  <c r="AF169" s="1"/>
  <c r="AE167"/>
  <c r="AC169" i="2"/>
  <c r="AC167" i="1"/>
</calcChain>
</file>

<file path=xl/sharedStrings.xml><?xml version="1.0" encoding="utf-8"?>
<sst xmlns="http://schemas.openxmlformats.org/spreadsheetml/2006/main" count="467" uniqueCount="184">
  <si>
    <t>notes</t>
  </si>
  <si>
    <t>unit</t>
  </si>
  <si>
    <t>Countries of origin</t>
  </si>
  <si>
    <t>Pounds</t>
  </si>
  <si>
    <t>South Africa</t>
  </si>
  <si>
    <t>United Kingdom</t>
  </si>
  <si>
    <t>Canada</t>
  </si>
  <si>
    <t>India</t>
  </si>
  <si>
    <t>Pakistan</t>
  </si>
  <si>
    <t>Included in India until 1950</t>
  </si>
  <si>
    <t>Burma</t>
  </si>
  <si>
    <t>Ceylon</t>
  </si>
  <si>
    <t>Australia</t>
  </si>
  <si>
    <t>New Zealand</t>
  </si>
  <si>
    <t>Ireland</t>
  </si>
  <si>
    <t>Gibraltar</t>
  </si>
  <si>
    <t>Malta</t>
  </si>
  <si>
    <t>Aden</t>
  </si>
  <si>
    <t>British Borneo</t>
  </si>
  <si>
    <t>British East India Islands</t>
  </si>
  <si>
    <t>Cyprus</t>
  </si>
  <si>
    <t>Hong Kong</t>
  </si>
  <si>
    <t>Palestine</t>
  </si>
  <si>
    <t>British Malaya</t>
  </si>
  <si>
    <t>Straits Settlements</t>
  </si>
  <si>
    <t>Anglo-Egyptian Sudan</t>
  </si>
  <si>
    <t>Ascension</t>
  </si>
  <si>
    <t>Bechuanaland Protectorate</t>
  </si>
  <si>
    <t>British Somaliland</t>
  </si>
  <si>
    <t>British East Africa</t>
  </si>
  <si>
    <t>Became Kenya in 1917</t>
  </si>
  <si>
    <t>British Soudan</t>
  </si>
  <si>
    <t>British South Africa</t>
  </si>
  <si>
    <t>S.W. Africa Protectorate</t>
  </si>
  <si>
    <t>Union of South Africa</t>
  </si>
  <si>
    <t>British West Africa</t>
  </si>
  <si>
    <t>Kenya</t>
  </si>
  <si>
    <t>Mauritius</t>
  </si>
  <si>
    <t>Bahrein Island</t>
  </si>
  <si>
    <t>Nigeria</t>
  </si>
  <si>
    <t>Northern Rhodesia</t>
  </si>
  <si>
    <t>North-Eastern Rhodesia</t>
  </si>
  <si>
    <t>Southern Rhodesia</t>
  </si>
  <si>
    <t>Tristan d'Acunha</t>
  </si>
  <si>
    <t>Nyassaland Protectorate</t>
  </si>
  <si>
    <t>Seychelles Islands</t>
  </si>
  <si>
    <t>St. Helena</t>
  </si>
  <si>
    <t>Tanganyika</t>
  </si>
  <si>
    <t>Uganda</t>
  </si>
  <si>
    <t>Zanzibar</t>
  </si>
  <si>
    <t>Newfoundland</t>
  </si>
  <si>
    <t>British Honduras</t>
  </si>
  <si>
    <t>British West India Islands</t>
  </si>
  <si>
    <t>British Guiana</t>
  </si>
  <si>
    <t>Falkland Islands</t>
  </si>
  <si>
    <t>Fiji Islands</t>
  </si>
  <si>
    <t>South Sea Islands</t>
  </si>
  <si>
    <t>South Shetland Islands</t>
  </si>
  <si>
    <t>Pacific Islands</t>
  </si>
  <si>
    <t>Other parts of the British Empire</t>
  </si>
  <si>
    <t>TOTAL British Empire</t>
  </si>
  <si>
    <t>Austria-Hungary</t>
  </si>
  <si>
    <t>Austria</t>
  </si>
  <si>
    <t>Belgium</t>
  </si>
  <si>
    <t>Belgian Congo</t>
  </si>
  <si>
    <t>Bulgaria</t>
  </si>
  <si>
    <t>Czechoslovakia</t>
  </si>
  <si>
    <t>Denmark</t>
  </si>
  <si>
    <t>Iceland</t>
  </si>
  <si>
    <t>Danish Possessions</t>
  </si>
  <si>
    <t>Estonia</t>
  </si>
  <si>
    <t>Finland</t>
  </si>
  <si>
    <t>France</t>
  </si>
  <si>
    <t>Algeria</t>
  </si>
  <si>
    <t>Bourbon</t>
  </si>
  <si>
    <t>French West and Equatorial Africa</t>
  </si>
  <si>
    <t>Cochin China</t>
  </si>
  <si>
    <t>Madagascar</t>
  </si>
  <si>
    <t>French Equatorial Africa</t>
  </si>
  <si>
    <t>Tunisia</t>
  </si>
  <si>
    <t>French West Indies Islands</t>
  </si>
  <si>
    <t>Other French Possessions</t>
  </si>
  <si>
    <t>Germany</t>
  </si>
  <si>
    <t>German East Africa</t>
  </si>
  <si>
    <t>German South-West Africa</t>
  </si>
  <si>
    <t>Became South West Africa Protectorate in 1915</t>
  </si>
  <si>
    <t>Other German Possessions</t>
  </si>
  <si>
    <t>Greece</t>
  </si>
  <si>
    <t>Holland</t>
  </si>
  <si>
    <t>Netherlands Antilles</t>
  </si>
  <si>
    <t>Dutch New Guinea</t>
  </si>
  <si>
    <t>Surinam</t>
  </si>
  <si>
    <t>Dutch East India Islands</t>
  </si>
  <si>
    <t>Became Indonesia in 1946</t>
  </si>
  <si>
    <t>Dutch West India Islands</t>
  </si>
  <si>
    <t>Surinam and Curacao</t>
  </si>
  <si>
    <t>Hungary</t>
  </si>
  <si>
    <t>Italy</t>
  </si>
  <si>
    <t>Tripoli</t>
  </si>
  <si>
    <t>Libya</t>
  </si>
  <si>
    <t>Italian East Africa</t>
  </si>
  <si>
    <t>Other Italian Possessions</t>
  </si>
  <si>
    <t>Latvia</t>
  </si>
  <si>
    <t>Lithuania</t>
  </si>
  <si>
    <t>Montenegro</t>
  </si>
  <si>
    <t>Norway</t>
  </si>
  <si>
    <t>Poland</t>
  </si>
  <si>
    <t>Portugal</t>
  </si>
  <si>
    <t>Madeira</t>
  </si>
  <si>
    <t>Portuguese East Africa</t>
  </si>
  <si>
    <t>Portuguese West Africa</t>
  </si>
  <si>
    <t>Angola</t>
  </si>
  <si>
    <t>Portuguese Possessions in Asia</t>
  </si>
  <si>
    <t>Other Portuguese Possessions</t>
  </si>
  <si>
    <t>Rumania</t>
  </si>
  <si>
    <t>Russia</t>
  </si>
  <si>
    <t>Slovakia</t>
  </si>
  <si>
    <t>Spain</t>
  </si>
  <si>
    <t>Canary Islands</t>
  </si>
  <si>
    <t>Sweden</t>
  </si>
  <si>
    <t>Switzerland</t>
  </si>
  <si>
    <t>Turkish Empire</t>
  </si>
  <si>
    <t>Yugoslavia</t>
  </si>
  <si>
    <t>Afghanistan</t>
  </si>
  <si>
    <t>Arabia</t>
  </si>
  <si>
    <t>China</t>
  </si>
  <si>
    <t>Indonesia</t>
  </si>
  <si>
    <t>Iraq</t>
  </si>
  <si>
    <t>Israel</t>
  </si>
  <si>
    <t>Japan (including Formosa)</t>
  </si>
  <si>
    <t>Korea, Formosa, Kwantung and Pacific Islands</t>
  </si>
  <si>
    <t>Mongolia</t>
  </si>
  <si>
    <t>Persia</t>
  </si>
  <si>
    <t>Siam</t>
  </si>
  <si>
    <t>Syria and Lebanon</t>
  </si>
  <si>
    <t>Abyssinia</t>
  </si>
  <si>
    <t>Egypt</t>
  </si>
  <si>
    <t>Liberia</t>
  </si>
  <si>
    <t>Morocco</t>
  </si>
  <si>
    <t>US</t>
  </si>
  <si>
    <t>Philippine Islands</t>
  </si>
  <si>
    <t>Alaska</t>
  </si>
  <si>
    <t>Puerto Rico &amp; Virgin Islands</t>
  </si>
  <si>
    <t>Other US Possessions</t>
  </si>
  <si>
    <t>Mexico</t>
  </si>
  <si>
    <t>Costa Rica</t>
  </si>
  <si>
    <t>Dominican Republic</t>
  </si>
  <si>
    <t>Guatemala</t>
  </si>
  <si>
    <t>Haiti</t>
  </si>
  <si>
    <t>Honduras</t>
  </si>
  <si>
    <t>Nicaragua</t>
  </si>
  <si>
    <t>Panama</t>
  </si>
  <si>
    <t>Salvador</t>
  </si>
  <si>
    <t>Argentine Republic</t>
  </si>
  <si>
    <t>Bolivia</t>
  </si>
  <si>
    <t>Brazil</t>
  </si>
  <si>
    <t>Chili</t>
  </si>
  <si>
    <t>Colombia</t>
  </si>
  <si>
    <t>Cuba</t>
  </si>
  <si>
    <t>Ecuador</t>
  </si>
  <si>
    <t>Paraguay</t>
  </si>
  <si>
    <t>Peru</t>
  </si>
  <si>
    <t>Uruguay</t>
  </si>
  <si>
    <t>Venezuela</t>
  </si>
  <si>
    <t>Arctic Regions</t>
  </si>
  <si>
    <t>Antarctic Regions</t>
  </si>
  <si>
    <t>Other foreign countries</t>
  </si>
  <si>
    <t>TOTAL foreign countries</t>
  </si>
  <si>
    <t>Does not include government stores or specie</t>
  </si>
  <si>
    <t>Southern Nigeria</t>
  </si>
  <si>
    <t>Portuguese India</t>
  </si>
  <si>
    <t>Specie: UK: 287234, India 25000, Nyasaland 1300</t>
  </si>
  <si>
    <t>Specie: UK: 45, Nyasaland 160, St Helena 500, SW Africa 9380, Other Brit Emp 120, Port East Afr 28300, US 123</t>
  </si>
  <si>
    <t>Specie: Kenya 20, SW Africa 235, Other Brit Emp 85, Belg Congo 70401, Port East Afr 7000, US 500</t>
  </si>
  <si>
    <t>Servia</t>
  </si>
  <si>
    <t xml:space="preserve">Specie: UK: 111, India 488, Australia 8600, Mauritius 400, Brit East Afr 4331, Nyasaland 9000, St Helena 2000, SW Africa 8043, Belg Congo 123, Port East Afr 21100, China 81 </t>
  </si>
  <si>
    <t>Specie: India 36568, Australia 4100, Straits Settlements 869, Mauritius 21101, Nyasaland 6000, SW Africa 516, Other Brit Emp 18, Belg Congo 2000, Madagascar 2000, Port East Afr 9080</t>
  </si>
  <si>
    <t>Does not include ship's stores; specie not available</t>
  </si>
  <si>
    <t>Specie: Uk: 703, Mauritius 14777, SW Africa 89106, Other Brit Emp 5850, Belg Congo 1000, Port East Afr 18000 US 35000</t>
  </si>
  <si>
    <t>pounds</t>
  </si>
  <si>
    <t>Specie: UK: 12461, India 12000, Mauritius 10301, Brit East Afr 40501, Other parts of Brit Empire 1950, Belg Congo 42890, Germany 298, German SW Africa 21000, Port East Afr 15500</t>
  </si>
  <si>
    <t>Annual Statement of the Trade and Shipping</t>
  </si>
  <si>
    <t>Countries of destination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</si>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</sst>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73"/>
  <sheetViews>
    <sheetView tabSelected="1" workbookViewId="0">
      <pane xSplit="3" ySplit="3" topLeftCell="AA136" activePane="bottomRight" state="frozen"/>
      <selection pane="topRight" activeCell="D1" sqref="D1"/>
      <selection pane="bottomLeft" activeCell="A3" sqref="A3"/>
      <selection pane="bottomRight" activeCell="B167" sqref="B167"/>
    </sheetView>
  </sheetViews>
  <sheetFormatPr defaultRowHeight="15"/>
  <cols>
    <col min="46" max="46" width="10" bestFit="1" customWidth="1"/>
    <col min="47" max="47" width="11" customWidth="1"/>
    <col min="50" max="50" width="10.42578125" customWidth="1"/>
    <col min="51" max="51" width="10.5703125" style="1" customWidth="1"/>
    <col min="52" max="55" width="10" bestFit="1" customWidth="1"/>
  </cols>
  <sheetData>
    <row r="1" spans="1:55">
      <c r="C1" t="s">
        <v>0</v>
      </c>
      <c r="D1" t="s">
        <v>1</v>
      </c>
      <c r="E1">
        <v>1900</v>
      </c>
      <c r="F1">
        <v>1901</v>
      </c>
      <c r="G1">
        <v>1902</v>
      </c>
      <c r="H1">
        <v>1903</v>
      </c>
      <c r="I1">
        <v>1904</v>
      </c>
      <c r="J1">
        <v>1905</v>
      </c>
      <c r="K1">
        <v>1906</v>
      </c>
      <c r="L1">
        <v>1907</v>
      </c>
      <c r="M1">
        <v>1908</v>
      </c>
      <c r="N1">
        <v>1909</v>
      </c>
      <c r="O1">
        <v>1910</v>
      </c>
      <c r="P1">
        <v>1911</v>
      </c>
      <c r="Q1">
        <v>1912</v>
      </c>
      <c r="R1">
        <v>1913</v>
      </c>
      <c r="S1">
        <v>1914</v>
      </c>
      <c r="T1">
        <v>1915</v>
      </c>
      <c r="U1">
        <v>1916</v>
      </c>
      <c r="V1">
        <v>1917</v>
      </c>
      <c r="W1">
        <v>1918</v>
      </c>
      <c r="X1">
        <v>1919</v>
      </c>
      <c r="Y1">
        <v>1920</v>
      </c>
      <c r="Z1">
        <v>1921</v>
      </c>
      <c r="AA1" s="1">
        <v>1922</v>
      </c>
      <c r="AB1" s="1">
        <v>1923</v>
      </c>
      <c r="AC1" s="1">
        <v>1924</v>
      </c>
      <c r="AD1" s="1">
        <v>1925</v>
      </c>
      <c r="AE1" s="1">
        <v>1926</v>
      </c>
      <c r="AF1">
        <v>1927</v>
      </c>
      <c r="AG1">
        <v>1928</v>
      </c>
      <c r="AH1">
        <v>1929</v>
      </c>
      <c r="AI1">
        <v>1930</v>
      </c>
      <c r="AJ1">
        <v>1931</v>
      </c>
      <c r="AK1">
        <v>1932</v>
      </c>
      <c r="AL1">
        <v>1933</v>
      </c>
      <c r="AM1">
        <v>1934</v>
      </c>
      <c r="AN1">
        <v>1935</v>
      </c>
      <c r="AO1">
        <v>1936</v>
      </c>
      <c r="AP1">
        <v>1937</v>
      </c>
      <c r="AQ1">
        <v>1938</v>
      </c>
      <c r="AR1">
        <v>1939</v>
      </c>
      <c r="AS1">
        <v>1940</v>
      </c>
      <c r="AT1">
        <v>1941</v>
      </c>
      <c r="AU1">
        <v>1942</v>
      </c>
      <c r="AV1">
        <v>1943</v>
      </c>
      <c r="AW1">
        <v>1944</v>
      </c>
      <c r="AX1">
        <v>1945</v>
      </c>
      <c r="AY1" s="1">
        <v>1946</v>
      </c>
      <c r="AZ1">
        <v>1947</v>
      </c>
      <c r="BA1">
        <v>1948</v>
      </c>
      <c r="BB1">
        <v>1949</v>
      </c>
      <c r="BC1">
        <v>1950</v>
      </c>
    </row>
    <row r="2" spans="1:55"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 s="1">
        <v>1</v>
      </c>
      <c r="AB2" s="1">
        <v>1</v>
      </c>
      <c r="AC2" s="1"/>
      <c r="AD2" s="1"/>
      <c r="AE2" s="1"/>
    </row>
    <row r="3" spans="1:55">
      <c r="C3" t="s">
        <v>2</v>
      </c>
      <c r="O3" t="s">
        <v>179</v>
      </c>
      <c r="P3" t="s">
        <v>179</v>
      </c>
      <c r="Q3" t="s">
        <v>179</v>
      </c>
      <c r="R3" t="s">
        <v>179</v>
      </c>
      <c r="S3" t="s">
        <v>179</v>
      </c>
      <c r="T3" t="s">
        <v>179</v>
      </c>
      <c r="AU3" t="s">
        <v>3</v>
      </c>
      <c r="AV3" t="s">
        <v>3</v>
      </c>
      <c r="AW3" t="s">
        <v>3</v>
      </c>
      <c r="AX3" t="s">
        <v>3</v>
      </c>
      <c r="AY3" s="1" t="s">
        <v>3</v>
      </c>
      <c r="AZ3" t="s">
        <v>3</v>
      </c>
      <c r="BA3" t="s">
        <v>3</v>
      </c>
      <c r="BB3" t="s">
        <v>3</v>
      </c>
      <c r="BC3" t="s">
        <v>3</v>
      </c>
    </row>
    <row r="4" spans="1:55">
      <c r="A4" t="s">
        <v>32</v>
      </c>
      <c r="B4" t="s">
        <v>5</v>
      </c>
      <c r="O4">
        <v>20728373</v>
      </c>
      <c r="P4">
        <v>21252221</v>
      </c>
      <c r="Q4">
        <v>21869810</v>
      </c>
      <c r="R4">
        <v>22141489</v>
      </c>
      <c r="S4">
        <v>18623263</v>
      </c>
      <c r="T4">
        <v>17686780</v>
      </c>
      <c r="U4">
        <v>23340967</v>
      </c>
      <c r="V4">
        <v>18814426</v>
      </c>
      <c r="W4">
        <v>26165983</v>
      </c>
      <c r="X4">
        <v>21848032</v>
      </c>
      <c r="Y4">
        <v>51374443</v>
      </c>
      <c r="Z4">
        <v>28711922</v>
      </c>
      <c r="AA4">
        <v>26544740</v>
      </c>
      <c r="AB4">
        <v>29261766</v>
      </c>
      <c r="AC4">
        <v>30871452</v>
      </c>
      <c r="AD4">
        <v>33354710</v>
      </c>
      <c r="AE4">
        <v>34889149</v>
      </c>
      <c r="AF4">
        <v>34776836</v>
      </c>
      <c r="AG4">
        <v>36213668</v>
      </c>
      <c r="AH4">
        <v>36577849</v>
      </c>
    </row>
    <row r="5" spans="1:55">
      <c r="B5" t="s">
        <v>6</v>
      </c>
      <c r="O5">
        <v>647750</v>
      </c>
      <c r="P5">
        <v>654812</v>
      </c>
      <c r="Q5">
        <v>680707</v>
      </c>
      <c r="R5">
        <v>880222</v>
      </c>
      <c r="S5">
        <v>803587</v>
      </c>
      <c r="T5">
        <v>1005160</v>
      </c>
      <c r="U5">
        <v>887664</v>
      </c>
      <c r="V5">
        <v>967842</v>
      </c>
      <c r="W5">
        <v>1050209</v>
      </c>
      <c r="X5">
        <v>1922845</v>
      </c>
      <c r="Y5">
        <v>2712597</v>
      </c>
      <c r="Z5">
        <v>1660273</v>
      </c>
      <c r="AA5">
        <v>1194585</v>
      </c>
      <c r="AB5">
        <v>1868663</v>
      </c>
      <c r="AC5">
        <v>2273912</v>
      </c>
      <c r="AD5">
        <v>2335851</v>
      </c>
      <c r="AE5">
        <v>2235805</v>
      </c>
      <c r="AF5">
        <v>2182924</v>
      </c>
      <c r="AG5">
        <v>2407979</v>
      </c>
      <c r="AH5">
        <v>3003591</v>
      </c>
    </row>
    <row r="6" spans="1:55">
      <c r="B6" t="s">
        <v>7</v>
      </c>
      <c r="O6">
        <v>802394</v>
      </c>
      <c r="P6">
        <v>875827</v>
      </c>
      <c r="Q6">
        <v>1024127</v>
      </c>
      <c r="R6">
        <v>1138210</v>
      </c>
      <c r="S6">
        <v>1052162</v>
      </c>
      <c r="T6">
        <v>1301038</v>
      </c>
      <c r="U6">
        <v>1498971</v>
      </c>
      <c r="V6">
        <v>2203192</v>
      </c>
      <c r="W6">
        <v>3427402</v>
      </c>
      <c r="X6">
        <v>2623798</v>
      </c>
      <c r="Y6">
        <v>2728234</v>
      </c>
      <c r="Z6">
        <v>1793676</v>
      </c>
      <c r="AA6">
        <v>1977723</v>
      </c>
      <c r="AB6">
        <v>2415498</v>
      </c>
      <c r="AC6">
        <v>2230435</v>
      </c>
      <c r="AD6">
        <v>3212265</v>
      </c>
      <c r="AE6">
        <v>2680525</v>
      </c>
      <c r="AF6">
        <v>2595105</v>
      </c>
      <c r="AG6">
        <v>2669500</v>
      </c>
      <c r="AH6">
        <v>2710719</v>
      </c>
    </row>
    <row r="7" spans="1:55">
      <c r="B7" t="s">
        <v>8</v>
      </c>
      <c r="C7" t="s">
        <v>9</v>
      </c>
    </row>
    <row r="8" spans="1:55">
      <c r="B8" t="s">
        <v>10</v>
      </c>
    </row>
    <row r="9" spans="1:55">
      <c r="B9" t="s">
        <v>11</v>
      </c>
      <c r="O9">
        <v>163408</v>
      </c>
      <c r="P9">
        <v>180417</v>
      </c>
      <c r="Q9">
        <v>207552</v>
      </c>
      <c r="R9">
        <v>209356</v>
      </c>
      <c r="S9">
        <v>213533</v>
      </c>
      <c r="T9">
        <v>230639</v>
      </c>
      <c r="U9">
        <v>173526</v>
      </c>
      <c r="V9">
        <v>206907</v>
      </c>
      <c r="W9">
        <v>261990</v>
      </c>
      <c r="X9">
        <v>258211</v>
      </c>
      <c r="Y9">
        <v>336529</v>
      </c>
      <c r="Z9">
        <v>245443</v>
      </c>
      <c r="AA9">
        <v>342953</v>
      </c>
      <c r="AB9">
        <v>491904</v>
      </c>
      <c r="AC9">
        <v>588163</v>
      </c>
      <c r="AD9">
        <v>602010</v>
      </c>
      <c r="AE9">
        <v>736216</v>
      </c>
      <c r="AF9">
        <v>811144</v>
      </c>
      <c r="AG9">
        <v>773318</v>
      </c>
      <c r="AH9">
        <v>769424</v>
      </c>
    </row>
    <row r="10" spans="1:55">
      <c r="B10" t="s">
        <v>12</v>
      </c>
      <c r="O10">
        <v>1617682</v>
      </c>
      <c r="P10">
        <v>1567401</v>
      </c>
      <c r="Q10">
        <v>1254771</v>
      </c>
      <c r="R10">
        <v>2022989</v>
      </c>
      <c r="S10">
        <v>1573910</v>
      </c>
      <c r="T10">
        <v>458939</v>
      </c>
      <c r="U10">
        <v>1309743</v>
      </c>
      <c r="V10">
        <v>1267711</v>
      </c>
      <c r="W10">
        <v>1177241</v>
      </c>
      <c r="X10">
        <v>1619188</v>
      </c>
      <c r="Y10">
        <v>3956989</v>
      </c>
      <c r="Z10">
        <v>1332590</v>
      </c>
      <c r="AA10">
        <v>1018711</v>
      </c>
      <c r="AB10">
        <v>1741711</v>
      </c>
      <c r="AC10">
        <v>1974569</v>
      </c>
      <c r="AD10">
        <v>2023521</v>
      </c>
      <c r="AE10">
        <v>1432188</v>
      </c>
      <c r="AF10">
        <v>1577322</v>
      </c>
      <c r="AG10">
        <v>2154419</v>
      </c>
      <c r="AH10">
        <v>1691527</v>
      </c>
    </row>
    <row r="11" spans="1:55">
      <c r="B11" t="s">
        <v>13</v>
      </c>
      <c r="O11">
        <v>56406</v>
      </c>
      <c r="P11">
        <v>46593</v>
      </c>
      <c r="Q11">
        <v>101666</v>
      </c>
      <c r="R11">
        <v>68886</v>
      </c>
      <c r="S11">
        <v>58272</v>
      </c>
      <c r="T11">
        <v>11700</v>
      </c>
      <c r="U11">
        <v>11960</v>
      </c>
      <c r="V11">
        <v>2322</v>
      </c>
      <c r="W11">
        <v>467</v>
      </c>
      <c r="X11">
        <v>3464</v>
      </c>
      <c r="Y11">
        <v>11168</v>
      </c>
      <c r="Z11">
        <v>8021</v>
      </c>
      <c r="AA11">
        <v>23398</v>
      </c>
      <c r="AB11">
        <v>54850</v>
      </c>
      <c r="AC11">
        <v>30775</v>
      </c>
      <c r="AD11">
        <v>26259</v>
      </c>
      <c r="AE11">
        <v>27074</v>
      </c>
      <c r="AF11">
        <v>107315</v>
      </c>
      <c r="AG11">
        <v>92863</v>
      </c>
      <c r="AH11">
        <v>56971</v>
      </c>
    </row>
    <row r="12" spans="1:55">
      <c r="B12" t="s">
        <v>14</v>
      </c>
      <c r="AC12">
        <v>21742</v>
      </c>
      <c r="AD12">
        <v>21829</v>
      </c>
      <c r="AE12">
        <v>18707</v>
      </c>
      <c r="AF12">
        <v>85602</v>
      </c>
      <c r="AG12">
        <v>25185</v>
      </c>
      <c r="AH12">
        <v>31797</v>
      </c>
    </row>
    <row r="13" spans="1:55">
      <c r="B13" t="s">
        <v>15</v>
      </c>
    </row>
    <row r="14" spans="1:55">
      <c r="B14" t="s">
        <v>16</v>
      </c>
      <c r="O14">
        <v>2521</v>
      </c>
      <c r="P14">
        <v>3409</v>
      </c>
      <c r="Q14">
        <v>2682</v>
      </c>
      <c r="R14">
        <v>3234</v>
      </c>
      <c r="S14">
        <v>2976</v>
      </c>
      <c r="T14">
        <v>1492</v>
      </c>
      <c r="U14">
        <v>1697</v>
      </c>
      <c r="V14">
        <v>1242</v>
      </c>
      <c r="W14">
        <v>2051</v>
      </c>
      <c r="X14">
        <v>1961</v>
      </c>
      <c r="Y14">
        <v>2580</v>
      </c>
      <c r="Z14">
        <v>1633</v>
      </c>
      <c r="AA14">
        <v>210</v>
      </c>
      <c r="AB14">
        <v>152</v>
      </c>
      <c r="AC14">
        <v>234</v>
      </c>
      <c r="AD14">
        <v>346</v>
      </c>
      <c r="AE14">
        <v>246</v>
      </c>
      <c r="AF14">
        <v>68</v>
      </c>
      <c r="AG14">
        <v>16</v>
      </c>
      <c r="AH14">
        <v>56</v>
      </c>
    </row>
    <row r="15" spans="1:55">
      <c r="B15" t="s">
        <v>17</v>
      </c>
      <c r="O15">
        <v>245</v>
      </c>
      <c r="P15">
        <v>662</v>
      </c>
      <c r="Q15">
        <v>466</v>
      </c>
      <c r="R15">
        <v>333</v>
      </c>
      <c r="S15">
        <v>343</v>
      </c>
      <c r="T15">
        <v>342</v>
      </c>
      <c r="U15">
        <v>681</v>
      </c>
      <c r="V15">
        <v>415</v>
      </c>
      <c r="W15">
        <v>30</v>
      </c>
      <c r="X15">
        <v>471</v>
      </c>
      <c r="Y15">
        <v>411</v>
      </c>
      <c r="Z15">
        <v>172</v>
      </c>
      <c r="AA15">
        <v>80</v>
      </c>
      <c r="AB15">
        <v>50</v>
      </c>
      <c r="AC15">
        <v>14</v>
      </c>
      <c r="AD15">
        <v>18</v>
      </c>
      <c r="AE15">
        <v>25</v>
      </c>
      <c r="AF15">
        <v>165</v>
      </c>
      <c r="AG15">
        <v>82</v>
      </c>
      <c r="AH15">
        <v>4</v>
      </c>
    </row>
    <row r="16" spans="1:55">
      <c r="B16" t="s">
        <v>18</v>
      </c>
    </row>
    <row r="17" spans="2:34">
      <c r="B17" t="s">
        <v>19</v>
      </c>
      <c r="O17">
        <v>269</v>
      </c>
      <c r="P17">
        <v>2794</v>
      </c>
      <c r="Q17">
        <v>468</v>
      </c>
      <c r="R17">
        <v>862</v>
      </c>
      <c r="S17">
        <v>773</v>
      </c>
      <c r="T17">
        <v>517</v>
      </c>
      <c r="U17">
        <v>161</v>
      </c>
      <c r="V17">
        <v>511</v>
      </c>
      <c r="W17">
        <v>59</v>
      </c>
      <c r="X17">
        <v>424</v>
      </c>
      <c r="Y17">
        <v>788</v>
      </c>
      <c r="Z17">
        <v>147</v>
      </c>
      <c r="AA17">
        <v>375</v>
      </c>
      <c r="AB17">
        <v>1552</v>
      </c>
      <c r="AC17">
        <v>313</v>
      </c>
      <c r="AD17">
        <v>721</v>
      </c>
      <c r="AE17">
        <v>484</v>
      </c>
      <c r="AF17">
        <v>4355</v>
      </c>
      <c r="AG17">
        <v>3587</v>
      </c>
      <c r="AH17">
        <v>2918</v>
      </c>
    </row>
    <row r="18" spans="2:34">
      <c r="B18" t="s">
        <v>20</v>
      </c>
      <c r="O18">
        <v>763</v>
      </c>
      <c r="P18">
        <v>724</v>
      </c>
      <c r="Q18">
        <v>156</v>
      </c>
      <c r="R18">
        <v>396</v>
      </c>
      <c r="S18">
        <v>33</v>
      </c>
      <c r="T18">
        <v>83</v>
      </c>
      <c r="U18">
        <v>298</v>
      </c>
      <c r="V18">
        <v>1</v>
      </c>
      <c r="W18">
        <v>17</v>
      </c>
      <c r="X18">
        <v>58</v>
      </c>
      <c r="Y18">
        <v>205</v>
      </c>
      <c r="Z18">
        <v>86</v>
      </c>
      <c r="AA18">
        <v>131</v>
      </c>
      <c r="AB18">
        <v>210</v>
      </c>
      <c r="AC18">
        <v>11</v>
      </c>
      <c r="AD18">
        <v>96</v>
      </c>
      <c r="AE18">
        <v>122</v>
      </c>
      <c r="AF18">
        <v>269</v>
      </c>
      <c r="AG18">
        <v>110</v>
      </c>
      <c r="AH18">
        <v>35</v>
      </c>
    </row>
    <row r="19" spans="2:34">
      <c r="B19" t="s">
        <v>21</v>
      </c>
      <c r="O19">
        <v>8591</v>
      </c>
      <c r="P19">
        <v>6439</v>
      </c>
      <c r="Q19">
        <v>7256</v>
      </c>
      <c r="R19">
        <v>11342</v>
      </c>
      <c r="S19">
        <v>7393</v>
      </c>
      <c r="T19">
        <v>4400</v>
      </c>
      <c r="U19">
        <v>6282</v>
      </c>
      <c r="V19">
        <v>8557</v>
      </c>
      <c r="W19">
        <v>15285</v>
      </c>
      <c r="X19">
        <v>5552</v>
      </c>
      <c r="Y19">
        <v>14988</v>
      </c>
      <c r="Z19">
        <v>3810</v>
      </c>
      <c r="AA19">
        <v>7457</v>
      </c>
      <c r="AB19">
        <v>7267</v>
      </c>
      <c r="AC19">
        <v>15751</v>
      </c>
      <c r="AD19">
        <v>13553</v>
      </c>
      <c r="AE19">
        <v>19862</v>
      </c>
      <c r="AF19">
        <v>18880</v>
      </c>
      <c r="AG19">
        <v>17694</v>
      </c>
      <c r="AH19">
        <v>33059</v>
      </c>
    </row>
    <row r="20" spans="2:34">
      <c r="B20" t="s">
        <v>22</v>
      </c>
    </row>
    <row r="21" spans="2:34">
      <c r="B21" t="s">
        <v>23</v>
      </c>
    </row>
    <row r="22" spans="2:34">
      <c r="B22" t="s">
        <v>24</v>
      </c>
      <c r="O22">
        <v>8721</v>
      </c>
      <c r="P22">
        <v>9650</v>
      </c>
      <c r="Q22">
        <v>12009</v>
      </c>
      <c r="R22">
        <v>12017</v>
      </c>
      <c r="S22">
        <v>8959</v>
      </c>
      <c r="T22">
        <v>12099</v>
      </c>
      <c r="U22">
        <v>13560</v>
      </c>
      <c r="V22">
        <v>27152</v>
      </c>
      <c r="W22">
        <v>55131</v>
      </c>
      <c r="X22">
        <v>16141</v>
      </c>
      <c r="Y22">
        <v>33521</v>
      </c>
      <c r="Z22">
        <v>27235</v>
      </c>
      <c r="AA22">
        <v>47799</v>
      </c>
      <c r="AB22">
        <v>42610</v>
      </c>
      <c r="AC22">
        <v>49730</v>
      </c>
      <c r="AD22">
        <v>51353</v>
      </c>
      <c r="AE22">
        <v>41106</v>
      </c>
      <c r="AF22">
        <v>53490</v>
      </c>
      <c r="AG22">
        <v>53955</v>
      </c>
      <c r="AH22">
        <v>74550</v>
      </c>
    </row>
    <row r="23" spans="2:34">
      <c r="B23" t="s">
        <v>25</v>
      </c>
    </row>
    <row r="24" spans="2:34">
      <c r="B24" t="s">
        <v>26</v>
      </c>
    </row>
    <row r="25" spans="2:34">
      <c r="B25" t="s">
        <v>27</v>
      </c>
    </row>
    <row r="26" spans="2:34">
      <c r="B26" t="s">
        <v>28</v>
      </c>
    </row>
    <row r="27" spans="2:34">
      <c r="B27" t="s">
        <v>29</v>
      </c>
      <c r="C27" t="s">
        <v>30</v>
      </c>
      <c r="O27">
        <v>1318</v>
      </c>
      <c r="P27">
        <v>1913</v>
      </c>
      <c r="Q27">
        <v>5859</v>
      </c>
      <c r="R27">
        <v>17803</v>
      </c>
      <c r="S27">
        <v>3176</v>
      </c>
      <c r="T27">
        <v>4416</v>
      </c>
      <c r="U27">
        <v>10629</v>
      </c>
      <c r="V27">
        <v>49753</v>
      </c>
    </row>
    <row r="28" spans="2:34">
      <c r="B28" t="s">
        <v>31</v>
      </c>
    </row>
    <row r="29" spans="2:34">
      <c r="B29" t="s">
        <v>32</v>
      </c>
    </row>
    <row r="30" spans="2:34">
      <c r="B30" t="s">
        <v>33</v>
      </c>
      <c r="T30">
        <v>12158</v>
      </c>
      <c r="U30">
        <v>63440</v>
      </c>
      <c r="V30">
        <v>49784</v>
      </c>
      <c r="W30">
        <v>46506</v>
      </c>
      <c r="X30">
        <v>447623</v>
      </c>
      <c r="Y30">
        <v>428938</v>
      </c>
      <c r="Z30">
        <v>270696</v>
      </c>
    </row>
    <row r="31" spans="2:34">
      <c r="B31" t="s">
        <v>34</v>
      </c>
    </row>
    <row r="32" spans="2:34">
      <c r="B32" t="s">
        <v>35</v>
      </c>
      <c r="O32">
        <v>1265</v>
      </c>
      <c r="P32">
        <v>2000</v>
      </c>
      <c r="Q32">
        <v>537</v>
      </c>
      <c r="R32">
        <v>279</v>
      </c>
      <c r="S32">
        <v>13083</v>
      </c>
      <c r="T32">
        <v>13929</v>
      </c>
      <c r="U32">
        <v>88448</v>
      </c>
      <c r="V32">
        <v>1114</v>
      </c>
      <c r="W32">
        <v>92175</v>
      </c>
      <c r="X32">
        <v>509</v>
      </c>
      <c r="Y32">
        <v>26731</v>
      </c>
      <c r="Z32">
        <v>3342</v>
      </c>
      <c r="AA32">
        <v>3631</v>
      </c>
      <c r="AB32">
        <v>6548</v>
      </c>
      <c r="AC32">
        <v>3379</v>
      </c>
      <c r="AD32">
        <v>16524</v>
      </c>
      <c r="AE32">
        <v>23959</v>
      </c>
      <c r="AF32">
        <v>3470</v>
      </c>
      <c r="AG32">
        <v>3722</v>
      </c>
      <c r="AH32">
        <v>14790</v>
      </c>
    </row>
    <row r="33" spans="2:34">
      <c r="B33" t="s">
        <v>36</v>
      </c>
      <c r="W33">
        <v>139308</v>
      </c>
      <c r="X33">
        <v>95450</v>
      </c>
      <c r="Y33">
        <v>143491</v>
      </c>
      <c r="Z33">
        <v>65478</v>
      </c>
      <c r="AA33">
        <v>92635</v>
      </c>
      <c r="AB33">
        <v>96166</v>
      </c>
      <c r="AC33">
        <v>99820</v>
      </c>
      <c r="AD33">
        <v>97560</v>
      </c>
      <c r="AE33">
        <v>78567</v>
      </c>
      <c r="AF33">
        <v>94345</v>
      </c>
      <c r="AG33">
        <v>127521</v>
      </c>
      <c r="AH33">
        <v>114311</v>
      </c>
    </row>
    <row r="34" spans="2:34">
      <c r="B34" t="s">
        <v>37</v>
      </c>
      <c r="O34">
        <v>282671</v>
      </c>
      <c r="P34">
        <v>265760</v>
      </c>
      <c r="Q34">
        <v>132478</v>
      </c>
      <c r="R34">
        <v>198029</v>
      </c>
      <c r="S34">
        <v>135344</v>
      </c>
      <c r="T34">
        <v>12917</v>
      </c>
      <c r="U34">
        <v>25624</v>
      </c>
      <c r="V34">
        <v>46132</v>
      </c>
      <c r="W34">
        <v>174588</v>
      </c>
      <c r="X34">
        <v>21512</v>
      </c>
      <c r="Y34">
        <v>27197</v>
      </c>
      <c r="Z34">
        <v>13350</v>
      </c>
      <c r="AA34">
        <v>17913</v>
      </c>
      <c r="AB34">
        <v>19043</v>
      </c>
      <c r="AC34">
        <v>11704</v>
      </c>
      <c r="AD34">
        <v>15597</v>
      </c>
      <c r="AE34">
        <v>1035</v>
      </c>
      <c r="AF34">
        <v>2543</v>
      </c>
      <c r="AG34">
        <v>11974</v>
      </c>
      <c r="AH34">
        <v>1570</v>
      </c>
    </row>
    <row r="35" spans="2:34">
      <c r="B35" t="s">
        <v>38</v>
      </c>
    </row>
    <row r="36" spans="2:34">
      <c r="B36" t="s">
        <v>39</v>
      </c>
    </row>
    <row r="37" spans="2:34">
      <c r="B37" t="s">
        <v>169</v>
      </c>
      <c r="P37">
        <v>23747</v>
      </c>
      <c r="Q37">
        <v>108201</v>
      </c>
      <c r="R37">
        <v>84324</v>
      </c>
      <c r="S37">
        <v>37010</v>
      </c>
      <c r="T37">
        <v>17413</v>
      </c>
      <c r="U37">
        <v>23107</v>
      </c>
      <c r="V37">
        <v>25195</v>
      </c>
      <c r="W37">
        <v>1</v>
      </c>
      <c r="Y37">
        <v>3</v>
      </c>
      <c r="Z37">
        <v>547</v>
      </c>
    </row>
    <row r="38" spans="2:34">
      <c r="B38" t="s">
        <v>40</v>
      </c>
      <c r="O38">
        <v>940</v>
      </c>
      <c r="P38">
        <v>619</v>
      </c>
      <c r="Q38">
        <v>566</v>
      </c>
      <c r="R38">
        <v>175</v>
      </c>
      <c r="T38">
        <v>12</v>
      </c>
      <c r="V38">
        <v>8</v>
      </c>
      <c r="X38">
        <v>132</v>
      </c>
    </row>
    <row r="39" spans="2:34">
      <c r="B39" t="s">
        <v>41</v>
      </c>
    </row>
    <row r="40" spans="2:34">
      <c r="B40" t="s">
        <v>42</v>
      </c>
    </row>
    <row r="41" spans="2:34">
      <c r="B41" t="s">
        <v>43</v>
      </c>
      <c r="O41">
        <v>20</v>
      </c>
      <c r="P41">
        <v>11</v>
      </c>
    </row>
    <row r="42" spans="2:34">
      <c r="B42" t="s">
        <v>44</v>
      </c>
      <c r="O42">
        <v>1179</v>
      </c>
      <c r="P42">
        <v>1559</v>
      </c>
      <c r="Q42">
        <v>1312</v>
      </c>
      <c r="R42">
        <v>705</v>
      </c>
      <c r="S42">
        <v>986</v>
      </c>
      <c r="T42">
        <v>1171</v>
      </c>
      <c r="U42">
        <v>1211</v>
      </c>
      <c r="V42">
        <v>3684</v>
      </c>
      <c r="W42">
        <v>13543</v>
      </c>
      <c r="X42">
        <v>2798</v>
      </c>
      <c r="Y42">
        <v>2075</v>
      </c>
      <c r="Z42">
        <v>2274</v>
      </c>
      <c r="AA42">
        <v>1092</v>
      </c>
      <c r="AB42">
        <v>1913</v>
      </c>
      <c r="AC42">
        <v>2509</v>
      </c>
      <c r="AD42">
        <v>1776</v>
      </c>
      <c r="AE42">
        <v>3927</v>
      </c>
      <c r="AF42">
        <v>3477</v>
      </c>
      <c r="AG42">
        <v>3727</v>
      </c>
      <c r="AH42">
        <v>4706</v>
      </c>
    </row>
    <row r="43" spans="2:34">
      <c r="B43" t="s">
        <v>45</v>
      </c>
      <c r="O43">
        <v>95</v>
      </c>
      <c r="P43">
        <v>76</v>
      </c>
      <c r="Q43">
        <v>884</v>
      </c>
      <c r="R43">
        <v>733</v>
      </c>
      <c r="S43">
        <v>651</v>
      </c>
      <c r="T43">
        <v>301</v>
      </c>
      <c r="U43">
        <v>2481</v>
      </c>
      <c r="V43">
        <v>1110</v>
      </c>
      <c r="W43">
        <v>548</v>
      </c>
      <c r="X43">
        <v>1917</v>
      </c>
      <c r="Y43">
        <v>16328</v>
      </c>
      <c r="Z43">
        <v>2546</v>
      </c>
      <c r="AA43">
        <v>2566</v>
      </c>
      <c r="AB43">
        <v>3715</v>
      </c>
      <c r="AC43">
        <v>15532</v>
      </c>
      <c r="AD43">
        <v>2789</v>
      </c>
      <c r="AE43">
        <v>5356</v>
      </c>
      <c r="AF43">
        <v>3235</v>
      </c>
      <c r="AG43">
        <v>2071</v>
      </c>
      <c r="AH43">
        <v>2721</v>
      </c>
    </row>
    <row r="44" spans="2:34">
      <c r="B44" t="s">
        <v>46</v>
      </c>
      <c r="Q44">
        <v>74</v>
      </c>
      <c r="R44">
        <v>58</v>
      </c>
      <c r="S44">
        <v>211</v>
      </c>
      <c r="T44">
        <v>133</v>
      </c>
      <c r="U44">
        <v>52</v>
      </c>
      <c r="V44">
        <v>96</v>
      </c>
      <c r="W44">
        <v>467</v>
      </c>
      <c r="X44">
        <v>184</v>
      </c>
      <c r="Y44">
        <v>187</v>
      </c>
      <c r="Z44">
        <v>618</v>
      </c>
      <c r="AA44">
        <v>517</v>
      </c>
      <c r="AB44">
        <v>936</v>
      </c>
      <c r="AC44">
        <v>1423</v>
      </c>
      <c r="AD44">
        <v>4530</v>
      </c>
      <c r="AE44">
        <v>3115</v>
      </c>
      <c r="AF44">
        <v>1545</v>
      </c>
      <c r="AG44">
        <v>1612</v>
      </c>
      <c r="AH44">
        <v>2580</v>
      </c>
    </row>
    <row r="45" spans="2:34">
      <c r="B45" t="s">
        <v>47</v>
      </c>
    </row>
    <row r="46" spans="2:34">
      <c r="B46" t="s">
        <v>48</v>
      </c>
    </row>
    <row r="47" spans="2:34">
      <c r="B47" t="s">
        <v>49</v>
      </c>
      <c r="O47">
        <v>1752</v>
      </c>
      <c r="P47">
        <v>1988</v>
      </c>
      <c r="Q47">
        <v>2097</v>
      </c>
      <c r="R47">
        <v>3399</v>
      </c>
      <c r="S47">
        <v>2602</v>
      </c>
      <c r="T47">
        <v>46524</v>
      </c>
      <c r="U47">
        <v>49611</v>
      </c>
      <c r="V47">
        <v>76468</v>
      </c>
      <c r="W47">
        <v>295832</v>
      </c>
      <c r="X47">
        <v>139590</v>
      </c>
      <c r="Y47">
        <v>86837</v>
      </c>
      <c r="Z47">
        <v>21934</v>
      </c>
      <c r="AA47">
        <v>27597</v>
      </c>
      <c r="AB47">
        <v>14600</v>
      </c>
      <c r="AC47">
        <v>7763</v>
      </c>
      <c r="AD47">
        <v>2832</v>
      </c>
      <c r="AE47">
        <v>4874</v>
      </c>
      <c r="AF47">
        <v>4802</v>
      </c>
      <c r="AG47">
        <v>4771</v>
      </c>
      <c r="AH47">
        <v>6599</v>
      </c>
    </row>
    <row r="48" spans="2:34">
      <c r="B48" t="s">
        <v>50</v>
      </c>
      <c r="O48">
        <v>52</v>
      </c>
      <c r="P48">
        <v>32</v>
      </c>
      <c r="Q48">
        <v>3</v>
      </c>
      <c r="R48">
        <v>4</v>
      </c>
      <c r="T48">
        <v>26</v>
      </c>
      <c r="U48">
        <v>601</v>
      </c>
      <c r="V48">
        <v>855</v>
      </c>
      <c r="W48">
        <v>624</v>
      </c>
      <c r="X48">
        <v>804</v>
      </c>
      <c r="Y48">
        <v>258</v>
      </c>
      <c r="Z48">
        <v>84</v>
      </c>
      <c r="AA48">
        <v>735</v>
      </c>
      <c r="AB48">
        <v>1369</v>
      </c>
      <c r="AC48">
        <v>1267</v>
      </c>
      <c r="AD48">
        <v>926</v>
      </c>
      <c r="AE48">
        <v>168</v>
      </c>
      <c r="AF48">
        <v>14</v>
      </c>
      <c r="AG48">
        <v>18</v>
      </c>
      <c r="AH48">
        <v>68</v>
      </c>
    </row>
    <row r="49" spans="2:55">
      <c r="B49" t="s">
        <v>51</v>
      </c>
      <c r="O49">
        <v>578</v>
      </c>
      <c r="P49">
        <v>561</v>
      </c>
      <c r="Q49">
        <v>1420</v>
      </c>
      <c r="R49">
        <v>1013</v>
      </c>
      <c r="S49">
        <v>771</v>
      </c>
      <c r="T49">
        <v>546</v>
      </c>
      <c r="U49">
        <v>903</v>
      </c>
      <c r="V49">
        <v>492</v>
      </c>
      <c r="W49">
        <v>175</v>
      </c>
      <c r="X49">
        <v>317</v>
      </c>
      <c r="Y49">
        <v>4474</v>
      </c>
      <c r="Z49">
        <v>12</v>
      </c>
      <c r="AA49">
        <v>1145</v>
      </c>
      <c r="AB49">
        <v>4223</v>
      </c>
      <c r="AC49">
        <v>2434</v>
      </c>
      <c r="AD49">
        <v>503</v>
      </c>
      <c r="AE49">
        <v>427</v>
      </c>
      <c r="AF49">
        <v>1725</v>
      </c>
      <c r="AG49">
        <v>373</v>
      </c>
      <c r="AH49">
        <v>299</v>
      </c>
    </row>
    <row r="50" spans="2:55">
      <c r="B50" t="s">
        <v>52</v>
      </c>
      <c r="O50">
        <v>10442</v>
      </c>
      <c r="P50">
        <v>8985</v>
      </c>
      <c r="Q50">
        <v>19312</v>
      </c>
      <c r="R50">
        <v>9088</v>
      </c>
      <c r="S50">
        <v>9923</v>
      </c>
      <c r="T50">
        <v>9349</v>
      </c>
      <c r="U50">
        <v>39931</v>
      </c>
      <c r="V50">
        <v>51493</v>
      </c>
      <c r="W50">
        <v>51927</v>
      </c>
      <c r="X50">
        <v>10685</v>
      </c>
      <c r="Y50">
        <v>16575</v>
      </c>
      <c r="Z50">
        <v>5994</v>
      </c>
      <c r="AA50">
        <v>18410</v>
      </c>
      <c r="AB50">
        <v>7884</v>
      </c>
      <c r="AC50">
        <v>18504</v>
      </c>
      <c r="AD50">
        <v>7406</v>
      </c>
      <c r="AE50">
        <v>9736</v>
      </c>
      <c r="AF50">
        <v>22054</v>
      </c>
      <c r="AG50">
        <v>13312</v>
      </c>
      <c r="AH50">
        <v>16029</v>
      </c>
    </row>
    <row r="51" spans="2:55">
      <c r="B51" t="s">
        <v>53</v>
      </c>
      <c r="O51">
        <v>73</v>
      </c>
      <c r="P51">
        <v>434</v>
      </c>
      <c r="Q51">
        <v>22</v>
      </c>
      <c r="R51">
        <v>466</v>
      </c>
      <c r="S51">
        <v>1766</v>
      </c>
      <c r="T51">
        <v>1853</v>
      </c>
      <c r="U51">
        <v>3856</v>
      </c>
      <c r="V51">
        <v>1629</v>
      </c>
      <c r="Z51">
        <v>23</v>
      </c>
      <c r="AE51">
        <v>179</v>
      </c>
      <c r="AF51">
        <v>16</v>
      </c>
      <c r="AG51">
        <v>114</v>
      </c>
      <c r="AH51">
        <v>3</v>
      </c>
    </row>
    <row r="52" spans="2:55">
      <c r="B52" t="s">
        <v>54</v>
      </c>
    </row>
    <row r="53" spans="2:55">
      <c r="B53" t="s">
        <v>55</v>
      </c>
      <c r="O53">
        <v>204</v>
      </c>
      <c r="P53">
        <v>761</v>
      </c>
      <c r="T53">
        <v>18</v>
      </c>
      <c r="U53">
        <v>32</v>
      </c>
    </row>
    <row r="54" spans="2:55">
      <c r="B54" t="s">
        <v>56</v>
      </c>
      <c r="O54">
        <v>22468</v>
      </c>
      <c r="P54">
        <v>4816</v>
      </c>
      <c r="Q54">
        <v>8</v>
      </c>
      <c r="R54">
        <v>192</v>
      </c>
      <c r="S54">
        <v>2</v>
      </c>
      <c r="U54">
        <v>6</v>
      </c>
      <c r="W54">
        <v>6</v>
      </c>
      <c r="Y54">
        <v>6</v>
      </c>
      <c r="Z54">
        <v>20730</v>
      </c>
      <c r="AA54">
        <v>10006</v>
      </c>
      <c r="AB54">
        <v>17338</v>
      </c>
      <c r="AC54">
        <v>5400</v>
      </c>
      <c r="AD54">
        <v>5505</v>
      </c>
      <c r="AE54">
        <v>9670</v>
      </c>
      <c r="AF54">
        <v>9470</v>
      </c>
    </row>
    <row r="55" spans="2:55">
      <c r="B55" t="s">
        <v>57</v>
      </c>
    </row>
    <row r="56" spans="2:55">
      <c r="B56" t="s">
        <v>58</v>
      </c>
    </row>
    <row r="57" spans="2:55">
      <c r="B57" t="s">
        <v>59</v>
      </c>
      <c r="O57">
        <v>4525</v>
      </c>
      <c r="P57">
        <f>24812-23747</f>
        <v>1065</v>
      </c>
      <c r="Q57">
        <f>124763-108201</f>
        <v>16562</v>
      </c>
      <c r="R57">
        <f>124219-84324</f>
        <v>39895</v>
      </c>
      <c r="S57">
        <f>66422-37010</f>
        <v>29412</v>
      </c>
      <c r="T57">
        <f>19697-17413</f>
        <v>2284</v>
      </c>
      <c r="U57">
        <f>27036-23107</f>
        <v>3929</v>
      </c>
      <c r="V57">
        <f>27768-25195</f>
        <v>2573</v>
      </c>
      <c r="W57">
        <v>18535</v>
      </c>
      <c r="X57">
        <v>29136</v>
      </c>
      <c r="Y57">
        <v>9931</v>
      </c>
      <c r="Z57">
        <f>10899-547</f>
        <v>10352</v>
      </c>
      <c r="AA57">
        <v>36068</v>
      </c>
      <c r="AB57">
        <v>32346</v>
      </c>
      <c r="AC57">
        <v>41314</v>
      </c>
      <c r="AD57">
        <v>34903</v>
      </c>
      <c r="AE57">
        <v>58893</v>
      </c>
      <c r="AF57">
        <v>146392</v>
      </c>
      <c r="AG57">
        <v>132519</v>
      </c>
      <c r="AH57">
        <v>178317</v>
      </c>
    </row>
    <row r="58" spans="2:55">
      <c r="B58" t="s">
        <v>60</v>
      </c>
      <c r="E58">
        <f>SUM(E4:E57)</f>
        <v>0</v>
      </c>
      <c r="F58">
        <f t="shared" ref="F58:BC58" si="0">SUM(F4:F57)</f>
        <v>0</v>
      </c>
      <c r="G58">
        <f t="shared" si="0"/>
        <v>0</v>
      </c>
      <c r="H58">
        <f t="shared" si="0"/>
        <v>0</v>
      </c>
      <c r="I58">
        <f t="shared" si="0"/>
        <v>0</v>
      </c>
      <c r="J58">
        <f t="shared" si="0"/>
        <v>0</v>
      </c>
      <c r="K58">
        <f t="shared" si="0"/>
        <v>0</v>
      </c>
      <c r="L58">
        <f t="shared" si="0"/>
        <v>0</v>
      </c>
      <c r="M58">
        <f t="shared" si="0"/>
        <v>0</v>
      </c>
      <c r="N58">
        <f t="shared" si="0"/>
        <v>0</v>
      </c>
      <c r="O58">
        <f t="shared" si="0"/>
        <v>24364705</v>
      </c>
      <c r="P58">
        <f t="shared" si="0"/>
        <v>24915276</v>
      </c>
      <c r="Q58">
        <f t="shared" si="0"/>
        <v>25451005</v>
      </c>
      <c r="R58">
        <f t="shared" si="0"/>
        <v>26845499</v>
      </c>
      <c r="S58">
        <f t="shared" si="0"/>
        <v>22580141</v>
      </c>
      <c r="T58">
        <f t="shared" si="0"/>
        <v>20836239</v>
      </c>
      <c r="U58">
        <f t="shared" si="0"/>
        <v>27559371</v>
      </c>
      <c r="V58">
        <f t="shared" si="0"/>
        <v>23810664</v>
      </c>
      <c r="W58">
        <f t="shared" si="0"/>
        <v>32990100</v>
      </c>
      <c r="X58">
        <f t="shared" si="0"/>
        <v>29050802</v>
      </c>
      <c r="Y58">
        <f t="shared" si="0"/>
        <v>61935484</v>
      </c>
      <c r="Z58">
        <f t="shared" si="0"/>
        <v>34202988</v>
      </c>
      <c r="AA58">
        <f t="shared" si="0"/>
        <v>31370477</v>
      </c>
      <c r="AB58">
        <f t="shared" si="0"/>
        <v>36092314</v>
      </c>
      <c r="AC58">
        <f t="shared" si="0"/>
        <v>38268150</v>
      </c>
      <c r="AD58">
        <f t="shared" si="0"/>
        <v>41833383</v>
      </c>
      <c r="AE58">
        <f t="shared" si="0"/>
        <v>42281415</v>
      </c>
      <c r="AF58">
        <f t="shared" si="0"/>
        <v>42506563</v>
      </c>
      <c r="AG58">
        <f t="shared" si="0"/>
        <v>44714110</v>
      </c>
      <c r="AH58">
        <f t="shared" si="0"/>
        <v>45294493</v>
      </c>
      <c r="AI58">
        <f t="shared" si="0"/>
        <v>0</v>
      </c>
      <c r="AJ58">
        <f t="shared" si="0"/>
        <v>0</v>
      </c>
      <c r="AK58">
        <f t="shared" si="0"/>
        <v>0</v>
      </c>
      <c r="AL58">
        <f t="shared" si="0"/>
        <v>0</v>
      </c>
      <c r="AM58">
        <f t="shared" si="0"/>
        <v>0</v>
      </c>
      <c r="AN58">
        <f t="shared" si="0"/>
        <v>0</v>
      </c>
      <c r="AO58">
        <f t="shared" si="0"/>
        <v>0</v>
      </c>
      <c r="AP58">
        <f t="shared" si="0"/>
        <v>0</v>
      </c>
      <c r="AQ58">
        <f t="shared" si="0"/>
        <v>0</v>
      </c>
      <c r="AR58">
        <f t="shared" si="0"/>
        <v>0</v>
      </c>
      <c r="AS58">
        <f t="shared" si="0"/>
        <v>0</v>
      </c>
      <c r="AT58">
        <f t="shared" si="0"/>
        <v>0</v>
      </c>
      <c r="AU58">
        <f t="shared" si="0"/>
        <v>0</v>
      </c>
      <c r="AV58">
        <f t="shared" si="0"/>
        <v>0</v>
      </c>
      <c r="AW58">
        <f t="shared" si="0"/>
        <v>0</v>
      </c>
      <c r="AX58">
        <f t="shared" si="0"/>
        <v>0</v>
      </c>
      <c r="AY58" s="1">
        <f t="shared" si="0"/>
        <v>0</v>
      </c>
      <c r="AZ58">
        <f t="shared" si="0"/>
        <v>0</v>
      </c>
      <c r="BA58">
        <f t="shared" si="0"/>
        <v>0</v>
      </c>
      <c r="BB58">
        <f t="shared" si="0"/>
        <v>0</v>
      </c>
      <c r="BC58">
        <f t="shared" si="0"/>
        <v>0</v>
      </c>
    </row>
    <row r="59" spans="2:55">
      <c r="B59" t="s">
        <v>61</v>
      </c>
      <c r="O59">
        <v>123158</v>
      </c>
      <c r="P59">
        <v>134308</v>
      </c>
      <c r="Q59">
        <v>142592</v>
      </c>
      <c r="R59">
        <v>152473</v>
      </c>
      <c r="S59">
        <v>121807</v>
      </c>
      <c r="T59">
        <v>7042</v>
      </c>
      <c r="U59">
        <v>1996</v>
      </c>
      <c r="V59">
        <v>369</v>
      </c>
      <c r="W59">
        <v>73</v>
      </c>
      <c r="X59">
        <v>86</v>
      </c>
    </row>
    <row r="60" spans="2:55">
      <c r="B60" t="s">
        <v>62</v>
      </c>
      <c r="Y60">
        <v>9729</v>
      </c>
      <c r="Z60">
        <v>10409</v>
      </c>
      <c r="AA60">
        <v>36342</v>
      </c>
      <c r="AB60">
        <v>57939</v>
      </c>
      <c r="AC60">
        <v>101884</v>
      </c>
      <c r="AD60">
        <v>101149</v>
      </c>
      <c r="AE60">
        <v>114366</v>
      </c>
      <c r="AF60">
        <v>148635</v>
      </c>
      <c r="AG60">
        <v>172487</v>
      </c>
      <c r="AH60">
        <v>184239</v>
      </c>
    </row>
    <row r="61" spans="2:55">
      <c r="B61" t="s">
        <v>63</v>
      </c>
      <c r="O61">
        <v>659164</v>
      </c>
      <c r="P61">
        <v>809270</v>
      </c>
      <c r="Q61">
        <v>719920</v>
      </c>
      <c r="R61">
        <v>707669</v>
      </c>
      <c r="S61">
        <v>462973</v>
      </c>
      <c r="T61">
        <v>31118</v>
      </c>
      <c r="U61">
        <v>29121</v>
      </c>
      <c r="V61">
        <v>11554</v>
      </c>
      <c r="W61">
        <v>4486</v>
      </c>
      <c r="X61">
        <v>21439</v>
      </c>
      <c r="Y61">
        <v>840632</v>
      </c>
      <c r="Z61">
        <v>578171</v>
      </c>
      <c r="AA61">
        <v>916522</v>
      </c>
      <c r="AB61">
        <v>1194124</v>
      </c>
      <c r="AC61">
        <v>960595</v>
      </c>
      <c r="AD61">
        <v>861148</v>
      </c>
      <c r="AE61">
        <v>1080217</v>
      </c>
      <c r="AF61">
        <v>1366021</v>
      </c>
      <c r="AG61">
        <v>1681961</v>
      </c>
      <c r="AH61">
        <v>1689639</v>
      </c>
    </row>
    <row r="62" spans="2:55">
      <c r="B62" t="s">
        <v>64</v>
      </c>
      <c r="P62">
        <v>684</v>
      </c>
      <c r="Q62">
        <v>80140</v>
      </c>
      <c r="R62">
        <v>172059</v>
      </c>
      <c r="S62">
        <v>192402</v>
      </c>
      <c r="T62">
        <v>359560</v>
      </c>
      <c r="U62">
        <v>1059086</v>
      </c>
      <c r="V62">
        <v>1379260</v>
      </c>
      <c r="W62">
        <v>1016208</v>
      </c>
      <c r="X62">
        <v>1123267</v>
      </c>
      <c r="Y62">
        <v>897635</v>
      </c>
      <c r="Z62">
        <v>1275934</v>
      </c>
      <c r="AA62">
        <v>1308760</v>
      </c>
      <c r="AB62">
        <v>47453</v>
      </c>
      <c r="AC62">
        <v>12800</v>
      </c>
      <c r="AD62">
        <v>6892</v>
      </c>
      <c r="AE62">
        <v>5758</v>
      </c>
      <c r="AF62">
        <v>21751</v>
      </c>
      <c r="AG62">
        <v>26320</v>
      </c>
      <c r="AH62">
        <v>53913</v>
      </c>
    </row>
    <row r="63" spans="2:55">
      <c r="B63" t="s">
        <v>65</v>
      </c>
    </row>
    <row r="64" spans="2:55">
      <c r="B64" t="s">
        <v>66</v>
      </c>
      <c r="Y64">
        <v>15287</v>
      </c>
      <c r="Z64">
        <v>48159</v>
      </c>
      <c r="AA64">
        <v>141826</v>
      </c>
      <c r="AB64">
        <v>178593</v>
      </c>
      <c r="AC64">
        <v>206658</v>
      </c>
      <c r="AD64">
        <v>261780</v>
      </c>
      <c r="AE64">
        <v>387916</v>
      </c>
      <c r="AF64">
        <v>515730</v>
      </c>
      <c r="AG64">
        <v>674816</v>
      </c>
      <c r="AH64">
        <v>794086</v>
      </c>
    </row>
    <row r="65" spans="2:34">
      <c r="B65" t="s">
        <v>67</v>
      </c>
      <c r="O65">
        <v>33251</v>
      </c>
      <c r="P65">
        <v>23160</v>
      </c>
      <c r="Q65">
        <v>56560</v>
      </c>
      <c r="R65">
        <v>132225</v>
      </c>
      <c r="S65">
        <v>129329</v>
      </c>
      <c r="T65">
        <v>112607</v>
      </c>
      <c r="U65">
        <v>88810</v>
      </c>
      <c r="V65">
        <v>34189</v>
      </c>
      <c r="W65">
        <v>19251</v>
      </c>
      <c r="X65">
        <v>18115</v>
      </c>
      <c r="Y65">
        <v>39567</v>
      </c>
      <c r="Z65">
        <v>61538</v>
      </c>
      <c r="AA65">
        <v>68889</v>
      </c>
      <c r="AB65">
        <v>58350</v>
      </c>
      <c r="AC65">
        <v>66635</v>
      </c>
      <c r="AD65">
        <v>74507</v>
      </c>
      <c r="AE65">
        <v>105912</v>
      </c>
      <c r="AF65">
        <v>81622</v>
      </c>
      <c r="AG65">
        <v>71742</v>
      </c>
      <c r="AH65">
        <v>71847</v>
      </c>
    </row>
    <row r="66" spans="2:34">
      <c r="B66" t="s">
        <v>68</v>
      </c>
    </row>
    <row r="67" spans="2:34">
      <c r="B67" t="s">
        <v>69</v>
      </c>
    </row>
    <row r="68" spans="2:34">
      <c r="B68" t="s">
        <v>70</v>
      </c>
    </row>
    <row r="69" spans="2:34">
      <c r="B69" t="s">
        <v>71</v>
      </c>
      <c r="X69">
        <v>46989</v>
      </c>
      <c r="Y69">
        <v>273896</v>
      </c>
      <c r="Z69">
        <v>98026</v>
      </c>
      <c r="AA69">
        <v>210446</v>
      </c>
      <c r="AB69">
        <v>290896</v>
      </c>
      <c r="AC69">
        <v>329650</v>
      </c>
      <c r="AD69">
        <v>401084</v>
      </c>
      <c r="AE69">
        <v>341244</v>
      </c>
      <c r="AF69">
        <v>474878</v>
      </c>
      <c r="AG69">
        <v>587185</v>
      </c>
      <c r="AH69">
        <v>573749</v>
      </c>
    </row>
    <row r="70" spans="2:34">
      <c r="B70" t="s">
        <v>72</v>
      </c>
      <c r="O70">
        <v>563024</v>
      </c>
      <c r="P70">
        <v>590445</v>
      </c>
      <c r="Q70">
        <v>632746</v>
      </c>
      <c r="R70">
        <v>612057</v>
      </c>
      <c r="S70">
        <v>498799</v>
      </c>
      <c r="T70">
        <v>494153</v>
      </c>
      <c r="U70">
        <v>517113</v>
      </c>
      <c r="V70">
        <v>450311</v>
      </c>
      <c r="W70">
        <v>480981</v>
      </c>
      <c r="X70">
        <v>619784</v>
      </c>
      <c r="Y70">
        <v>1310072</v>
      </c>
      <c r="Z70">
        <v>790692</v>
      </c>
      <c r="AA70">
        <v>879911</v>
      </c>
      <c r="AB70">
        <v>835048</v>
      </c>
      <c r="AC70">
        <v>1177928</v>
      </c>
      <c r="AD70">
        <v>1189689</v>
      </c>
      <c r="AE70">
        <v>1402657</v>
      </c>
      <c r="AF70">
        <v>1756656</v>
      </c>
      <c r="AG70">
        <v>1664651</v>
      </c>
      <c r="AH70">
        <v>1588494</v>
      </c>
    </row>
    <row r="71" spans="2:34">
      <c r="B71" t="s">
        <v>73</v>
      </c>
      <c r="O71">
        <v>201</v>
      </c>
      <c r="P71">
        <v>211</v>
      </c>
      <c r="Q71">
        <v>466</v>
      </c>
      <c r="R71">
        <v>478</v>
      </c>
      <c r="S71">
        <v>1025</v>
      </c>
      <c r="T71">
        <v>584</v>
      </c>
      <c r="U71">
        <v>532</v>
      </c>
      <c r="V71">
        <v>164</v>
      </c>
      <c r="W71">
        <v>1579</v>
      </c>
      <c r="X71">
        <v>2547</v>
      </c>
      <c r="Y71">
        <v>297</v>
      </c>
      <c r="Z71">
        <v>192</v>
      </c>
      <c r="AA71">
        <v>190</v>
      </c>
      <c r="AB71">
        <v>76</v>
      </c>
      <c r="AC71">
        <v>55</v>
      </c>
      <c r="AD71">
        <v>596</v>
      </c>
      <c r="AE71">
        <v>382</v>
      </c>
      <c r="AF71">
        <v>597</v>
      </c>
      <c r="AG71">
        <v>486</v>
      </c>
      <c r="AH71">
        <v>391</v>
      </c>
    </row>
    <row r="72" spans="2:34">
      <c r="B72" t="s">
        <v>74</v>
      </c>
    </row>
    <row r="73" spans="2:34">
      <c r="B73" t="s">
        <v>75</v>
      </c>
    </row>
    <row r="74" spans="2:34">
      <c r="B74" t="s">
        <v>76</v>
      </c>
    </row>
    <row r="75" spans="2:34">
      <c r="B75" t="s">
        <v>77</v>
      </c>
      <c r="O75">
        <v>6439</v>
      </c>
      <c r="P75">
        <v>13130</v>
      </c>
      <c r="Q75">
        <v>21164</v>
      </c>
      <c r="R75">
        <v>4693</v>
      </c>
      <c r="S75">
        <v>6739</v>
      </c>
      <c r="T75">
        <v>16623</v>
      </c>
      <c r="U75">
        <v>40143</v>
      </c>
      <c r="V75">
        <v>21352</v>
      </c>
      <c r="W75">
        <v>128356</v>
      </c>
      <c r="X75">
        <v>55957</v>
      </c>
      <c r="Y75">
        <v>132372</v>
      </c>
      <c r="Z75">
        <v>18156</v>
      </c>
      <c r="AA75">
        <v>6112</v>
      </c>
      <c r="AB75">
        <v>12513</v>
      </c>
      <c r="AC75">
        <v>11779</v>
      </c>
      <c r="AD75">
        <v>8943</v>
      </c>
      <c r="AE75">
        <v>10316</v>
      </c>
      <c r="AF75">
        <v>8083</v>
      </c>
      <c r="AG75">
        <v>9022</v>
      </c>
      <c r="AH75">
        <v>9319</v>
      </c>
    </row>
    <row r="76" spans="2:34">
      <c r="B76" t="s">
        <v>78</v>
      </c>
    </row>
    <row r="77" spans="2:34">
      <c r="B77" t="s">
        <v>79</v>
      </c>
    </row>
    <row r="78" spans="2:34">
      <c r="B78" t="s">
        <v>80</v>
      </c>
      <c r="Q78">
        <v>49</v>
      </c>
      <c r="S78">
        <v>5</v>
      </c>
    </row>
    <row r="79" spans="2:34">
      <c r="B79" t="s">
        <v>81</v>
      </c>
      <c r="O79">
        <v>452</v>
      </c>
      <c r="P79">
        <v>225</v>
      </c>
      <c r="Q79">
        <v>604</v>
      </c>
      <c r="R79">
        <v>1002</v>
      </c>
      <c r="S79">
        <v>280</v>
      </c>
      <c r="T79">
        <v>938</v>
      </c>
      <c r="U79">
        <v>676</v>
      </c>
      <c r="V79">
        <v>295</v>
      </c>
      <c r="W79">
        <v>324</v>
      </c>
      <c r="X79">
        <v>746</v>
      </c>
      <c r="Y79">
        <v>10472</v>
      </c>
      <c r="Z79">
        <v>85768</v>
      </c>
      <c r="AA79">
        <v>43366</v>
      </c>
      <c r="AB79">
        <v>44914</v>
      </c>
      <c r="AC79">
        <v>60625</v>
      </c>
      <c r="AD79">
        <v>62780</v>
      </c>
      <c r="AE79">
        <v>77513</v>
      </c>
      <c r="AF79">
        <v>87125</v>
      </c>
      <c r="AG79">
        <v>87476</v>
      </c>
      <c r="AH79">
        <v>156428</v>
      </c>
    </row>
    <row r="80" spans="2:34">
      <c r="B80" t="s">
        <v>82</v>
      </c>
      <c r="O80">
        <v>3619029</v>
      </c>
      <c r="P80">
        <v>3503932</v>
      </c>
      <c r="Q80">
        <v>3324951</v>
      </c>
      <c r="R80">
        <v>3524268</v>
      </c>
      <c r="S80">
        <v>2268362</v>
      </c>
      <c r="T80">
        <v>119829</v>
      </c>
      <c r="U80">
        <v>38762</v>
      </c>
      <c r="V80">
        <v>6583</v>
      </c>
      <c r="W80">
        <v>19618</v>
      </c>
      <c r="X80">
        <v>30062</v>
      </c>
      <c r="Y80">
        <v>895230</v>
      </c>
      <c r="Z80">
        <v>1275142</v>
      </c>
      <c r="AA80">
        <v>3017830</v>
      </c>
      <c r="AB80">
        <v>3022997</v>
      </c>
      <c r="AC80">
        <v>3696888</v>
      </c>
      <c r="AD80">
        <v>3948632</v>
      </c>
      <c r="AE80">
        <v>4732964</v>
      </c>
      <c r="AF80">
        <v>5222476</v>
      </c>
      <c r="AG80">
        <v>5491427</v>
      </c>
      <c r="AH80">
        <v>5817559</v>
      </c>
    </row>
    <row r="81" spans="2:34">
      <c r="B81" t="s">
        <v>83</v>
      </c>
      <c r="O81">
        <v>457</v>
      </c>
      <c r="P81">
        <v>1654</v>
      </c>
      <c r="Q81">
        <v>138</v>
      </c>
      <c r="R81">
        <v>390</v>
      </c>
      <c r="S81">
        <v>11</v>
      </c>
    </row>
    <row r="82" spans="2:34">
      <c r="B82" t="s">
        <v>84</v>
      </c>
      <c r="C82" t="s">
        <v>85</v>
      </c>
      <c r="O82">
        <v>4830</v>
      </c>
      <c r="P82">
        <v>1513</v>
      </c>
      <c r="Q82">
        <v>3776</v>
      </c>
      <c r="R82">
        <v>7590</v>
      </c>
      <c r="S82">
        <v>3072</v>
      </c>
    </row>
    <row r="83" spans="2:34">
      <c r="B83" t="s">
        <v>86</v>
      </c>
    </row>
    <row r="84" spans="2:34">
      <c r="B84" t="s">
        <v>87</v>
      </c>
      <c r="O84">
        <v>21078</v>
      </c>
      <c r="P84">
        <v>22455</v>
      </c>
      <c r="Q84">
        <v>23033</v>
      </c>
      <c r="R84">
        <v>18931</v>
      </c>
      <c r="S84">
        <v>18719</v>
      </c>
      <c r="T84">
        <v>22110</v>
      </c>
      <c r="U84">
        <v>25989</v>
      </c>
      <c r="V84">
        <v>6729</v>
      </c>
      <c r="W84">
        <v>2173</v>
      </c>
      <c r="X84">
        <v>4423</v>
      </c>
      <c r="Y84">
        <v>9264</v>
      </c>
      <c r="Z84">
        <v>7102</v>
      </c>
      <c r="AA84">
        <v>16785</v>
      </c>
      <c r="AB84">
        <v>7991</v>
      </c>
      <c r="AC84">
        <v>11150</v>
      </c>
      <c r="AD84">
        <v>12399</v>
      </c>
      <c r="AE84">
        <v>18548</v>
      </c>
      <c r="AF84">
        <v>14162</v>
      </c>
      <c r="AG84">
        <v>16795</v>
      </c>
      <c r="AH84">
        <v>15284</v>
      </c>
    </row>
    <row r="85" spans="2:34">
      <c r="B85" t="s">
        <v>88</v>
      </c>
      <c r="O85">
        <v>538227</v>
      </c>
      <c r="P85">
        <v>636104</v>
      </c>
      <c r="Q85">
        <v>752996</v>
      </c>
      <c r="R85">
        <v>854041</v>
      </c>
      <c r="S85">
        <v>576512</v>
      </c>
      <c r="T85">
        <v>521391</v>
      </c>
      <c r="U85">
        <v>536243</v>
      </c>
      <c r="V85">
        <v>364075</v>
      </c>
      <c r="W85">
        <v>371394</v>
      </c>
      <c r="X85">
        <v>201936</v>
      </c>
      <c r="Y85">
        <v>770632</v>
      </c>
      <c r="Z85">
        <v>592889</v>
      </c>
      <c r="AA85">
        <v>448385</v>
      </c>
      <c r="AB85">
        <v>568962</v>
      </c>
      <c r="AC85">
        <v>843711</v>
      </c>
      <c r="AD85">
        <v>951965</v>
      </c>
      <c r="AE85">
        <v>1122132</v>
      </c>
      <c r="AF85">
        <v>1160868</v>
      </c>
      <c r="AG85">
        <v>1327727</v>
      </c>
      <c r="AH85">
        <v>1460818</v>
      </c>
    </row>
    <row r="86" spans="2:34">
      <c r="B86" t="s">
        <v>89</v>
      </c>
    </row>
    <row r="87" spans="2:34">
      <c r="B87" t="s">
        <v>90</v>
      </c>
    </row>
    <row r="88" spans="2:34">
      <c r="B88" t="s">
        <v>91</v>
      </c>
    </row>
    <row r="89" spans="2:34">
      <c r="B89" t="s">
        <v>92</v>
      </c>
      <c r="C89" t="s">
        <v>93</v>
      </c>
      <c r="O89">
        <v>35422</v>
      </c>
      <c r="P89">
        <v>79876</v>
      </c>
      <c r="Q89">
        <v>48763</v>
      </c>
      <c r="R89">
        <v>124754</v>
      </c>
      <c r="S89">
        <v>147645</v>
      </c>
      <c r="T89">
        <v>178217</v>
      </c>
      <c r="U89">
        <v>204426</v>
      </c>
      <c r="V89">
        <v>253754</v>
      </c>
      <c r="W89">
        <v>324581</v>
      </c>
      <c r="X89">
        <v>509887</v>
      </c>
      <c r="Y89">
        <v>662345</v>
      </c>
      <c r="Z89">
        <v>801757</v>
      </c>
      <c r="AA89">
        <v>566846</v>
      </c>
      <c r="AB89">
        <v>665922</v>
      </c>
      <c r="AC89">
        <v>563428</v>
      </c>
      <c r="AD89">
        <v>552806</v>
      </c>
      <c r="AE89">
        <v>225347</v>
      </c>
      <c r="AF89">
        <v>696773</v>
      </c>
      <c r="AG89">
        <v>782217</v>
      </c>
      <c r="AH89">
        <v>1124252</v>
      </c>
    </row>
    <row r="90" spans="2:34">
      <c r="B90" t="s">
        <v>94</v>
      </c>
    </row>
    <row r="91" spans="2:34">
      <c r="B91" t="s">
        <v>95</v>
      </c>
    </row>
    <row r="92" spans="2:34">
      <c r="B92" t="s">
        <v>96</v>
      </c>
      <c r="Z92">
        <v>161</v>
      </c>
      <c r="AA92">
        <v>2382</v>
      </c>
      <c r="AB92">
        <v>10471</v>
      </c>
      <c r="AC92">
        <v>5259</v>
      </c>
      <c r="AD92">
        <v>2458</v>
      </c>
      <c r="AE92">
        <v>8532</v>
      </c>
      <c r="AF92">
        <v>15155</v>
      </c>
      <c r="AG92">
        <v>27895</v>
      </c>
      <c r="AH92">
        <v>30014</v>
      </c>
    </row>
    <row r="93" spans="2:34">
      <c r="B93" t="s">
        <v>97</v>
      </c>
      <c r="O93">
        <v>140474</v>
      </c>
      <c r="P93">
        <v>218305</v>
      </c>
      <c r="Q93">
        <v>248136</v>
      </c>
      <c r="R93">
        <v>328493</v>
      </c>
      <c r="S93">
        <v>282715</v>
      </c>
      <c r="T93">
        <v>358754</v>
      </c>
      <c r="U93">
        <v>289715</v>
      </c>
      <c r="V93">
        <v>218090</v>
      </c>
      <c r="W93">
        <v>132698</v>
      </c>
      <c r="X93">
        <v>105978</v>
      </c>
      <c r="Y93">
        <v>385058</v>
      </c>
      <c r="Z93">
        <v>285671</v>
      </c>
      <c r="AA93">
        <v>387280</v>
      </c>
      <c r="AB93">
        <v>410125</v>
      </c>
      <c r="AC93">
        <v>609126</v>
      </c>
      <c r="AD93">
        <v>657653</v>
      </c>
      <c r="AE93">
        <v>889475</v>
      </c>
      <c r="AF93">
        <v>962988</v>
      </c>
      <c r="AG93">
        <v>1134619</v>
      </c>
      <c r="AH93">
        <v>1150863</v>
      </c>
    </row>
    <row r="94" spans="2:34">
      <c r="B94" t="s">
        <v>98</v>
      </c>
    </row>
    <row r="95" spans="2:34">
      <c r="B95" t="s">
        <v>99</v>
      </c>
    </row>
    <row r="96" spans="2:34">
      <c r="B96" t="s">
        <v>100</v>
      </c>
    </row>
    <row r="97" spans="2:34">
      <c r="B97" t="s">
        <v>101</v>
      </c>
    </row>
    <row r="98" spans="2:34">
      <c r="B98" t="s">
        <v>102</v>
      </c>
    </row>
    <row r="99" spans="2:34">
      <c r="B99" t="s">
        <v>103</v>
      </c>
    </row>
    <row r="100" spans="2:34">
      <c r="B100" t="s">
        <v>104</v>
      </c>
    </row>
    <row r="101" spans="2:34">
      <c r="B101" t="s">
        <v>105</v>
      </c>
      <c r="O101">
        <v>207505</v>
      </c>
      <c r="P101">
        <v>268875</v>
      </c>
      <c r="Q101">
        <v>282601</v>
      </c>
      <c r="R101">
        <v>372443</v>
      </c>
      <c r="S101">
        <v>232313</v>
      </c>
      <c r="T101">
        <v>224694</v>
      </c>
      <c r="U101">
        <v>273389</v>
      </c>
      <c r="V101">
        <v>221594</v>
      </c>
      <c r="W101">
        <v>256631</v>
      </c>
      <c r="X101">
        <v>279893</v>
      </c>
      <c r="Y101">
        <v>580025</v>
      </c>
      <c r="Z101">
        <v>325858</v>
      </c>
      <c r="AA101">
        <v>252736</v>
      </c>
      <c r="AB101">
        <v>334046</v>
      </c>
      <c r="AC101">
        <v>374502</v>
      </c>
      <c r="AD101">
        <v>373183</v>
      </c>
      <c r="AE101">
        <v>382543</v>
      </c>
      <c r="AF101">
        <v>504617</v>
      </c>
      <c r="AG101">
        <v>443816</v>
      </c>
      <c r="AH101">
        <v>438867</v>
      </c>
    </row>
    <row r="102" spans="2:34">
      <c r="B102" t="s">
        <v>106</v>
      </c>
      <c r="Y102">
        <v>12724</v>
      </c>
      <c r="Z102">
        <v>7344</v>
      </c>
      <c r="AA102">
        <v>15755</v>
      </c>
      <c r="AB102">
        <v>28946</v>
      </c>
      <c r="AC102">
        <v>43334</v>
      </c>
      <c r="AD102">
        <v>40376</v>
      </c>
      <c r="AE102">
        <v>23120</v>
      </c>
      <c r="AF102">
        <v>96464</v>
      </c>
      <c r="AG102">
        <v>155068</v>
      </c>
      <c r="AH102">
        <v>150048</v>
      </c>
    </row>
    <row r="103" spans="2:34">
      <c r="B103" t="s">
        <v>107</v>
      </c>
      <c r="O103">
        <v>34936</v>
      </c>
      <c r="P103">
        <v>42266</v>
      </c>
      <c r="Q103">
        <v>39850</v>
      </c>
      <c r="R103">
        <v>42997</v>
      </c>
      <c r="S103">
        <v>31344</v>
      </c>
      <c r="T103">
        <v>53646</v>
      </c>
      <c r="U103">
        <v>55263</v>
      </c>
      <c r="V103">
        <v>49266</v>
      </c>
      <c r="W103">
        <v>73404</v>
      </c>
      <c r="X103">
        <v>57213</v>
      </c>
      <c r="Y103">
        <v>113801</v>
      </c>
      <c r="Z103">
        <v>26950</v>
      </c>
      <c r="AA103">
        <v>25719</v>
      </c>
      <c r="AB103">
        <v>33284</v>
      </c>
      <c r="AC103">
        <v>42018</v>
      </c>
      <c r="AD103">
        <v>43390</v>
      </c>
      <c r="AE103">
        <v>36312</v>
      </c>
      <c r="AF103">
        <v>51242</v>
      </c>
      <c r="AG103">
        <v>42400</v>
      </c>
      <c r="AH103">
        <v>51043</v>
      </c>
    </row>
    <row r="104" spans="2:34">
      <c r="B104" t="s">
        <v>108</v>
      </c>
      <c r="O104">
        <v>4232</v>
      </c>
      <c r="P104">
        <v>5823</v>
      </c>
      <c r="Q104">
        <v>5609</v>
      </c>
      <c r="R104">
        <v>4831</v>
      </c>
      <c r="S104">
        <v>2901</v>
      </c>
      <c r="T104">
        <v>4072</v>
      </c>
      <c r="U104">
        <v>3049</v>
      </c>
      <c r="V104">
        <v>1468</v>
      </c>
      <c r="W104">
        <v>2126</v>
      </c>
      <c r="X104">
        <v>6362</v>
      </c>
      <c r="Y104">
        <v>17687</v>
      </c>
      <c r="Z104">
        <v>14104</v>
      </c>
      <c r="AA104">
        <v>5665</v>
      </c>
      <c r="AB104">
        <v>3456</v>
      </c>
      <c r="AC104">
        <v>3427</v>
      </c>
      <c r="AD104">
        <v>2667</v>
      </c>
      <c r="AE104">
        <v>1701</v>
      </c>
      <c r="AF104">
        <v>2462</v>
      </c>
      <c r="AG104">
        <v>2065</v>
      </c>
      <c r="AH104">
        <v>2003</v>
      </c>
    </row>
    <row r="105" spans="2:34">
      <c r="B105" t="s">
        <v>109</v>
      </c>
      <c r="O105">
        <v>88010</v>
      </c>
      <c r="P105">
        <v>122704</v>
      </c>
      <c r="Q105">
        <v>175048</v>
      </c>
      <c r="R105">
        <v>213648</v>
      </c>
      <c r="S105">
        <v>172834</v>
      </c>
      <c r="T105">
        <v>154152</v>
      </c>
      <c r="U105">
        <v>171542</v>
      </c>
      <c r="V105">
        <v>304196</v>
      </c>
      <c r="W105">
        <v>304909</v>
      </c>
      <c r="X105">
        <v>189874</v>
      </c>
      <c r="Y105">
        <v>412024</v>
      </c>
      <c r="Z105">
        <v>474956</v>
      </c>
      <c r="AA105">
        <v>639932</v>
      </c>
      <c r="AB105">
        <v>165582</v>
      </c>
      <c r="AC105">
        <v>105288</v>
      </c>
      <c r="AD105">
        <v>228395</v>
      </c>
      <c r="AE105">
        <v>255001</v>
      </c>
      <c r="AF105">
        <v>284479</v>
      </c>
      <c r="AG105">
        <v>492450</v>
      </c>
      <c r="AH105">
        <v>431456</v>
      </c>
    </row>
    <row r="106" spans="2:34">
      <c r="B106" t="s">
        <v>110</v>
      </c>
      <c r="O106">
        <v>147</v>
      </c>
      <c r="P106">
        <v>86</v>
      </c>
      <c r="Q106">
        <v>432</v>
      </c>
      <c r="R106">
        <v>925</v>
      </c>
      <c r="S106">
        <v>782</v>
      </c>
      <c r="T106">
        <v>17395</v>
      </c>
      <c r="U106">
        <v>4578</v>
      </c>
      <c r="V106">
        <v>11881</v>
      </c>
      <c r="W106">
        <v>14586</v>
      </c>
      <c r="X106">
        <v>8123</v>
      </c>
      <c r="Y106">
        <v>6053</v>
      </c>
      <c r="Z106">
        <v>10888</v>
      </c>
      <c r="AA106">
        <v>4129</v>
      </c>
      <c r="AB106">
        <v>5868</v>
      </c>
      <c r="AC106">
        <v>3777</v>
      </c>
      <c r="AD106">
        <v>3139</v>
      </c>
      <c r="AE106">
        <v>8264</v>
      </c>
      <c r="AF106">
        <v>2947</v>
      </c>
      <c r="AG106">
        <v>3051</v>
      </c>
      <c r="AH106">
        <v>10088</v>
      </c>
    </row>
    <row r="107" spans="2:34">
      <c r="B107" t="s">
        <v>111</v>
      </c>
    </row>
    <row r="108" spans="2:34">
      <c r="B108" t="s">
        <v>112</v>
      </c>
    </row>
    <row r="109" spans="2:34">
      <c r="B109" t="s">
        <v>113</v>
      </c>
    </row>
    <row r="110" spans="2:34">
      <c r="B110" t="s">
        <v>114</v>
      </c>
    </row>
    <row r="111" spans="2:34">
      <c r="B111" t="s">
        <v>115</v>
      </c>
      <c r="O111">
        <v>41265</v>
      </c>
      <c r="P111">
        <v>35843</v>
      </c>
      <c r="Q111">
        <v>54208</v>
      </c>
      <c r="R111">
        <v>82786</v>
      </c>
      <c r="S111">
        <v>91177</v>
      </c>
      <c r="T111">
        <v>32337</v>
      </c>
      <c r="U111">
        <v>69391</v>
      </c>
      <c r="V111">
        <v>13240</v>
      </c>
      <c r="W111">
        <v>24937</v>
      </c>
      <c r="X111">
        <v>2954</v>
      </c>
      <c r="Y111">
        <v>11964</v>
      </c>
      <c r="Z111">
        <v>18357</v>
      </c>
      <c r="AA111">
        <v>40335</v>
      </c>
      <c r="AB111">
        <v>82341</v>
      </c>
      <c r="AC111">
        <v>49875</v>
      </c>
      <c r="AD111">
        <v>64406</v>
      </c>
      <c r="AE111">
        <v>89993</v>
      </c>
      <c r="AF111">
        <v>203526</v>
      </c>
      <c r="AG111">
        <v>190219</v>
      </c>
      <c r="AH111">
        <v>229070</v>
      </c>
    </row>
    <row r="112" spans="2:34">
      <c r="B112" t="s">
        <v>116</v>
      </c>
    </row>
    <row r="113" spans="2:34">
      <c r="B113" t="s">
        <v>117</v>
      </c>
      <c r="O113">
        <v>39966</v>
      </c>
      <c r="P113">
        <v>47970</v>
      </c>
      <c r="Q113">
        <v>49897</v>
      </c>
      <c r="R113">
        <v>64788</v>
      </c>
      <c r="S113">
        <v>38924</v>
      </c>
      <c r="T113">
        <v>62788</v>
      </c>
      <c r="U113">
        <v>93586</v>
      </c>
      <c r="V113">
        <v>40398</v>
      </c>
      <c r="W113">
        <v>95624</v>
      </c>
      <c r="X113">
        <v>54797</v>
      </c>
      <c r="Y113">
        <v>120077</v>
      </c>
      <c r="Z113">
        <v>55186</v>
      </c>
      <c r="AA113">
        <v>44573</v>
      </c>
      <c r="AB113">
        <v>45061</v>
      </c>
      <c r="AC113">
        <v>48174</v>
      </c>
      <c r="AD113">
        <v>63685</v>
      </c>
      <c r="AE113">
        <v>60240</v>
      </c>
      <c r="AF113">
        <v>68673</v>
      </c>
      <c r="AG113">
        <v>79049</v>
      </c>
      <c r="AH113">
        <v>88216</v>
      </c>
    </row>
    <row r="114" spans="2:34">
      <c r="B114" t="s">
        <v>118</v>
      </c>
      <c r="O114">
        <v>1720</v>
      </c>
      <c r="P114">
        <v>1760</v>
      </c>
      <c r="Q114">
        <v>1685</v>
      </c>
      <c r="R114">
        <v>2599</v>
      </c>
      <c r="S114">
        <v>1973</v>
      </c>
      <c r="T114">
        <v>796</v>
      </c>
      <c r="U114">
        <v>898</v>
      </c>
      <c r="V114">
        <v>373</v>
      </c>
      <c r="W114">
        <v>544</v>
      </c>
      <c r="X114">
        <v>255</v>
      </c>
      <c r="Y114">
        <v>1025</v>
      </c>
      <c r="Z114">
        <v>862</v>
      </c>
      <c r="AA114">
        <v>785</v>
      </c>
      <c r="AB114">
        <v>671</v>
      </c>
      <c r="AC114">
        <v>518</v>
      </c>
      <c r="AD114">
        <v>286</v>
      </c>
      <c r="AE114">
        <v>709</v>
      </c>
      <c r="AF114">
        <v>553</v>
      </c>
      <c r="AG114">
        <v>1465</v>
      </c>
      <c r="AH114">
        <v>459</v>
      </c>
    </row>
    <row r="115" spans="2:34">
      <c r="B115" t="s">
        <v>119</v>
      </c>
      <c r="O115">
        <v>677328</v>
      </c>
      <c r="P115">
        <v>678939</v>
      </c>
      <c r="Q115">
        <v>613475</v>
      </c>
      <c r="R115">
        <v>731880</v>
      </c>
      <c r="S115">
        <v>544430</v>
      </c>
      <c r="T115">
        <v>466874</v>
      </c>
      <c r="U115">
        <v>914693</v>
      </c>
      <c r="V115">
        <v>843064</v>
      </c>
      <c r="W115">
        <v>979617</v>
      </c>
      <c r="X115">
        <v>873608</v>
      </c>
      <c r="Y115">
        <v>2107782</v>
      </c>
      <c r="Z115">
        <v>1081583</v>
      </c>
      <c r="AA115">
        <v>913044</v>
      </c>
      <c r="AB115">
        <v>1158337</v>
      </c>
      <c r="AC115">
        <v>1311177</v>
      </c>
      <c r="AD115">
        <v>948822</v>
      </c>
      <c r="AE115">
        <v>1238224</v>
      </c>
      <c r="AF115">
        <v>1392943</v>
      </c>
      <c r="AG115">
        <v>1297192</v>
      </c>
      <c r="AH115">
        <v>1411562</v>
      </c>
    </row>
    <row r="116" spans="2:34">
      <c r="B116" t="s">
        <v>120</v>
      </c>
      <c r="O116">
        <v>149004</v>
      </c>
      <c r="P116">
        <v>171576</v>
      </c>
      <c r="Q116">
        <v>192459</v>
      </c>
      <c r="R116">
        <v>195181</v>
      </c>
      <c r="S116">
        <v>202521</v>
      </c>
      <c r="T116">
        <v>319177</v>
      </c>
      <c r="U116">
        <v>387688</v>
      </c>
      <c r="V116">
        <v>291700</v>
      </c>
      <c r="W116">
        <v>499603</v>
      </c>
      <c r="X116">
        <v>346382</v>
      </c>
      <c r="Y116">
        <v>1001443</v>
      </c>
      <c r="Z116">
        <v>431030</v>
      </c>
      <c r="AA116">
        <v>522079</v>
      </c>
      <c r="AB116">
        <v>556156</v>
      </c>
      <c r="AC116">
        <v>635586</v>
      </c>
      <c r="AD116">
        <v>742437</v>
      </c>
      <c r="AE116">
        <v>604964</v>
      </c>
      <c r="AF116">
        <v>577456</v>
      </c>
      <c r="AG116">
        <v>630386</v>
      </c>
      <c r="AH116">
        <v>644810</v>
      </c>
    </row>
    <row r="117" spans="2:34">
      <c r="B117" t="s">
        <v>121</v>
      </c>
      <c r="O117">
        <v>53812</v>
      </c>
      <c r="P117">
        <v>66469</v>
      </c>
      <c r="Q117">
        <v>54456</v>
      </c>
      <c r="R117">
        <v>51192</v>
      </c>
      <c r="S117">
        <v>32218</v>
      </c>
      <c r="T117">
        <v>39621</v>
      </c>
      <c r="U117">
        <v>19762</v>
      </c>
      <c r="V117">
        <v>10302</v>
      </c>
      <c r="W117">
        <v>12219</v>
      </c>
      <c r="X117">
        <v>21482</v>
      </c>
      <c r="Y117">
        <v>78732</v>
      </c>
      <c r="Z117">
        <v>40138</v>
      </c>
      <c r="AA117">
        <v>11962</v>
      </c>
      <c r="AB117">
        <v>7645</v>
      </c>
      <c r="AC117">
        <v>14681</v>
      </c>
      <c r="AD117">
        <v>13548</v>
      </c>
      <c r="AE117">
        <v>11611</v>
      </c>
      <c r="AF117">
        <v>11831</v>
      </c>
      <c r="AG117">
        <v>12081</v>
      </c>
      <c r="AH117">
        <v>11137</v>
      </c>
    </row>
    <row r="118" spans="2:34">
      <c r="B118" t="s">
        <v>122</v>
      </c>
    </row>
    <row r="119" spans="2:34">
      <c r="B119" t="s">
        <v>123</v>
      </c>
    </row>
    <row r="120" spans="2:34">
      <c r="B120" t="s">
        <v>124</v>
      </c>
    </row>
    <row r="121" spans="2:34">
      <c r="B121" t="s">
        <v>10</v>
      </c>
    </row>
    <row r="122" spans="2:34">
      <c r="B122" t="s">
        <v>125</v>
      </c>
      <c r="O122">
        <v>30715</v>
      </c>
      <c r="P122">
        <v>36335</v>
      </c>
      <c r="Q122">
        <v>54598</v>
      </c>
      <c r="R122">
        <v>64863</v>
      </c>
      <c r="S122">
        <v>46177</v>
      </c>
      <c r="T122">
        <v>78529</v>
      </c>
      <c r="U122">
        <v>129001</v>
      </c>
      <c r="V122">
        <v>71339</v>
      </c>
      <c r="W122">
        <v>102646</v>
      </c>
      <c r="X122">
        <v>75779</v>
      </c>
      <c r="Y122">
        <v>270775</v>
      </c>
      <c r="Z122">
        <v>311265</v>
      </c>
      <c r="AA122">
        <v>110910</v>
      </c>
      <c r="AB122">
        <v>113647</v>
      </c>
      <c r="AC122">
        <v>106361</v>
      </c>
      <c r="AD122">
        <v>73818</v>
      </c>
      <c r="AE122">
        <v>88551</v>
      </c>
      <c r="AF122">
        <v>81854</v>
      </c>
      <c r="AG122">
        <v>83441</v>
      </c>
      <c r="AH122">
        <v>80757</v>
      </c>
    </row>
    <row r="123" spans="2:34">
      <c r="B123" t="s">
        <v>126</v>
      </c>
    </row>
    <row r="124" spans="2:34">
      <c r="B124" t="s">
        <v>127</v>
      </c>
    </row>
    <row r="125" spans="2:34">
      <c r="B125" t="s">
        <v>128</v>
      </c>
    </row>
    <row r="126" spans="2:34">
      <c r="B126" t="s">
        <v>129</v>
      </c>
      <c r="O126">
        <v>81647</v>
      </c>
      <c r="P126">
        <v>100533</v>
      </c>
      <c r="Q126">
        <v>109876</v>
      </c>
      <c r="R126">
        <v>115461</v>
      </c>
      <c r="S126">
        <v>119663</v>
      </c>
      <c r="T126">
        <v>232774</v>
      </c>
      <c r="U126">
        <v>555575</v>
      </c>
      <c r="V126">
        <v>745956</v>
      </c>
      <c r="W126">
        <v>2667006</v>
      </c>
      <c r="X126">
        <v>1762149</v>
      </c>
      <c r="Y126">
        <v>1443907</v>
      </c>
      <c r="Z126">
        <v>755052</v>
      </c>
      <c r="AA126">
        <v>639319</v>
      </c>
      <c r="AB126">
        <v>538307</v>
      </c>
      <c r="AC126">
        <v>742731</v>
      </c>
      <c r="AD126">
        <v>873087</v>
      </c>
      <c r="AE126">
        <v>1139351</v>
      </c>
      <c r="AF126">
        <v>1094920</v>
      </c>
      <c r="AG126">
        <v>1298398</v>
      </c>
      <c r="AH126">
        <v>1452304</v>
      </c>
    </row>
    <row r="127" spans="2:34">
      <c r="B127" t="s">
        <v>130</v>
      </c>
    </row>
    <row r="128" spans="2:34">
      <c r="B128" t="s">
        <v>38</v>
      </c>
    </row>
    <row r="129" spans="2:34">
      <c r="B129" t="s">
        <v>131</v>
      </c>
    </row>
    <row r="130" spans="2:34">
      <c r="B130" t="s">
        <v>132</v>
      </c>
      <c r="O130">
        <v>2748</v>
      </c>
      <c r="P130">
        <v>1394</v>
      </c>
      <c r="Q130">
        <v>4236</v>
      </c>
      <c r="R130">
        <v>5966</v>
      </c>
      <c r="S130">
        <v>2709</v>
      </c>
      <c r="T130">
        <v>3047</v>
      </c>
      <c r="U130">
        <v>1456</v>
      </c>
      <c r="V130">
        <v>1420</v>
      </c>
      <c r="W130">
        <v>6109</v>
      </c>
      <c r="X130">
        <v>8589</v>
      </c>
      <c r="Y130">
        <v>16527</v>
      </c>
      <c r="Z130">
        <v>11949</v>
      </c>
      <c r="AA130">
        <v>3692</v>
      </c>
      <c r="AB130">
        <v>2865</v>
      </c>
      <c r="AC130">
        <v>29620</v>
      </c>
      <c r="AD130">
        <v>4544</v>
      </c>
      <c r="AE130">
        <v>11503</v>
      </c>
      <c r="AF130">
        <v>22618</v>
      </c>
      <c r="AG130">
        <v>48529</v>
      </c>
      <c r="AH130">
        <v>105773</v>
      </c>
    </row>
    <row r="131" spans="2:34">
      <c r="B131" t="s">
        <v>133</v>
      </c>
      <c r="O131">
        <v>25503</v>
      </c>
      <c r="P131">
        <v>33983</v>
      </c>
      <c r="Q131">
        <v>34800</v>
      </c>
      <c r="R131">
        <v>39077</v>
      </c>
      <c r="S131">
        <v>32093</v>
      </c>
      <c r="T131">
        <v>62643</v>
      </c>
      <c r="U131">
        <v>62427</v>
      </c>
      <c r="V131">
        <v>58982</v>
      </c>
      <c r="W131">
        <v>10415</v>
      </c>
      <c r="X131">
        <v>66934</v>
      </c>
      <c r="Y131">
        <v>70392</v>
      </c>
      <c r="Z131">
        <v>31678</v>
      </c>
      <c r="AA131">
        <v>49926</v>
      </c>
      <c r="AB131">
        <v>52910</v>
      </c>
      <c r="AC131">
        <v>52621</v>
      </c>
      <c r="AD131">
        <v>84862</v>
      </c>
      <c r="AE131">
        <v>107627</v>
      </c>
      <c r="AF131">
        <v>110618</v>
      </c>
      <c r="AG131">
        <v>135229</v>
      </c>
      <c r="AH131">
        <v>166662</v>
      </c>
    </row>
    <row r="132" spans="2:34">
      <c r="B132" t="s">
        <v>134</v>
      </c>
    </row>
    <row r="133" spans="2:34">
      <c r="B133" t="s">
        <v>135</v>
      </c>
    </row>
    <row r="134" spans="2:34">
      <c r="B134" t="s">
        <v>136</v>
      </c>
      <c r="O134">
        <v>5757</v>
      </c>
      <c r="P134">
        <v>6182</v>
      </c>
      <c r="Q134">
        <v>9161</v>
      </c>
      <c r="R134">
        <v>7381</v>
      </c>
      <c r="S134">
        <v>3930</v>
      </c>
      <c r="T134">
        <v>5303</v>
      </c>
      <c r="U134">
        <v>3988</v>
      </c>
      <c r="V134">
        <v>3920</v>
      </c>
      <c r="W134">
        <v>10754</v>
      </c>
      <c r="X134">
        <v>20953</v>
      </c>
      <c r="Y134">
        <v>93293</v>
      </c>
      <c r="Z134">
        <v>25896</v>
      </c>
      <c r="AA134">
        <v>5358</v>
      </c>
      <c r="AB134">
        <v>9564</v>
      </c>
      <c r="AC134">
        <v>9509</v>
      </c>
      <c r="AD134">
        <v>10683</v>
      </c>
      <c r="AE134">
        <v>415856</v>
      </c>
      <c r="AF134">
        <v>18772</v>
      </c>
      <c r="AG134">
        <v>14911</v>
      </c>
      <c r="AH134">
        <v>7158</v>
      </c>
    </row>
    <row r="135" spans="2:34">
      <c r="B135" t="s">
        <v>137</v>
      </c>
    </row>
    <row r="136" spans="2:34">
      <c r="B136" t="s">
        <v>138</v>
      </c>
      <c r="O136">
        <v>627</v>
      </c>
      <c r="P136">
        <v>930</v>
      </c>
      <c r="Q136">
        <v>1406</v>
      </c>
      <c r="R136">
        <v>1431</v>
      </c>
      <c r="S136">
        <v>856</v>
      </c>
      <c r="T136">
        <v>4526</v>
      </c>
      <c r="U136">
        <v>5122</v>
      </c>
      <c r="V136">
        <v>4517</v>
      </c>
      <c r="W136">
        <v>4997</v>
      </c>
      <c r="X136">
        <v>718</v>
      </c>
      <c r="Y136">
        <v>2141</v>
      </c>
      <c r="Z136">
        <v>1747</v>
      </c>
      <c r="AA136">
        <v>2132</v>
      </c>
      <c r="AB136">
        <v>3230</v>
      </c>
      <c r="AC136">
        <v>2494</v>
      </c>
      <c r="AD136">
        <v>2361</v>
      </c>
      <c r="AE136">
        <v>8728</v>
      </c>
      <c r="AF136">
        <v>33303</v>
      </c>
      <c r="AG136">
        <v>57546</v>
      </c>
      <c r="AH136">
        <v>71232</v>
      </c>
    </row>
    <row r="137" spans="2:34">
      <c r="B137" t="s">
        <v>139</v>
      </c>
      <c r="O137">
        <v>2740333</v>
      </c>
      <c r="P137">
        <v>2918388</v>
      </c>
      <c r="Q137">
        <v>3314776</v>
      </c>
      <c r="R137">
        <v>3776307</v>
      </c>
      <c r="S137">
        <v>3108246</v>
      </c>
      <c r="T137">
        <v>4532053</v>
      </c>
      <c r="U137">
        <v>6240381</v>
      </c>
      <c r="V137">
        <v>6452553</v>
      </c>
      <c r="W137">
        <v>6771238</v>
      </c>
      <c r="X137">
        <v>11546808</v>
      </c>
      <c r="Y137">
        <v>17311535</v>
      </c>
      <c r="Z137">
        <v>8244699</v>
      </c>
      <c r="AA137">
        <v>5878769</v>
      </c>
      <c r="AB137">
        <v>7225771</v>
      </c>
      <c r="AC137">
        <v>9160259</v>
      </c>
      <c r="AD137">
        <v>9915473</v>
      </c>
      <c r="AE137">
        <v>11915251</v>
      </c>
      <c r="AF137">
        <v>12113555</v>
      </c>
      <c r="AG137">
        <v>13570945</v>
      </c>
      <c r="AH137">
        <v>15842187</v>
      </c>
    </row>
    <row r="138" spans="2:34">
      <c r="B138" t="s">
        <v>140</v>
      </c>
      <c r="O138">
        <v>4412</v>
      </c>
      <c r="P138">
        <v>3472</v>
      </c>
      <c r="Q138">
        <v>3626</v>
      </c>
      <c r="R138">
        <v>1806</v>
      </c>
      <c r="S138">
        <v>2628</v>
      </c>
      <c r="T138">
        <v>1914</v>
      </c>
      <c r="U138">
        <v>1151</v>
      </c>
      <c r="V138">
        <v>443</v>
      </c>
      <c r="W138">
        <v>998</v>
      </c>
      <c r="X138">
        <v>984</v>
      </c>
      <c r="Y138">
        <v>2502</v>
      </c>
      <c r="Z138">
        <v>1564</v>
      </c>
      <c r="AA138">
        <v>1711</v>
      </c>
      <c r="AB138">
        <v>934</v>
      </c>
      <c r="AC138">
        <v>660</v>
      </c>
      <c r="AD138">
        <v>1980</v>
      </c>
      <c r="AE138">
        <v>10098</v>
      </c>
      <c r="AF138">
        <v>15041</v>
      </c>
      <c r="AG138">
        <v>18453</v>
      </c>
      <c r="AH138">
        <v>16386</v>
      </c>
    </row>
    <row r="139" spans="2:34">
      <c r="B139" t="s">
        <v>141</v>
      </c>
    </row>
    <row r="140" spans="2:34">
      <c r="B140" t="s">
        <v>142</v>
      </c>
    </row>
    <row r="141" spans="2:34">
      <c r="B141" t="s">
        <v>143</v>
      </c>
    </row>
    <row r="142" spans="2:34">
      <c r="B142" t="s">
        <v>144</v>
      </c>
      <c r="O142">
        <v>202</v>
      </c>
      <c r="P142">
        <v>351</v>
      </c>
      <c r="Q142">
        <v>972</v>
      </c>
      <c r="R142">
        <v>1052</v>
      </c>
      <c r="S142">
        <v>1726</v>
      </c>
      <c r="T142">
        <v>3469</v>
      </c>
      <c r="U142">
        <v>3230</v>
      </c>
      <c r="V142">
        <v>5322</v>
      </c>
      <c r="W142">
        <v>2556</v>
      </c>
      <c r="X142">
        <v>3917</v>
      </c>
      <c r="Y142">
        <v>6619</v>
      </c>
      <c r="Z142">
        <v>3736</v>
      </c>
      <c r="AA142">
        <v>6212</v>
      </c>
      <c r="AB142">
        <v>10491</v>
      </c>
      <c r="AC142">
        <v>17640</v>
      </c>
      <c r="AD142">
        <v>1775</v>
      </c>
      <c r="AE142">
        <v>2420</v>
      </c>
      <c r="AF142">
        <v>37429</v>
      </c>
      <c r="AG142">
        <v>52484</v>
      </c>
      <c r="AH142">
        <v>42459</v>
      </c>
    </row>
    <row r="143" spans="2:34">
      <c r="B143" t="s">
        <v>145</v>
      </c>
      <c r="O143">
        <v>10926</v>
      </c>
      <c r="P143">
        <v>16634</v>
      </c>
      <c r="Q143">
        <v>19827</v>
      </c>
      <c r="R143">
        <v>18634</v>
      </c>
      <c r="S143">
        <v>17846</v>
      </c>
      <c r="T143">
        <v>19694</v>
      </c>
      <c r="U143">
        <v>12848</v>
      </c>
      <c r="V143">
        <v>956</v>
      </c>
      <c r="W143">
        <v>292</v>
      </c>
      <c r="X143">
        <v>791</v>
      </c>
      <c r="Y143">
        <v>2169</v>
      </c>
      <c r="Z143">
        <v>2661</v>
      </c>
      <c r="AA143">
        <v>2629</v>
      </c>
      <c r="AB143">
        <v>2188</v>
      </c>
      <c r="AC143">
        <v>3696</v>
      </c>
      <c r="AD143">
        <v>3373</v>
      </c>
      <c r="AE143">
        <v>2183</v>
      </c>
      <c r="AF143">
        <v>3448</v>
      </c>
      <c r="AG143">
        <v>3322</v>
      </c>
      <c r="AH143">
        <v>3496</v>
      </c>
    </row>
    <row r="144" spans="2:34">
      <c r="B144" t="s">
        <v>146</v>
      </c>
    </row>
    <row r="145" spans="2:34">
      <c r="B145" t="s">
        <v>147</v>
      </c>
      <c r="T145">
        <v>137</v>
      </c>
    </row>
    <row r="146" spans="2:34">
      <c r="B146" t="s">
        <v>148</v>
      </c>
    </row>
    <row r="147" spans="2:34">
      <c r="B147" t="s">
        <v>149</v>
      </c>
    </row>
    <row r="148" spans="2:34">
      <c r="B148" t="s">
        <v>150</v>
      </c>
    </row>
    <row r="149" spans="2:34">
      <c r="B149" t="s">
        <v>151</v>
      </c>
      <c r="O149">
        <v>293</v>
      </c>
      <c r="P149">
        <v>146</v>
      </c>
      <c r="Q149">
        <v>801</v>
      </c>
      <c r="R149">
        <v>698</v>
      </c>
      <c r="S149">
        <v>377</v>
      </c>
      <c r="T149">
        <v>303</v>
      </c>
      <c r="U149">
        <v>792</v>
      </c>
      <c r="V149">
        <v>960</v>
      </c>
      <c r="W149">
        <v>170</v>
      </c>
      <c r="X149">
        <v>68</v>
      </c>
      <c r="Y149">
        <v>184</v>
      </c>
      <c r="Z149">
        <v>55</v>
      </c>
      <c r="AA149">
        <v>185</v>
      </c>
      <c r="AB149">
        <v>193</v>
      </c>
      <c r="AC149">
        <v>199</v>
      </c>
      <c r="AD149">
        <v>147</v>
      </c>
      <c r="AE149">
        <v>52</v>
      </c>
      <c r="AF149">
        <v>3</v>
      </c>
      <c r="AG149">
        <v>52</v>
      </c>
      <c r="AH149">
        <v>8</v>
      </c>
    </row>
    <row r="150" spans="2:34">
      <c r="B150" t="s">
        <v>152</v>
      </c>
      <c r="O150">
        <v>6370</v>
      </c>
      <c r="P150">
        <v>6379</v>
      </c>
      <c r="Q150">
        <v>59</v>
      </c>
      <c r="R150">
        <v>99</v>
      </c>
      <c r="T150">
        <v>157</v>
      </c>
      <c r="V150">
        <v>13</v>
      </c>
      <c r="W150">
        <v>22</v>
      </c>
      <c r="X150">
        <v>42</v>
      </c>
      <c r="Y150">
        <v>15</v>
      </c>
      <c r="Z150">
        <v>883</v>
      </c>
      <c r="AA150">
        <v>1420</v>
      </c>
      <c r="AB150">
        <v>470</v>
      </c>
      <c r="AC150">
        <v>318</v>
      </c>
      <c r="AD150">
        <v>44</v>
      </c>
      <c r="AE150">
        <v>36</v>
      </c>
      <c r="AF150">
        <v>11</v>
      </c>
      <c r="AG150">
        <v>556</v>
      </c>
      <c r="AH150">
        <v>143</v>
      </c>
    </row>
    <row r="151" spans="2:34">
      <c r="B151" t="s">
        <v>153</v>
      </c>
      <c r="O151">
        <v>78993</v>
      </c>
      <c r="P151">
        <v>79122</v>
      </c>
      <c r="Q151">
        <v>29200</v>
      </c>
      <c r="R151">
        <v>173370</v>
      </c>
      <c r="S151">
        <v>30981</v>
      </c>
      <c r="T151">
        <v>315640</v>
      </c>
      <c r="U151">
        <v>166912</v>
      </c>
      <c r="V151">
        <v>81430</v>
      </c>
      <c r="W151">
        <v>623892</v>
      </c>
      <c r="X151">
        <v>160575</v>
      </c>
      <c r="Y151">
        <v>1613818</v>
      </c>
      <c r="Z151">
        <v>75926</v>
      </c>
      <c r="AA151">
        <v>138552</v>
      </c>
      <c r="AB151">
        <v>285934</v>
      </c>
      <c r="AC151">
        <v>276218</v>
      </c>
      <c r="AD151">
        <v>463395</v>
      </c>
      <c r="AE151">
        <v>127804</v>
      </c>
      <c r="AF151">
        <v>267443</v>
      </c>
      <c r="AG151">
        <v>504506</v>
      </c>
      <c r="AH151">
        <v>422905</v>
      </c>
    </row>
    <row r="152" spans="2:34">
      <c r="B152" t="s">
        <v>154</v>
      </c>
    </row>
    <row r="153" spans="2:34">
      <c r="B153" t="s">
        <v>155</v>
      </c>
      <c r="O153">
        <v>478438</v>
      </c>
      <c r="P153">
        <v>609059</v>
      </c>
      <c r="Q153">
        <v>727456</v>
      </c>
      <c r="R153">
        <v>628414</v>
      </c>
      <c r="S153">
        <v>485346</v>
      </c>
      <c r="T153">
        <v>492291</v>
      </c>
      <c r="U153">
        <v>521246</v>
      </c>
      <c r="V153">
        <v>531668</v>
      </c>
      <c r="W153">
        <v>787145</v>
      </c>
      <c r="X153">
        <v>635141</v>
      </c>
      <c r="Y153">
        <v>1098339</v>
      </c>
      <c r="Z153">
        <v>565388</v>
      </c>
      <c r="AA153">
        <v>684246</v>
      </c>
      <c r="AB153">
        <v>745439</v>
      </c>
      <c r="AC153">
        <v>977459</v>
      </c>
      <c r="AD153">
        <v>1115636</v>
      </c>
      <c r="AE153">
        <v>994364</v>
      </c>
      <c r="AF153">
        <v>856307</v>
      </c>
      <c r="AG153">
        <v>863522</v>
      </c>
      <c r="AH153">
        <v>862982</v>
      </c>
    </row>
    <row r="154" spans="2:34">
      <c r="B154" t="s">
        <v>156</v>
      </c>
      <c r="O154">
        <v>190478</v>
      </c>
      <c r="P154">
        <v>170507</v>
      </c>
      <c r="Q154">
        <v>282222</v>
      </c>
      <c r="R154">
        <v>231916</v>
      </c>
      <c r="S154">
        <v>214810</v>
      </c>
      <c r="T154">
        <v>111185</v>
      </c>
      <c r="U154">
        <v>277480</v>
      </c>
      <c r="V154">
        <v>359951</v>
      </c>
      <c r="W154">
        <v>165316</v>
      </c>
      <c r="X154">
        <v>293548</v>
      </c>
      <c r="Y154">
        <v>172317</v>
      </c>
      <c r="Z154">
        <v>328492</v>
      </c>
      <c r="AA154">
        <v>139648</v>
      </c>
      <c r="AB154">
        <v>234469</v>
      </c>
      <c r="AC154">
        <v>296224</v>
      </c>
      <c r="AD154">
        <v>130375</v>
      </c>
      <c r="AE154">
        <v>219092</v>
      </c>
      <c r="AF154">
        <v>222024</v>
      </c>
      <c r="AG154">
        <v>272090</v>
      </c>
      <c r="AH154">
        <v>232795</v>
      </c>
    </row>
    <row r="155" spans="2:34">
      <c r="B155" t="s">
        <v>157</v>
      </c>
    </row>
    <row r="156" spans="2:34">
      <c r="B156" t="s">
        <v>158</v>
      </c>
      <c r="O156">
        <v>26970</v>
      </c>
      <c r="P156">
        <v>32935</v>
      </c>
      <c r="Q156">
        <v>25116</v>
      </c>
      <c r="R156">
        <v>22206</v>
      </c>
      <c r="S156">
        <v>19454</v>
      </c>
      <c r="T156">
        <v>18272</v>
      </c>
      <c r="U156">
        <v>26694</v>
      </c>
      <c r="V156">
        <v>25727</v>
      </c>
      <c r="W156">
        <v>28950</v>
      </c>
      <c r="X156">
        <v>35243</v>
      </c>
      <c r="Y156">
        <v>73504</v>
      </c>
      <c r="Z156">
        <v>20543</v>
      </c>
      <c r="AA156">
        <v>20993</v>
      </c>
      <c r="AB156">
        <v>24297</v>
      </c>
      <c r="AC156">
        <v>27256</v>
      </c>
      <c r="AD156">
        <v>28674</v>
      </c>
      <c r="AE156">
        <v>28718</v>
      </c>
      <c r="AF156">
        <v>34353</v>
      </c>
      <c r="AG156">
        <v>32568</v>
      </c>
      <c r="AH156">
        <v>35870</v>
      </c>
    </row>
    <row r="157" spans="2:34">
      <c r="B157" t="s">
        <v>159</v>
      </c>
      <c r="O157">
        <v>283</v>
      </c>
      <c r="P157">
        <v>467</v>
      </c>
      <c r="Q157">
        <v>175</v>
      </c>
      <c r="R157">
        <v>157</v>
      </c>
      <c r="S157">
        <v>465</v>
      </c>
      <c r="T157">
        <v>308</v>
      </c>
      <c r="U157">
        <v>370</v>
      </c>
      <c r="V157">
        <v>878</v>
      </c>
      <c r="W157">
        <v>1156</v>
      </c>
      <c r="X157">
        <v>549</v>
      </c>
      <c r="Y157">
        <v>3068</v>
      </c>
      <c r="Z157">
        <v>286</v>
      </c>
      <c r="AA157">
        <v>987</v>
      </c>
      <c r="AB157">
        <v>1631</v>
      </c>
      <c r="AC157">
        <v>940</v>
      </c>
      <c r="AD157">
        <v>1133</v>
      </c>
      <c r="AE157">
        <v>959</v>
      </c>
      <c r="AF157">
        <v>1400</v>
      </c>
      <c r="AG157">
        <v>1014</v>
      </c>
      <c r="AH157">
        <v>350</v>
      </c>
    </row>
    <row r="158" spans="2:34">
      <c r="B158" t="s">
        <v>160</v>
      </c>
    </row>
    <row r="159" spans="2:34">
      <c r="B159" t="s">
        <v>161</v>
      </c>
      <c r="O159">
        <v>19116</v>
      </c>
      <c r="P159">
        <v>306</v>
      </c>
      <c r="Q159">
        <v>482</v>
      </c>
      <c r="R159">
        <v>115</v>
      </c>
      <c r="S159">
        <v>325</v>
      </c>
      <c r="T159">
        <v>120</v>
      </c>
      <c r="U159">
        <v>170</v>
      </c>
      <c r="V159">
        <v>179</v>
      </c>
      <c r="W159">
        <v>94</v>
      </c>
      <c r="X159">
        <v>167</v>
      </c>
      <c r="Y159">
        <v>1536</v>
      </c>
      <c r="Z159">
        <v>15</v>
      </c>
      <c r="AA159">
        <v>23</v>
      </c>
      <c r="AB159">
        <v>51</v>
      </c>
      <c r="AC159">
        <v>43</v>
      </c>
      <c r="AD159">
        <v>91</v>
      </c>
      <c r="AE159">
        <v>98</v>
      </c>
      <c r="AF159">
        <v>181</v>
      </c>
      <c r="AG159">
        <v>478</v>
      </c>
      <c r="AH159">
        <v>379</v>
      </c>
    </row>
    <row r="160" spans="2:34">
      <c r="B160" t="s">
        <v>162</v>
      </c>
      <c r="O160">
        <v>11036</v>
      </c>
      <c r="P160">
        <v>11403</v>
      </c>
      <c r="Q160">
        <v>14663</v>
      </c>
      <c r="R160">
        <v>11298</v>
      </c>
      <c r="S160">
        <v>9202</v>
      </c>
      <c r="T160">
        <v>7899</v>
      </c>
      <c r="U160">
        <v>4737</v>
      </c>
      <c r="V160">
        <v>1218</v>
      </c>
      <c r="W160">
        <v>15229</v>
      </c>
      <c r="X160">
        <v>3084</v>
      </c>
      <c r="Y160">
        <v>25298</v>
      </c>
      <c r="Z160">
        <v>979</v>
      </c>
      <c r="AA160">
        <v>3427</v>
      </c>
      <c r="AB160">
        <v>3511</v>
      </c>
      <c r="AC160">
        <v>2997</v>
      </c>
      <c r="AD160">
        <v>18</v>
      </c>
      <c r="AE160">
        <v>11</v>
      </c>
      <c r="AF160">
        <v>997</v>
      </c>
      <c r="AG160">
        <v>9</v>
      </c>
      <c r="AH160">
        <v>1680</v>
      </c>
    </row>
    <row r="161" spans="2:55">
      <c r="B161" t="s">
        <v>163</v>
      </c>
      <c r="O161">
        <v>936</v>
      </c>
      <c r="P161">
        <v>1123</v>
      </c>
      <c r="Q161">
        <v>1103</v>
      </c>
      <c r="R161">
        <v>1743</v>
      </c>
      <c r="S161">
        <v>1756</v>
      </c>
      <c r="T161">
        <v>2119</v>
      </c>
      <c r="U161">
        <v>478</v>
      </c>
      <c r="V161">
        <v>21</v>
      </c>
      <c r="W161">
        <v>4</v>
      </c>
      <c r="X161">
        <v>130</v>
      </c>
      <c r="Y161">
        <v>72</v>
      </c>
      <c r="Z161">
        <v>345</v>
      </c>
      <c r="AA161">
        <v>218</v>
      </c>
      <c r="AB161">
        <v>1891</v>
      </c>
      <c r="AC161">
        <v>1567</v>
      </c>
      <c r="AD161">
        <v>489</v>
      </c>
      <c r="AE161">
        <v>535</v>
      </c>
      <c r="AF161">
        <v>4550</v>
      </c>
      <c r="AG161">
        <v>6009</v>
      </c>
      <c r="AH161">
        <v>14008</v>
      </c>
    </row>
    <row r="162" spans="2:55">
      <c r="B162" t="s">
        <v>164</v>
      </c>
    </row>
    <row r="163" spans="2:55">
      <c r="B163" t="s">
        <v>165</v>
      </c>
    </row>
    <row r="164" spans="2:55">
      <c r="B164" t="s">
        <v>166</v>
      </c>
      <c r="O164">
        <v>55</v>
      </c>
      <c r="P164">
        <v>1031</v>
      </c>
      <c r="Q164">
        <v>502</v>
      </c>
      <c r="R164">
        <v>2003</v>
      </c>
      <c r="S164">
        <v>648</v>
      </c>
      <c r="T164">
        <v>550</v>
      </c>
      <c r="U164">
        <v>1767</v>
      </c>
      <c r="V164">
        <v>1006</v>
      </c>
      <c r="W164">
        <v>1309</v>
      </c>
      <c r="X164">
        <v>781</v>
      </c>
      <c r="Y164">
        <v>4210</v>
      </c>
      <c r="Z164">
        <v>7699</v>
      </c>
      <c r="AA164">
        <v>6042</v>
      </c>
      <c r="AB164">
        <v>54673</v>
      </c>
      <c r="AC164">
        <v>26335</v>
      </c>
      <c r="AD164">
        <v>35974</v>
      </c>
      <c r="AE164">
        <v>260459</v>
      </c>
      <c r="AF164">
        <v>188275</v>
      </c>
      <c r="AG164">
        <v>58806</v>
      </c>
      <c r="AH164">
        <v>68001</v>
      </c>
    </row>
    <row r="165" spans="2:55">
      <c r="B165" t="s">
        <v>167</v>
      </c>
      <c r="E165">
        <f t="shared" ref="E165:R165" si="1">SUM(E59:E164)</f>
        <v>0</v>
      </c>
      <c r="F165">
        <f t="shared" si="1"/>
        <v>0</v>
      </c>
      <c r="G165">
        <f t="shared" si="1"/>
        <v>0</v>
      </c>
      <c r="H165">
        <f t="shared" si="1"/>
        <v>0</v>
      </c>
      <c r="I165">
        <f t="shared" si="1"/>
        <v>0</v>
      </c>
      <c r="J165">
        <f t="shared" si="1"/>
        <v>0</v>
      </c>
      <c r="K165">
        <f t="shared" si="1"/>
        <v>0</v>
      </c>
      <c r="L165">
        <f t="shared" si="1"/>
        <v>0</v>
      </c>
      <c r="M165">
        <f t="shared" si="1"/>
        <v>0</v>
      </c>
      <c r="N165">
        <f t="shared" si="1"/>
        <v>0</v>
      </c>
      <c r="O165">
        <f t="shared" si="1"/>
        <v>10758969</v>
      </c>
      <c r="P165">
        <f t="shared" si="1"/>
        <v>11508263</v>
      </c>
      <c r="Q165">
        <f t="shared" si="1"/>
        <v>12160811</v>
      </c>
      <c r="R165">
        <f t="shared" si="1"/>
        <v>13508390</v>
      </c>
      <c r="S165">
        <f>SUM(S59:S164)</f>
        <v>10161050</v>
      </c>
      <c r="T165">
        <f>SUM(T59:T164)</f>
        <v>9491411</v>
      </c>
      <c r="U165">
        <f t="shared" ref="U165:BC165" si="2">SUM(U59:U164)</f>
        <v>12842276</v>
      </c>
      <c r="V165">
        <f t="shared" si="2"/>
        <v>12882666</v>
      </c>
      <c r="W165">
        <f t="shared" si="2"/>
        <v>15966220</v>
      </c>
      <c r="X165">
        <f t="shared" si="2"/>
        <v>19199109</v>
      </c>
      <c r="Y165">
        <f t="shared" si="2"/>
        <v>32928046</v>
      </c>
      <c r="Z165">
        <f t="shared" si="2"/>
        <v>18807881</v>
      </c>
      <c r="AA165">
        <f t="shared" si="2"/>
        <v>18224985</v>
      </c>
      <c r="AB165">
        <f t="shared" si="2"/>
        <v>19140233</v>
      </c>
      <c r="AC165">
        <f t="shared" si="2"/>
        <v>23025675</v>
      </c>
      <c r="AD165">
        <f t="shared" si="2"/>
        <v>24366747</v>
      </c>
      <c r="AE165">
        <f t="shared" si="2"/>
        <v>28569657</v>
      </c>
      <c r="AF165">
        <f t="shared" si="2"/>
        <v>30837815</v>
      </c>
      <c r="AG165">
        <f t="shared" si="2"/>
        <v>34128936</v>
      </c>
      <c r="AH165">
        <f t="shared" si="2"/>
        <v>37617189</v>
      </c>
      <c r="AI165">
        <f t="shared" si="2"/>
        <v>0</v>
      </c>
      <c r="AJ165">
        <f t="shared" si="2"/>
        <v>0</v>
      </c>
      <c r="AK165">
        <f t="shared" si="2"/>
        <v>0</v>
      </c>
      <c r="AL165">
        <f t="shared" si="2"/>
        <v>0</v>
      </c>
      <c r="AM165">
        <f t="shared" si="2"/>
        <v>0</v>
      </c>
      <c r="AN165">
        <f t="shared" si="2"/>
        <v>0</v>
      </c>
      <c r="AO165">
        <f t="shared" si="2"/>
        <v>0</v>
      </c>
      <c r="AP165">
        <f t="shared" si="2"/>
        <v>0</v>
      </c>
      <c r="AQ165">
        <f t="shared" si="2"/>
        <v>0</v>
      </c>
      <c r="AR165">
        <f t="shared" si="2"/>
        <v>0</v>
      </c>
      <c r="AS165">
        <f t="shared" si="2"/>
        <v>0</v>
      </c>
      <c r="AT165">
        <f t="shared" si="2"/>
        <v>0</v>
      </c>
      <c r="AU165">
        <f t="shared" si="2"/>
        <v>0</v>
      </c>
      <c r="AV165">
        <f t="shared" si="2"/>
        <v>0</v>
      </c>
      <c r="AW165">
        <f t="shared" si="2"/>
        <v>0</v>
      </c>
      <c r="AX165">
        <f t="shared" si="2"/>
        <v>0</v>
      </c>
      <c r="AY165" s="1">
        <f t="shared" si="2"/>
        <v>0</v>
      </c>
      <c r="AZ165">
        <f t="shared" si="2"/>
        <v>0</v>
      </c>
      <c r="BA165">
        <f t="shared" si="2"/>
        <v>0</v>
      </c>
      <c r="BB165">
        <f t="shared" si="2"/>
        <v>0</v>
      </c>
      <c r="BC165">
        <f t="shared" si="2"/>
        <v>0</v>
      </c>
    </row>
    <row r="167" spans="2:55">
      <c r="B167" t="s">
        <v>183</v>
      </c>
      <c r="E167">
        <f t="shared" ref="E167:AJ167" si="3">E165+E58</f>
        <v>0</v>
      </c>
      <c r="F167">
        <f t="shared" si="3"/>
        <v>0</v>
      </c>
      <c r="G167">
        <f t="shared" si="3"/>
        <v>0</v>
      </c>
      <c r="H167">
        <f t="shared" si="3"/>
        <v>0</v>
      </c>
      <c r="I167">
        <f t="shared" si="3"/>
        <v>0</v>
      </c>
      <c r="J167">
        <f t="shared" si="3"/>
        <v>0</v>
      </c>
      <c r="K167">
        <f t="shared" si="3"/>
        <v>0</v>
      </c>
      <c r="L167">
        <f t="shared" si="3"/>
        <v>0</v>
      </c>
      <c r="M167">
        <f t="shared" si="3"/>
        <v>0</v>
      </c>
      <c r="N167">
        <f t="shared" si="3"/>
        <v>0</v>
      </c>
      <c r="O167">
        <f t="shared" si="3"/>
        <v>35123674</v>
      </c>
      <c r="P167">
        <f t="shared" si="3"/>
        <v>36423539</v>
      </c>
      <c r="Q167">
        <f t="shared" si="3"/>
        <v>37611816</v>
      </c>
      <c r="R167">
        <f t="shared" si="3"/>
        <v>40353889</v>
      </c>
      <c r="S167">
        <f t="shared" si="3"/>
        <v>32741191</v>
      </c>
      <c r="T167">
        <f t="shared" si="3"/>
        <v>30327650</v>
      </c>
      <c r="U167">
        <f t="shared" si="3"/>
        <v>40401647</v>
      </c>
      <c r="V167">
        <f t="shared" si="3"/>
        <v>36693330</v>
      </c>
      <c r="W167">
        <f t="shared" si="3"/>
        <v>48956320</v>
      </c>
      <c r="X167">
        <f t="shared" si="3"/>
        <v>48249911</v>
      </c>
      <c r="Y167">
        <f t="shared" si="3"/>
        <v>94863530</v>
      </c>
      <c r="Z167">
        <f t="shared" si="3"/>
        <v>53010869</v>
      </c>
      <c r="AA167">
        <f t="shared" si="3"/>
        <v>49595462</v>
      </c>
      <c r="AB167">
        <f t="shared" si="3"/>
        <v>55232547</v>
      </c>
      <c r="AC167">
        <f t="shared" si="3"/>
        <v>61293825</v>
      </c>
      <c r="AD167">
        <f t="shared" si="3"/>
        <v>66200130</v>
      </c>
      <c r="AE167">
        <f t="shared" si="3"/>
        <v>70851072</v>
      </c>
      <c r="AF167">
        <f t="shared" si="3"/>
        <v>73344378</v>
      </c>
      <c r="AG167">
        <f t="shared" si="3"/>
        <v>78843046</v>
      </c>
      <c r="AH167">
        <f t="shared" si="3"/>
        <v>82911682</v>
      </c>
      <c r="AI167">
        <f t="shared" si="3"/>
        <v>0</v>
      </c>
      <c r="AJ167">
        <f t="shared" si="3"/>
        <v>0</v>
      </c>
      <c r="AK167">
        <f t="shared" ref="AK167:BC167" si="4">AK165+AK58</f>
        <v>0</v>
      </c>
      <c r="AL167">
        <f t="shared" si="4"/>
        <v>0</v>
      </c>
      <c r="AM167">
        <f t="shared" si="4"/>
        <v>0</v>
      </c>
      <c r="AN167">
        <f t="shared" si="4"/>
        <v>0</v>
      </c>
      <c r="AO167">
        <f t="shared" si="4"/>
        <v>0</v>
      </c>
      <c r="AP167">
        <f t="shared" si="4"/>
        <v>0</v>
      </c>
      <c r="AQ167">
        <f t="shared" si="4"/>
        <v>0</v>
      </c>
      <c r="AR167">
        <f t="shared" si="4"/>
        <v>0</v>
      </c>
      <c r="AS167">
        <f t="shared" si="4"/>
        <v>0</v>
      </c>
      <c r="AT167">
        <f t="shared" si="4"/>
        <v>0</v>
      </c>
      <c r="AU167">
        <f t="shared" si="4"/>
        <v>0</v>
      </c>
      <c r="AV167">
        <f t="shared" si="4"/>
        <v>0</v>
      </c>
      <c r="AW167">
        <f t="shared" si="4"/>
        <v>0</v>
      </c>
      <c r="AX167">
        <f t="shared" si="4"/>
        <v>0</v>
      </c>
      <c r="AY167">
        <f t="shared" si="4"/>
        <v>0</v>
      </c>
      <c r="AZ167">
        <f t="shared" si="4"/>
        <v>0</v>
      </c>
      <c r="BA167">
        <f t="shared" si="4"/>
        <v>0</v>
      </c>
      <c r="BB167">
        <f t="shared" si="4"/>
        <v>0</v>
      </c>
      <c r="BC167">
        <f t="shared" si="4"/>
        <v>0</v>
      </c>
    </row>
    <row r="169" spans="2:55">
      <c r="O169">
        <f>35123674-O167</f>
        <v>0</v>
      </c>
      <c r="P169">
        <f>36423539-P167</f>
        <v>0</v>
      </c>
      <c r="Q169">
        <f>37611816-Q167</f>
        <v>0</v>
      </c>
      <c r="R169">
        <f>40353889-R167</f>
        <v>0</v>
      </c>
      <c r="S169">
        <f>32741191-S167</f>
        <v>0</v>
      </c>
      <c r="T169">
        <f>30327650-T167</f>
        <v>0</v>
      </c>
      <c r="U169">
        <f>40401647-U167</f>
        <v>0</v>
      </c>
      <c r="V169">
        <f>36693330-V167</f>
        <v>0</v>
      </c>
      <c r="W169">
        <f>48956320-W167</f>
        <v>0</v>
      </c>
      <c r="X169">
        <f>48249911-X167</f>
        <v>0</v>
      </c>
      <c r="Y169">
        <f>94863530-Y167</f>
        <v>0</v>
      </c>
      <c r="Z169">
        <f>53010869-Z167</f>
        <v>0</v>
      </c>
      <c r="AA169">
        <f>49595462-AA167</f>
        <v>0</v>
      </c>
      <c r="AC169">
        <f>61293825-AC167</f>
        <v>0</v>
      </c>
      <c r="AD169">
        <f>66200130-AD167</f>
        <v>0</v>
      </c>
      <c r="AE169">
        <f>70851072-AE167</f>
        <v>0</v>
      </c>
      <c r="AF169">
        <f>73344378-AF167</f>
        <v>0</v>
      </c>
      <c r="AG169">
        <f>78843046-AG167</f>
        <v>0</v>
      </c>
      <c r="AH169">
        <f>82911682-AH167</f>
        <v>0</v>
      </c>
    </row>
    <row r="171" spans="2:55">
      <c r="O171" t="s">
        <v>181</v>
      </c>
      <c r="P171" t="s">
        <v>181</v>
      </c>
      <c r="Q171" t="s">
        <v>181</v>
      </c>
      <c r="R171" t="s">
        <v>181</v>
      </c>
      <c r="S171" t="s">
        <v>181</v>
      </c>
      <c r="T171" t="s">
        <v>181</v>
      </c>
      <c r="U171" t="s">
        <v>181</v>
      </c>
      <c r="V171" t="s">
        <v>181</v>
      </c>
      <c r="W171" t="s">
        <v>181</v>
      </c>
      <c r="X171" t="s">
        <v>181</v>
      </c>
      <c r="Y171" t="s">
        <v>181</v>
      </c>
      <c r="Z171" t="s">
        <v>181</v>
      </c>
      <c r="AA171" t="s">
        <v>181</v>
      </c>
    </row>
    <row r="172" spans="2:55">
      <c r="O172" t="s">
        <v>168</v>
      </c>
      <c r="P172" t="s">
        <v>168</v>
      </c>
      <c r="Q172" t="s">
        <v>168</v>
      </c>
      <c r="R172" t="s">
        <v>168</v>
      </c>
      <c r="S172" t="s">
        <v>168</v>
      </c>
      <c r="T172" t="s">
        <v>168</v>
      </c>
      <c r="U172" t="s">
        <v>168</v>
      </c>
      <c r="V172" t="s">
        <v>168</v>
      </c>
      <c r="W172" t="s">
        <v>168</v>
      </c>
      <c r="X172" t="s">
        <v>168</v>
      </c>
      <c r="Y172" t="s">
        <v>168</v>
      </c>
      <c r="Z172" t="s">
        <v>168</v>
      </c>
      <c r="AA172" t="s">
        <v>168</v>
      </c>
      <c r="AB172" t="s">
        <v>168</v>
      </c>
      <c r="AT172" t="s">
        <v>168</v>
      </c>
      <c r="AU172" t="s">
        <v>168</v>
      </c>
      <c r="AV172" t="s">
        <v>168</v>
      </c>
      <c r="AW172" t="s">
        <v>168</v>
      </c>
      <c r="AX172" t="s">
        <v>168</v>
      </c>
      <c r="AY172" t="s">
        <v>168</v>
      </c>
      <c r="AZ172" t="s">
        <v>168</v>
      </c>
      <c r="BA172" t="s">
        <v>168</v>
      </c>
      <c r="BB172" t="s">
        <v>168</v>
      </c>
      <c r="BC172" t="s">
        <v>168</v>
      </c>
    </row>
    <row r="173" spans="2:55">
      <c r="O173" t="s">
        <v>2</v>
      </c>
      <c r="P173" t="s">
        <v>2</v>
      </c>
      <c r="Q173" t="s">
        <v>2</v>
      </c>
      <c r="R173" t="s">
        <v>2</v>
      </c>
      <c r="S173" t="s">
        <v>2</v>
      </c>
      <c r="T173" t="s">
        <v>2</v>
      </c>
      <c r="U173" t="s">
        <v>2</v>
      </c>
      <c r="V173" t="s">
        <v>2</v>
      </c>
      <c r="AY17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175"/>
  <sheetViews>
    <sheetView workbookViewId="0">
      <pane xSplit="3" ySplit="3" topLeftCell="D139" activePane="bottomRight" state="frozen"/>
      <selection pane="topRight" activeCell="D1" sqref="D1"/>
      <selection pane="bottomLeft" activeCell="A3" sqref="A3"/>
      <selection pane="bottomRight" activeCell="B169" sqref="B169"/>
    </sheetView>
  </sheetViews>
  <sheetFormatPr defaultRowHeight="15"/>
  <cols>
    <col min="27" max="27" width="10.85546875" customWidth="1"/>
    <col min="46" max="46" width="10" bestFit="1" customWidth="1"/>
    <col min="47" max="47" width="11" customWidth="1"/>
    <col min="50" max="50" width="10.42578125" customWidth="1"/>
    <col min="51" max="51" width="10.5703125" style="1" customWidth="1"/>
    <col min="52" max="55" width="10" bestFit="1" customWidth="1"/>
  </cols>
  <sheetData>
    <row r="1" spans="1:55">
      <c r="C1" t="s">
        <v>0</v>
      </c>
      <c r="D1" t="s">
        <v>1</v>
      </c>
      <c r="E1">
        <v>1900</v>
      </c>
      <c r="F1">
        <v>1901</v>
      </c>
      <c r="G1">
        <v>1902</v>
      </c>
      <c r="H1">
        <v>1903</v>
      </c>
      <c r="I1">
        <v>1904</v>
      </c>
      <c r="J1">
        <v>1905</v>
      </c>
      <c r="K1">
        <v>1906</v>
      </c>
      <c r="L1">
        <v>1907</v>
      </c>
      <c r="M1">
        <v>1908</v>
      </c>
      <c r="N1">
        <v>1909</v>
      </c>
      <c r="O1">
        <v>1910</v>
      </c>
      <c r="P1">
        <v>1911</v>
      </c>
      <c r="Q1">
        <v>1912</v>
      </c>
      <c r="R1">
        <v>1913</v>
      </c>
      <c r="S1">
        <v>1914</v>
      </c>
      <c r="T1">
        <v>1915</v>
      </c>
      <c r="U1">
        <v>1916</v>
      </c>
      <c r="V1">
        <v>1917</v>
      </c>
      <c r="W1">
        <v>1918</v>
      </c>
      <c r="X1">
        <v>1919</v>
      </c>
      <c r="Y1">
        <v>1920</v>
      </c>
      <c r="Z1">
        <v>1921</v>
      </c>
      <c r="AA1" s="1">
        <v>1922</v>
      </c>
      <c r="AB1" s="1">
        <v>1923</v>
      </c>
      <c r="AC1" s="1">
        <v>1924</v>
      </c>
      <c r="AD1" s="1">
        <v>1925</v>
      </c>
      <c r="AE1" s="1">
        <v>1926</v>
      </c>
      <c r="AF1">
        <v>1927</v>
      </c>
      <c r="AG1">
        <v>1928</v>
      </c>
      <c r="AH1">
        <v>1929</v>
      </c>
      <c r="AI1">
        <v>1930</v>
      </c>
      <c r="AJ1">
        <v>1931</v>
      </c>
      <c r="AK1">
        <v>1932</v>
      </c>
      <c r="AL1">
        <v>1933</v>
      </c>
      <c r="AM1">
        <v>1934</v>
      </c>
      <c r="AN1">
        <v>1935</v>
      </c>
      <c r="AO1">
        <v>1936</v>
      </c>
      <c r="AP1">
        <v>1937</v>
      </c>
      <c r="AQ1">
        <v>1938</v>
      </c>
      <c r="AR1">
        <v>1939</v>
      </c>
      <c r="AS1">
        <v>1940</v>
      </c>
      <c r="AT1">
        <v>1941</v>
      </c>
      <c r="AU1">
        <v>1942</v>
      </c>
      <c r="AV1">
        <v>1943</v>
      </c>
      <c r="AW1">
        <v>1944</v>
      </c>
      <c r="AX1">
        <v>1945</v>
      </c>
      <c r="AY1" s="1">
        <v>1946</v>
      </c>
      <c r="AZ1">
        <v>1947</v>
      </c>
      <c r="BA1">
        <v>1948</v>
      </c>
      <c r="BB1">
        <v>1949</v>
      </c>
      <c r="BC1">
        <v>1950</v>
      </c>
    </row>
    <row r="2" spans="1:55"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 s="1">
        <v>1</v>
      </c>
      <c r="AB2" s="1">
        <v>1</v>
      </c>
      <c r="AC2" s="1">
        <v>1</v>
      </c>
      <c r="AD2" s="1"/>
      <c r="AE2" s="1"/>
    </row>
    <row r="3" spans="1:55">
      <c r="C3" t="s">
        <v>2</v>
      </c>
      <c r="Q3" t="s">
        <v>179</v>
      </c>
      <c r="R3" t="s">
        <v>179</v>
      </c>
      <c r="S3" t="s">
        <v>179</v>
      </c>
      <c r="T3" t="s">
        <v>179</v>
      </c>
      <c r="U3" t="s">
        <v>179</v>
      </c>
      <c r="V3" t="s">
        <v>179</v>
      </c>
      <c r="W3" t="s">
        <v>179</v>
      </c>
      <c r="X3" t="s">
        <v>179</v>
      </c>
      <c r="Y3" t="s">
        <v>179</v>
      </c>
      <c r="Z3" t="s">
        <v>179</v>
      </c>
      <c r="AA3" t="s">
        <v>179</v>
      </c>
      <c r="AB3" t="s">
        <v>179</v>
      </c>
      <c r="AC3" t="s">
        <v>179</v>
      </c>
      <c r="AU3" t="s">
        <v>3</v>
      </c>
      <c r="AV3" t="s">
        <v>3</v>
      </c>
      <c r="AW3" t="s">
        <v>3</v>
      </c>
      <c r="AX3" t="s">
        <v>3</v>
      </c>
      <c r="AY3" s="1" t="s">
        <v>3</v>
      </c>
      <c r="AZ3" t="s">
        <v>3</v>
      </c>
      <c r="BA3" t="s">
        <v>3</v>
      </c>
      <c r="BB3" t="s">
        <v>3</v>
      </c>
      <c r="BC3" t="s">
        <v>3</v>
      </c>
    </row>
    <row r="4" spans="1:55">
      <c r="A4" t="s">
        <v>4</v>
      </c>
      <c r="B4" t="s">
        <v>5</v>
      </c>
      <c r="Q4">
        <f>58858941-3635</f>
        <v>58855306</v>
      </c>
      <c r="R4">
        <f>62094079-6558</f>
        <v>62087521</v>
      </c>
      <c r="S4">
        <v>36500794</v>
      </c>
      <c r="T4">
        <v>10556682</v>
      </c>
      <c r="U4">
        <v>17207706</v>
      </c>
      <c r="V4">
        <v>15791802</v>
      </c>
      <c r="W4">
        <v>17378183</v>
      </c>
      <c r="X4">
        <v>31625633</v>
      </c>
      <c r="Y4">
        <v>64656253</v>
      </c>
      <c r="Z4">
        <v>51168718</v>
      </c>
      <c r="AA4">
        <v>49780235</v>
      </c>
      <c r="AB4">
        <v>62429063</v>
      </c>
      <c r="AC4">
        <v>52071156</v>
      </c>
    </row>
    <row r="5" spans="1:55">
      <c r="B5" t="s">
        <v>6</v>
      </c>
      <c r="Q5">
        <v>27867</v>
      </c>
      <c r="R5">
        <v>18948</v>
      </c>
      <c r="S5">
        <v>4754</v>
      </c>
      <c r="T5">
        <v>21869</v>
      </c>
      <c r="U5">
        <v>12777</v>
      </c>
      <c r="V5">
        <v>29628</v>
      </c>
      <c r="W5">
        <v>232003</v>
      </c>
      <c r="X5">
        <v>73349</v>
      </c>
      <c r="Y5">
        <v>181</v>
      </c>
      <c r="Z5">
        <v>3501</v>
      </c>
      <c r="AA5">
        <v>14188</v>
      </c>
      <c r="AB5">
        <v>27042</v>
      </c>
      <c r="AC5">
        <v>9724</v>
      </c>
    </row>
    <row r="6" spans="1:55">
      <c r="B6" t="s">
        <v>7</v>
      </c>
      <c r="Q6">
        <f>160023-102300</f>
        <v>57723</v>
      </c>
      <c r="R6">
        <f>159120-17900</f>
        <v>141220</v>
      </c>
      <c r="S6">
        <v>89329</v>
      </c>
      <c r="T6">
        <v>85075</v>
      </c>
      <c r="U6">
        <v>62941</v>
      </c>
      <c r="V6">
        <v>48216</v>
      </c>
      <c r="W6">
        <v>89148</v>
      </c>
      <c r="X6">
        <v>106647</v>
      </c>
      <c r="Y6">
        <v>173369</v>
      </c>
      <c r="Z6">
        <v>1000534</v>
      </c>
      <c r="AA6">
        <v>443108</v>
      </c>
      <c r="AB6">
        <v>1954461</v>
      </c>
      <c r="AC6">
        <v>14516382</v>
      </c>
    </row>
    <row r="7" spans="1:55">
      <c r="B7" t="s">
        <v>8</v>
      </c>
      <c r="C7" t="s">
        <v>9</v>
      </c>
    </row>
    <row r="8" spans="1:55">
      <c r="B8" t="s">
        <v>10</v>
      </c>
    </row>
    <row r="9" spans="1:55">
      <c r="B9" t="s">
        <v>11</v>
      </c>
      <c r="Q9">
        <v>8859</v>
      </c>
      <c r="R9">
        <v>42158</v>
      </c>
      <c r="S9">
        <v>55669</v>
      </c>
      <c r="T9">
        <v>29011</v>
      </c>
      <c r="U9">
        <v>49676</v>
      </c>
      <c r="V9">
        <v>37644</v>
      </c>
      <c r="W9">
        <v>177402</v>
      </c>
      <c r="X9">
        <v>194564</v>
      </c>
      <c r="Y9">
        <v>62737</v>
      </c>
      <c r="Z9">
        <v>288576</v>
      </c>
      <c r="AA9">
        <v>208241</v>
      </c>
      <c r="AB9">
        <v>191584</v>
      </c>
      <c r="AC9">
        <v>223213</v>
      </c>
    </row>
    <row r="10" spans="1:55">
      <c r="B10" t="s">
        <v>12</v>
      </c>
      <c r="Q10">
        <v>189550</v>
      </c>
      <c r="R10">
        <v>111137</v>
      </c>
      <c r="S10">
        <v>91481</v>
      </c>
      <c r="T10">
        <v>387663</v>
      </c>
      <c r="U10">
        <v>278992</v>
      </c>
      <c r="V10">
        <v>146320</v>
      </c>
      <c r="W10">
        <v>226164</v>
      </c>
      <c r="X10">
        <v>350338</v>
      </c>
      <c r="Y10">
        <v>539913</v>
      </c>
      <c r="Z10">
        <v>220263</v>
      </c>
      <c r="AA10">
        <v>368858</v>
      </c>
      <c r="AB10">
        <v>755834</v>
      </c>
      <c r="AC10">
        <v>185435</v>
      </c>
    </row>
    <row r="11" spans="1:55">
      <c r="B11" t="s">
        <v>13</v>
      </c>
      <c r="Q11">
        <v>9175</v>
      </c>
      <c r="R11">
        <v>5375</v>
      </c>
      <c r="S11">
        <v>8399</v>
      </c>
      <c r="T11">
        <v>35089</v>
      </c>
      <c r="U11">
        <v>49092</v>
      </c>
      <c r="V11">
        <v>29986</v>
      </c>
      <c r="W11">
        <v>30380</v>
      </c>
      <c r="X11">
        <v>40814</v>
      </c>
      <c r="Y11">
        <v>77596</v>
      </c>
      <c r="Z11">
        <v>48423</v>
      </c>
      <c r="AA11">
        <v>25284</v>
      </c>
      <c r="AB11">
        <v>33739</v>
      </c>
      <c r="AC11">
        <v>29180</v>
      </c>
    </row>
    <row r="12" spans="1:55">
      <c r="B12" t="s">
        <v>14</v>
      </c>
      <c r="AC12">
        <v>10</v>
      </c>
    </row>
    <row r="13" spans="1:55">
      <c r="B13" t="s">
        <v>15</v>
      </c>
    </row>
    <row r="14" spans="1:55">
      <c r="B14" t="s">
        <v>16</v>
      </c>
      <c r="R14">
        <v>12</v>
      </c>
      <c r="S14">
        <v>12</v>
      </c>
    </row>
    <row r="15" spans="1:55">
      <c r="B15" t="s">
        <v>17</v>
      </c>
      <c r="Q15">
        <v>10</v>
      </c>
      <c r="R15">
        <v>55</v>
      </c>
      <c r="S15">
        <v>8838</v>
      </c>
      <c r="T15">
        <v>8584</v>
      </c>
      <c r="U15">
        <v>67099</v>
      </c>
      <c r="V15">
        <v>41856</v>
      </c>
      <c r="W15">
        <v>206083</v>
      </c>
      <c r="X15">
        <v>276472</v>
      </c>
      <c r="Y15">
        <v>153512</v>
      </c>
      <c r="Z15">
        <v>167880</v>
      </c>
      <c r="AA15">
        <v>30133</v>
      </c>
      <c r="AB15">
        <v>98830</v>
      </c>
      <c r="AC15">
        <v>148828</v>
      </c>
    </row>
    <row r="16" spans="1:55">
      <c r="B16" t="s">
        <v>18</v>
      </c>
    </row>
    <row r="17" spans="2:29">
      <c r="B17" t="s">
        <v>19</v>
      </c>
    </row>
    <row r="18" spans="2:29">
      <c r="B18" t="s">
        <v>20</v>
      </c>
      <c r="Z18">
        <v>5</v>
      </c>
    </row>
    <row r="19" spans="2:29">
      <c r="B19" t="s">
        <v>21</v>
      </c>
      <c r="S19">
        <v>76</v>
      </c>
      <c r="T19">
        <v>247</v>
      </c>
      <c r="U19">
        <v>274</v>
      </c>
      <c r="V19">
        <v>1110</v>
      </c>
      <c r="W19">
        <v>2676</v>
      </c>
      <c r="X19">
        <v>545</v>
      </c>
      <c r="Y19">
        <v>667</v>
      </c>
      <c r="Z19">
        <v>631</v>
      </c>
      <c r="AA19">
        <v>5857</v>
      </c>
      <c r="AB19">
        <v>19510</v>
      </c>
      <c r="AC19">
        <v>10256</v>
      </c>
    </row>
    <row r="20" spans="2:29">
      <c r="B20" t="s">
        <v>22</v>
      </c>
    </row>
    <row r="21" spans="2:29">
      <c r="B21" t="s">
        <v>23</v>
      </c>
    </row>
    <row r="22" spans="2:29">
      <c r="B22" t="s">
        <v>24</v>
      </c>
      <c r="Q22">
        <v>165740</v>
      </c>
      <c r="R22">
        <v>300779</v>
      </c>
      <c r="S22">
        <v>349864</v>
      </c>
      <c r="T22">
        <v>262468</v>
      </c>
      <c r="U22">
        <v>238795</v>
      </c>
      <c r="V22">
        <v>287670</v>
      </c>
      <c r="W22">
        <v>303975</v>
      </c>
      <c r="X22">
        <v>245190</v>
      </c>
      <c r="Y22">
        <v>364937</v>
      </c>
      <c r="Z22">
        <v>195448</v>
      </c>
      <c r="AA22">
        <v>179246</v>
      </c>
      <c r="AB22">
        <v>368143</v>
      </c>
      <c r="AC22">
        <v>528285</v>
      </c>
    </row>
    <row r="23" spans="2:29">
      <c r="B23" t="s">
        <v>25</v>
      </c>
    </row>
    <row r="24" spans="2:29">
      <c r="B24" t="s">
        <v>26</v>
      </c>
    </row>
    <row r="25" spans="2:29">
      <c r="B25" t="s">
        <v>27</v>
      </c>
    </row>
    <row r="26" spans="2:29">
      <c r="B26" t="s">
        <v>28</v>
      </c>
    </row>
    <row r="27" spans="2:29">
      <c r="B27" t="s">
        <v>29</v>
      </c>
      <c r="C27" t="s">
        <v>30</v>
      </c>
      <c r="Q27">
        <f>44670-30010</f>
        <v>14660</v>
      </c>
      <c r="R27">
        <f>20529-1000</f>
        <v>19529</v>
      </c>
      <c r="S27">
        <v>61864</v>
      </c>
      <c r="T27">
        <v>34683</v>
      </c>
      <c r="U27">
        <v>79429</v>
      </c>
      <c r="V27">
        <v>106676</v>
      </c>
      <c r="W27">
        <v>485820</v>
      </c>
      <c r="X27">
        <v>234375</v>
      </c>
      <c r="Y27">
        <v>230011</v>
      </c>
    </row>
    <row r="28" spans="2:29">
      <c r="B28" t="s">
        <v>31</v>
      </c>
    </row>
    <row r="29" spans="2:29">
      <c r="B29" t="s">
        <v>32</v>
      </c>
    </row>
    <row r="30" spans="2:29">
      <c r="B30" t="s">
        <v>33</v>
      </c>
      <c r="T30">
        <v>524589</v>
      </c>
      <c r="U30">
        <v>944177</v>
      </c>
      <c r="V30">
        <v>1069167</v>
      </c>
      <c r="W30">
        <v>1031534</v>
      </c>
      <c r="X30">
        <v>1135124</v>
      </c>
      <c r="Y30">
        <v>1799011</v>
      </c>
      <c r="Z30">
        <v>882030</v>
      </c>
    </row>
    <row r="31" spans="2:29">
      <c r="B31" t="s">
        <v>34</v>
      </c>
    </row>
    <row r="32" spans="2:29">
      <c r="B32" t="s">
        <v>35</v>
      </c>
      <c r="Q32">
        <v>2844</v>
      </c>
      <c r="R32">
        <v>3220</v>
      </c>
      <c r="S32">
        <v>2891</v>
      </c>
      <c r="T32">
        <v>10924</v>
      </c>
      <c r="U32">
        <v>33336</v>
      </c>
      <c r="V32">
        <v>40230</v>
      </c>
      <c r="W32">
        <v>43750</v>
      </c>
      <c r="X32">
        <v>25187</v>
      </c>
      <c r="AB32">
        <v>5</v>
      </c>
    </row>
    <row r="33" spans="2:29">
      <c r="B33" t="s">
        <v>36</v>
      </c>
      <c r="Z33">
        <v>137889</v>
      </c>
      <c r="AA33">
        <v>68372</v>
      </c>
      <c r="AB33">
        <v>41739</v>
      </c>
      <c r="AC33">
        <v>71942</v>
      </c>
    </row>
    <row r="34" spans="2:29">
      <c r="B34" t="s">
        <v>37</v>
      </c>
      <c r="Q34">
        <f>44529-3660</f>
        <v>40869</v>
      </c>
      <c r="R34">
        <f>50850-6300</f>
        <v>44550</v>
      </c>
      <c r="S34">
        <v>76630</v>
      </c>
      <c r="T34">
        <v>71258</v>
      </c>
      <c r="U34">
        <v>120149</v>
      </c>
      <c r="V34">
        <v>160500</v>
      </c>
      <c r="W34">
        <v>254369</v>
      </c>
      <c r="X34">
        <v>353193</v>
      </c>
      <c r="Y34">
        <v>458273</v>
      </c>
      <c r="Z34">
        <v>295343</v>
      </c>
      <c r="AA34">
        <v>147834</v>
      </c>
      <c r="AB34">
        <v>167914</v>
      </c>
      <c r="AC34">
        <v>101981</v>
      </c>
    </row>
    <row r="35" spans="2:29">
      <c r="B35" t="s">
        <v>38</v>
      </c>
    </row>
    <row r="36" spans="2:29">
      <c r="B36" t="s">
        <v>39</v>
      </c>
    </row>
    <row r="37" spans="2:29">
      <c r="B37" t="s">
        <v>169</v>
      </c>
    </row>
    <row r="38" spans="2:29">
      <c r="B38" t="s">
        <v>40</v>
      </c>
      <c r="Q38">
        <f>20146-6962</f>
        <v>13184</v>
      </c>
      <c r="R38">
        <v>6971</v>
      </c>
      <c r="S38">
        <v>3044</v>
      </c>
      <c r="T38">
        <v>3524</v>
      </c>
      <c r="U38">
        <v>10358</v>
      </c>
      <c r="V38">
        <v>17778</v>
      </c>
      <c r="W38">
        <v>15406</v>
      </c>
      <c r="X38">
        <v>9210</v>
      </c>
      <c r="Y38">
        <v>23760</v>
      </c>
      <c r="Z38">
        <v>13727</v>
      </c>
      <c r="AA38">
        <v>16011</v>
      </c>
      <c r="AB38">
        <v>11800</v>
      </c>
      <c r="AC38">
        <v>23163</v>
      </c>
    </row>
    <row r="39" spans="2:29">
      <c r="B39" t="s">
        <v>41</v>
      </c>
    </row>
    <row r="40" spans="2:29">
      <c r="B40" t="s">
        <v>42</v>
      </c>
    </row>
    <row r="41" spans="2:29">
      <c r="B41" t="s">
        <v>43</v>
      </c>
    </row>
    <row r="42" spans="2:29">
      <c r="B42" t="s">
        <v>44</v>
      </c>
      <c r="Q42">
        <f>4022-3000</f>
        <v>1022</v>
      </c>
      <c r="R42">
        <v>679</v>
      </c>
      <c r="S42">
        <v>340</v>
      </c>
      <c r="T42">
        <v>4034</v>
      </c>
      <c r="U42">
        <v>18002</v>
      </c>
      <c r="V42">
        <v>33864</v>
      </c>
      <c r="W42">
        <v>36383</v>
      </c>
      <c r="X42">
        <v>7723</v>
      </c>
      <c r="Y42">
        <v>5195</v>
      </c>
      <c r="Z42">
        <v>2624</v>
      </c>
      <c r="AA42">
        <v>8790</v>
      </c>
      <c r="AB42">
        <v>12656</v>
      </c>
      <c r="AC42">
        <v>4997</v>
      </c>
    </row>
    <row r="43" spans="2:29">
      <c r="B43" t="s">
        <v>45</v>
      </c>
      <c r="Q43">
        <v>5</v>
      </c>
      <c r="R43">
        <v>100</v>
      </c>
      <c r="S43">
        <v>5124</v>
      </c>
      <c r="T43">
        <v>564</v>
      </c>
      <c r="U43">
        <v>25</v>
      </c>
      <c r="V43">
        <v>445</v>
      </c>
      <c r="W43">
        <v>841</v>
      </c>
      <c r="X43">
        <v>1637</v>
      </c>
      <c r="Y43">
        <v>4022</v>
      </c>
      <c r="Z43">
        <v>3171</v>
      </c>
      <c r="AA43">
        <v>249</v>
      </c>
      <c r="AB43">
        <v>707</v>
      </c>
      <c r="AC43">
        <v>1791</v>
      </c>
    </row>
    <row r="44" spans="2:29">
      <c r="B44" t="s">
        <v>46</v>
      </c>
      <c r="Q44">
        <v>1203</v>
      </c>
      <c r="R44">
        <v>1815</v>
      </c>
      <c r="S44">
        <v>3179</v>
      </c>
      <c r="T44">
        <v>4186</v>
      </c>
      <c r="U44">
        <v>5974</v>
      </c>
      <c r="V44">
        <v>19247</v>
      </c>
      <c r="W44">
        <v>32864</v>
      </c>
      <c r="X44">
        <v>22419</v>
      </c>
      <c r="Y44">
        <v>33820</v>
      </c>
      <c r="Z44">
        <v>20261</v>
      </c>
      <c r="AA44">
        <v>14798</v>
      </c>
      <c r="AB44">
        <v>13282</v>
      </c>
      <c r="AC44">
        <v>11899</v>
      </c>
    </row>
    <row r="45" spans="2:29">
      <c r="B45" t="s">
        <v>47</v>
      </c>
    </row>
    <row r="46" spans="2:29">
      <c r="B46" t="s">
        <v>48</v>
      </c>
    </row>
    <row r="47" spans="2:29">
      <c r="B47" t="s">
        <v>49</v>
      </c>
      <c r="Q47">
        <v>5049</v>
      </c>
      <c r="R47">
        <v>3954</v>
      </c>
      <c r="S47">
        <v>4167</v>
      </c>
      <c r="T47">
        <v>8517</v>
      </c>
      <c r="U47">
        <v>12368</v>
      </c>
      <c r="V47">
        <v>52110</v>
      </c>
      <c r="W47">
        <v>95482</v>
      </c>
      <c r="X47">
        <v>74403</v>
      </c>
      <c r="Y47">
        <v>32845</v>
      </c>
      <c r="Z47">
        <v>62283</v>
      </c>
      <c r="AA47">
        <v>7854</v>
      </c>
      <c r="AB47">
        <v>12721</v>
      </c>
      <c r="AC47">
        <v>6951</v>
      </c>
    </row>
    <row r="48" spans="2:29">
      <c r="B48" t="s">
        <v>50</v>
      </c>
    </row>
    <row r="49" spans="2:55">
      <c r="B49" t="s">
        <v>51</v>
      </c>
    </row>
    <row r="50" spans="2:55">
      <c r="B50" t="s">
        <v>52</v>
      </c>
      <c r="Z50">
        <v>1</v>
      </c>
      <c r="AB50">
        <v>111</v>
      </c>
    </row>
    <row r="51" spans="2:55">
      <c r="B51" t="s">
        <v>53</v>
      </c>
    </row>
    <row r="52" spans="2:55">
      <c r="B52" t="s">
        <v>54</v>
      </c>
    </row>
    <row r="53" spans="2:55">
      <c r="B53" t="s">
        <v>55</v>
      </c>
    </row>
    <row r="54" spans="2:55">
      <c r="B54" t="s">
        <v>56</v>
      </c>
      <c r="AA54">
        <v>3466</v>
      </c>
      <c r="AB54">
        <v>10127</v>
      </c>
      <c r="AC54">
        <v>9082</v>
      </c>
    </row>
    <row r="55" spans="2:55">
      <c r="B55" t="s">
        <v>57</v>
      </c>
    </row>
    <row r="56" spans="2:55">
      <c r="B56" t="s">
        <v>58</v>
      </c>
    </row>
    <row r="57" spans="2:55">
      <c r="B57" t="s">
        <v>59</v>
      </c>
      <c r="Q57">
        <f>2817-1300</f>
        <v>1517</v>
      </c>
      <c r="R57">
        <f>2233-1600</f>
        <v>633</v>
      </c>
      <c r="S57">
        <v>4140</v>
      </c>
      <c r="T57">
        <v>12761</v>
      </c>
      <c r="U57">
        <v>4522</v>
      </c>
      <c r="V57">
        <v>15300</v>
      </c>
      <c r="W57">
        <v>17133</v>
      </c>
      <c r="X57">
        <v>57334</v>
      </c>
      <c r="Y57">
        <v>36192</v>
      </c>
      <c r="Z57">
        <v>22544</v>
      </c>
      <c r="AA57">
        <v>9704</v>
      </c>
      <c r="AB57">
        <v>30740</v>
      </c>
      <c r="AC57">
        <v>132203</v>
      </c>
    </row>
    <row r="58" spans="2:55">
      <c r="B58" t="s">
        <v>60</v>
      </c>
      <c r="E58">
        <f>SUM(E4:E57)</f>
        <v>0</v>
      </c>
      <c r="F58">
        <f t="shared" ref="F58:BC58" si="0">SUM(F4:F57)</f>
        <v>0</v>
      </c>
      <c r="G58">
        <f t="shared" si="0"/>
        <v>0</v>
      </c>
      <c r="H58">
        <f t="shared" si="0"/>
        <v>0</v>
      </c>
      <c r="I58">
        <f t="shared" si="0"/>
        <v>0</v>
      </c>
      <c r="J58">
        <f t="shared" si="0"/>
        <v>0</v>
      </c>
      <c r="K58">
        <f t="shared" si="0"/>
        <v>0</v>
      </c>
      <c r="L58">
        <f t="shared" si="0"/>
        <v>0</v>
      </c>
      <c r="M58">
        <f t="shared" si="0"/>
        <v>0</v>
      </c>
      <c r="N58">
        <f t="shared" si="0"/>
        <v>0</v>
      </c>
      <c r="O58">
        <f t="shared" si="0"/>
        <v>0</v>
      </c>
      <c r="P58">
        <f t="shared" si="0"/>
        <v>0</v>
      </c>
      <c r="Q58">
        <f t="shared" si="0"/>
        <v>59394583</v>
      </c>
      <c r="R58">
        <f t="shared" si="0"/>
        <v>62788656</v>
      </c>
      <c r="S58">
        <f t="shared" si="0"/>
        <v>37270595</v>
      </c>
      <c r="T58">
        <f t="shared" si="0"/>
        <v>12061728</v>
      </c>
      <c r="U58">
        <f t="shared" si="0"/>
        <v>19195692</v>
      </c>
      <c r="V58">
        <f t="shared" si="0"/>
        <v>17929549</v>
      </c>
      <c r="W58">
        <f t="shared" si="0"/>
        <v>20659596</v>
      </c>
      <c r="X58">
        <f t="shared" si="0"/>
        <v>34834157</v>
      </c>
      <c r="Y58">
        <f t="shared" si="0"/>
        <v>68652294</v>
      </c>
      <c r="Z58">
        <f t="shared" si="0"/>
        <v>54533852</v>
      </c>
      <c r="AA58">
        <f t="shared" si="0"/>
        <v>51332228</v>
      </c>
      <c r="AB58">
        <f t="shared" si="0"/>
        <v>66180008</v>
      </c>
      <c r="AC58">
        <f t="shared" si="0"/>
        <v>68086478</v>
      </c>
      <c r="AD58">
        <f t="shared" si="0"/>
        <v>0</v>
      </c>
      <c r="AE58">
        <f t="shared" si="0"/>
        <v>0</v>
      </c>
      <c r="AF58">
        <f t="shared" si="0"/>
        <v>0</v>
      </c>
      <c r="AG58">
        <f t="shared" si="0"/>
        <v>0</v>
      </c>
      <c r="AH58">
        <f t="shared" si="0"/>
        <v>0</v>
      </c>
      <c r="AI58">
        <f t="shared" si="0"/>
        <v>0</v>
      </c>
      <c r="AJ58">
        <f t="shared" si="0"/>
        <v>0</v>
      </c>
      <c r="AK58">
        <f t="shared" si="0"/>
        <v>0</v>
      </c>
      <c r="AL58">
        <f t="shared" si="0"/>
        <v>0</v>
      </c>
      <c r="AM58">
        <f t="shared" si="0"/>
        <v>0</v>
      </c>
      <c r="AN58">
        <f t="shared" si="0"/>
        <v>0</v>
      </c>
      <c r="AO58">
        <f t="shared" si="0"/>
        <v>0</v>
      </c>
      <c r="AP58">
        <f t="shared" si="0"/>
        <v>0</v>
      </c>
      <c r="AQ58">
        <f t="shared" si="0"/>
        <v>0</v>
      </c>
      <c r="AR58">
        <f t="shared" si="0"/>
        <v>0</v>
      </c>
      <c r="AS58">
        <f t="shared" si="0"/>
        <v>0</v>
      </c>
      <c r="AT58">
        <f t="shared" si="0"/>
        <v>0</v>
      </c>
      <c r="AU58">
        <f t="shared" si="0"/>
        <v>0</v>
      </c>
      <c r="AV58">
        <f t="shared" si="0"/>
        <v>0</v>
      </c>
      <c r="AW58">
        <f t="shared" si="0"/>
        <v>0</v>
      </c>
      <c r="AX58">
        <f t="shared" si="0"/>
        <v>0</v>
      </c>
      <c r="AY58" s="1">
        <f t="shared" si="0"/>
        <v>0</v>
      </c>
      <c r="AZ58">
        <f t="shared" si="0"/>
        <v>0</v>
      </c>
      <c r="BA58">
        <f t="shared" si="0"/>
        <v>0</v>
      </c>
      <c r="BB58">
        <f t="shared" si="0"/>
        <v>0</v>
      </c>
      <c r="BC58">
        <f t="shared" si="0"/>
        <v>0</v>
      </c>
    </row>
    <row r="59" spans="2:55">
      <c r="B59" t="s">
        <v>61</v>
      </c>
      <c r="Q59">
        <v>2675</v>
      </c>
      <c r="R59">
        <v>8273</v>
      </c>
      <c r="S59">
        <v>1792</v>
      </c>
    </row>
    <row r="60" spans="2:55">
      <c r="B60" t="s">
        <v>62</v>
      </c>
      <c r="Z60">
        <v>334</v>
      </c>
      <c r="AA60">
        <v>492</v>
      </c>
      <c r="AB60">
        <v>1910</v>
      </c>
      <c r="AC60">
        <v>93</v>
      </c>
    </row>
    <row r="61" spans="2:55">
      <c r="B61" t="s">
        <v>63</v>
      </c>
      <c r="Q61">
        <v>628862</v>
      </c>
      <c r="R61">
        <v>885400</v>
      </c>
      <c r="S61">
        <v>650573</v>
      </c>
      <c r="T61">
        <v>62020</v>
      </c>
      <c r="X61">
        <v>1230810</v>
      </c>
      <c r="Y61">
        <v>1818430</v>
      </c>
      <c r="Z61">
        <v>1088448</v>
      </c>
      <c r="AA61">
        <v>1755767</v>
      </c>
      <c r="AB61">
        <v>1837711</v>
      </c>
      <c r="AC61">
        <v>2335054</v>
      </c>
    </row>
    <row r="62" spans="2:55">
      <c r="B62" t="s">
        <v>64</v>
      </c>
      <c r="Q62">
        <f>531766-8800</f>
        <v>522966</v>
      </c>
      <c r="R62">
        <f>495516-4800</f>
        <v>490716</v>
      </c>
      <c r="S62">
        <v>408570</v>
      </c>
      <c r="T62">
        <v>348747</v>
      </c>
      <c r="U62">
        <v>523047</v>
      </c>
      <c r="V62">
        <v>791678</v>
      </c>
      <c r="W62">
        <v>1017705</v>
      </c>
      <c r="X62">
        <v>771243</v>
      </c>
      <c r="Y62">
        <v>1062071</v>
      </c>
      <c r="Z62">
        <v>1112237</v>
      </c>
      <c r="AA62">
        <v>1129951</v>
      </c>
      <c r="AB62">
        <v>1014195</v>
      </c>
      <c r="AC62">
        <v>529603</v>
      </c>
    </row>
    <row r="63" spans="2:55">
      <c r="B63" t="s">
        <v>65</v>
      </c>
    </row>
    <row r="64" spans="2:55">
      <c r="B64" t="s">
        <v>66</v>
      </c>
      <c r="Z64">
        <v>65</v>
      </c>
      <c r="AB64">
        <v>241</v>
      </c>
    </row>
    <row r="65" spans="2:29">
      <c r="B65" t="s">
        <v>67</v>
      </c>
      <c r="Q65">
        <v>279</v>
      </c>
      <c r="R65">
        <v>80</v>
      </c>
      <c r="S65">
        <v>109</v>
      </c>
      <c r="T65">
        <v>32</v>
      </c>
      <c r="U65">
        <v>3</v>
      </c>
      <c r="X65">
        <v>160</v>
      </c>
      <c r="Y65">
        <v>36185</v>
      </c>
      <c r="Z65">
        <v>288</v>
      </c>
      <c r="AA65">
        <v>205</v>
      </c>
      <c r="AB65">
        <v>59588</v>
      </c>
      <c r="AC65">
        <v>5977</v>
      </c>
    </row>
    <row r="66" spans="2:29">
      <c r="B66" t="s">
        <v>68</v>
      </c>
    </row>
    <row r="67" spans="2:29">
      <c r="B67" t="s">
        <v>69</v>
      </c>
    </row>
    <row r="68" spans="2:29">
      <c r="B68" t="s">
        <v>70</v>
      </c>
    </row>
    <row r="69" spans="2:29">
      <c r="B69" t="s">
        <v>71</v>
      </c>
      <c r="Z69">
        <v>15</v>
      </c>
      <c r="AB69">
        <v>3167</v>
      </c>
      <c r="AC69">
        <v>2423</v>
      </c>
    </row>
    <row r="70" spans="2:29">
      <c r="B70" t="s">
        <v>72</v>
      </c>
      <c r="Q70">
        <v>200628</v>
      </c>
      <c r="R70">
        <v>229750</v>
      </c>
      <c r="S70">
        <v>100758</v>
      </c>
      <c r="T70">
        <v>15214</v>
      </c>
      <c r="U70">
        <v>200808</v>
      </c>
      <c r="V70">
        <v>163394</v>
      </c>
      <c r="W70">
        <v>246422</v>
      </c>
      <c r="X70">
        <v>984634</v>
      </c>
      <c r="Y70">
        <v>523360</v>
      </c>
      <c r="Z70">
        <v>1039840</v>
      </c>
      <c r="AA70">
        <v>1733734</v>
      </c>
      <c r="AB70">
        <v>2692931</v>
      </c>
      <c r="AC70">
        <v>2880899</v>
      </c>
    </row>
    <row r="71" spans="2:29">
      <c r="B71" t="s">
        <v>73</v>
      </c>
    </row>
    <row r="72" spans="2:29">
      <c r="B72" t="s">
        <v>74</v>
      </c>
    </row>
    <row r="73" spans="2:29">
      <c r="B73" t="s">
        <v>75</v>
      </c>
    </row>
    <row r="74" spans="2:29">
      <c r="B74" t="s">
        <v>76</v>
      </c>
    </row>
    <row r="75" spans="2:29">
      <c r="B75" t="s">
        <v>77</v>
      </c>
      <c r="Q75">
        <v>15266</v>
      </c>
      <c r="R75">
        <v>5870</v>
      </c>
      <c r="S75">
        <v>2256</v>
      </c>
      <c r="T75">
        <v>23115</v>
      </c>
      <c r="U75">
        <v>45257</v>
      </c>
      <c r="V75">
        <v>94450</v>
      </c>
      <c r="W75">
        <v>151783</v>
      </c>
      <c r="X75">
        <v>129659</v>
      </c>
      <c r="Y75">
        <v>108466</v>
      </c>
      <c r="Z75">
        <v>43906</v>
      </c>
      <c r="AA75">
        <v>12164</v>
      </c>
      <c r="AB75">
        <v>24016</v>
      </c>
      <c r="AC75">
        <v>9058</v>
      </c>
    </row>
    <row r="76" spans="2:29">
      <c r="B76" t="s">
        <v>78</v>
      </c>
    </row>
    <row r="77" spans="2:29">
      <c r="B77" t="s">
        <v>79</v>
      </c>
    </row>
    <row r="78" spans="2:29">
      <c r="B78" t="s">
        <v>80</v>
      </c>
    </row>
    <row r="79" spans="2:29">
      <c r="B79" t="s">
        <v>81</v>
      </c>
      <c r="Q79">
        <v>1590</v>
      </c>
      <c r="R79">
        <v>6023</v>
      </c>
      <c r="S79">
        <v>6421</v>
      </c>
      <c r="T79">
        <v>13208</v>
      </c>
      <c r="U79">
        <v>24296</v>
      </c>
      <c r="V79">
        <v>43535</v>
      </c>
      <c r="W79">
        <v>39566</v>
      </c>
      <c r="X79">
        <v>73962</v>
      </c>
      <c r="Y79">
        <v>175966</v>
      </c>
      <c r="Z79">
        <v>55879</v>
      </c>
      <c r="AA79">
        <v>11337</v>
      </c>
      <c r="AB79">
        <v>30401</v>
      </c>
      <c r="AC79">
        <v>22767</v>
      </c>
    </row>
    <row r="80" spans="2:29">
      <c r="B80" t="s">
        <v>82</v>
      </c>
      <c r="Q80">
        <f>1741460-884</f>
        <v>1740576</v>
      </c>
      <c r="R80">
        <v>2191953</v>
      </c>
      <c r="S80">
        <v>1449885</v>
      </c>
      <c r="Y80">
        <v>570346</v>
      </c>
      <c r="Z80">
        <v>2434533</v>
      </c>
      <c r="AA80">
        <v>2971856</v>
      </c>
      <c r="AB80">
        <v>2782726</v>
      </c>
      <c r="AC80">
        <v>3165563</v>
      </c>
    </row>
    <row r="81" spans="2:29">
      <c r="B81" t="s">
        <v>83</v>
      </c>
      <c r="Q81">
        <v>4854</v>
      </c>
      <c r="R81">
        <v>5537</v>
      </c>
      <c r="S81">
        <v>1854</v>
      </c>
    </row>
    <row r="82" spans="2:29">
      <c r="B82" t="s">
        <v>84</v>
      </c>
      <c r="C82" t="s">
        <v>85</v>
      </c>
      <c r="Q82">
        <v>130779</v>
      </c>
      <c r="R82">
        <v>141098</v>
      </c>
      <c r="S82">
        <v>91361</v>
      </c>
    </row>
    <row r="83" spans="2:29">
      <c r="B83" t="s">
        <v>86</v>
      </c>
    </row>
    <row r="84" spans="2:29">
      <c r="B84" t="s">
        <v>87</v>
      </c>
      <c r="W84">
        <v>31367</v>
      </c>
      <c r="X84">
        <v>9622</v>
      </c>
      <c r="Y84">
        <v>10938</v>
      </c>
      <c r="Z84">
        <v>852</v>
      </c>
      <c r="AA84">
        <v>207</v>
      </c>
    </row>
    <row r="85" spans="2:29">
      <c r="B85" t="s">
        <v>88</v>
      </c>
      <c r="Q85">
        <v>75245</v>
      </c>
      <c r="R85">
        <v>22254</v>
      </c>
      <c r="S85">
        <v>14984</v>
      </c>
      <c r="T85">
        <v>6978</v>
      </c>
      <c r="U85">
        <v>50</v>
      </c>
      <c r="X85">
        <v>298622</v>
      </c>
      <c r="Y85">
        <v>441170</v>
      </c>
      <c r="Z85">
        <v>372020</v>
      </c>
      <c r="AA85">
        <v>803308</v>
      </c>
      <c r="AB85">
        <v>1911723</v>
      </c>
      <c r="AC85">
        <v>1615219</v>
      </c>
    </row>
    <row r="86" spans="2:29">
      <c r="B86" t="s">
        <v>89</v>
      </c>
    </row>
    <row r="87" spans="2:29">
      <c r="B87" t="s">
        <v>90</v>
      </c>
    </row>
    <row r="88" spans="2:29">
      <c r="B88" t="s">
        <v>91</v>
      </c>
    </row>
    <row r="89" spans="2:29">
      <c r="B89" t="s">
        <v>92</v>
      </c>
      <c r="C89" t="s">
        <v>93</v>
      </c>
      <c r="Q89">
        <v>1816</v>
      </c>
      <c r="R89">
        <v>94</v>
      </c>
      <c r="S89">
        <v>12873</v>
      </c>
      <c r="T89">
        <v>481</v>
      </c>
      <c r="U89">
        <v>4236</v>
      </c>
      <c r="V89">
        <v>781</v>
      </c>
      <c r="W89">
        <v>14927</v>
      </c>
      <c r="X89">
        <v>10750</v>
      </c>
      <c r="Y89">
        <v>3935</v>
      </c>
      <c r="Z89">
        <v>6289</v>
      </c>
      <c r="AA89">
        <v>55645</v>
      </c>
      <c r="AB89">
        <v>14454</v>
      </c>
      <c r="AC89">
        <v>32522</v>
      </c>
    </row>
    <row r="90" spans="2:29">
      <c r="B90" t="s">
        <v>94</v>
      </c>
    </row>
    <row r="91" spans="2:29">
      <c r="B91" t="s">
        <v>95</v>
      </c>
    </row>
    <row r="92" spans="2:29">
      <c r="B92" t="s">
        <v>96</v>
      </c>
    </row>
    <row r="93" spans="2:29">
      <c r="B93" t="s">
        <v>97</v>
      </c>
      <c r="Q93">
        <v>53114</v>
      </c>
      <c r="R93">
        <v>46046</v>
      </c>
      <c r="S93">
        <v>7989</v>
      </c>
      <c r="T93">
        <v>9450</v>
      </c>
      <c r="U93">
        <v>2849</v>
      </c>
      <c r="W93">
        <v>73400</v>
      </c>
      <c r="X93">
        <v>5735</v>
      </c>
      <c r="Y93">
        <v>197484</v>
      </c>
      <c r="Z93">
        <v>88041</v>
      </c>
      <c r="AA93">
        <v>259850</v>
      </c>
      <c r="AB93">
        <v>261736</v>
      </c>
      <c r="AC93">
        <v>664408</v>
      </c>
    </row>
    <row r="94" spans="2:29">
      <c r="B94" t="s">
        <v>98</v>
      </c>
    </row>
    <row r="95" spans="2:29">
      <c r="B95" t="s">
        <v>99</v>
      </c>
    </row>
    <row r="96" spans="2:29">
      <c r="B96" t="s">
        <v>100</v>
      </c>
    </row>
    <row r="97" spans="2:29">
      <c r="B97" t="s">
        <v>101</v>
      </c>
    </row>
    <row r="98" spans="2:29">
      <c r="B98" t="s">
        <v>102</v>
      </c>
    </row>
    <row r="99" spans="2:29">
      <c r="B99" t="s">
        <v>103</v>
      </c>
    </row>
    <row r="100" spans="2:29">
      <c r="B100" t="s">
        <v>104</v>
      </c>
    </row>
    <row r="101" spans="2:29">
      <c r="B101" t="s">
        <v>105</v>
      </c>
      <c r="Q101">
        <v>80</v>
      </c>
      <c r="R101">
        <v>1</v>
      </c>
      <c r="S101">
        <v>16500</v>
      </c>
      <c r="T101">
        <v>18325</v>
      </c>
      <c r="U101">
        <v>24100</v>
      </c>
      <c r="V101">
        <v>12173</v>
      </c>
      <c r="X101">
        <v>10955</v>
      </c>
      <c r="Y101">
        <v>47368</v>
      </c>
      <c r="Z101">
        <v>3954</v>
      </c>
      <c r="AA101">
        <v>1359</v>
      </c>
      <c r="AB101">
        <v>2863</v>
      </c>
      <c r="AC101">
        <v>4650</v>
      </c>
    </row>
    <row r="102" spans="2:29">
      <c r="B102" t="s">
        <v>106</v>
      </c>
      <c r="AC102">
        <v>1739</v>
      </c>
    </row>
    <row r="103" spans="2:29">
      <c r="B103" t="s">
        <v>107</v>
      </c>
      <c r="Q103">
        <v>6</v>
      </c>
      <c r="R103">
        <v>7</v>
      </c>
      <c r="T103">
        <v>12500</v>
      </c>
      <c r="U103">
        <v>250</v>
      </c>
      <c r="V103">
        <v>894</v>
      </c>
      <c r="W103">
        <v>33877</v>
      </c>
      <c r="X103">
        <v>47082</v>
      </c>
      <c r="Y103">
        <v>9587</v>
      </c>
      <c r="Z103">
        <v>34293</v>
      </c>
      <c r="AA103">
        <v>13609</v>
      </c>
      <c r="AB103">
        <v>7613</v>
      </c>
      <c r="AC103">
        <v>2291</v>
      </c>
    </row>
    <row r="104" spans="2:29">
      <c r="B104" t="s">
        <v>108</v>
      </c>
      <c r="Q104">
        <v>885</v>
      </c>
      <c r="S104">
        <v>1372</v>
      </c>
      <c r="T104">
        <v>11</v>
      </c>
      <c r="V104">
        <v>8480</v>
      </c>
      <c r="W104">
        <v>2639</v>
      </c>
      <c r="X104">
        <v>15664</v>
      </c>
      <c r="Z104">
        <v>19038</v>
      </c>
      <c r="AA104">
        <v>11148</v>
      </c>
      <c r="AB104">
        <v>17319</v>
      </c>
      <c r="AC104">
        <v>10482</v>
      </c>
    </row>
    <row r="105" spans="2:29">
      <c r="B105" t="s">
        <v>109</v>
      </c>
      <c r="Q105">
        <v>224314</v>
      </c>
      <c r="R105">
        <v>276654</v>
      </c>
      <c r="S105">
        <v>258177</v>
      </c>
      <c r="T105">
        <v>272707</v>
      </c>
      <c r="U105">
        <v>376502</v>
      </c>
      <c r="V105">
        <v>613588</v>
      </c>
      <c r="W105">
        <v>1129419</v>
      </c>
      <c r="X105">
        <v>727104</v>
      </c>
      <c r="Y105">
        <v>927339</v>
      </c>
      <c r="Z105">
        <v>770260</v>
      </c>
      <c r="AA105">
        <v>543491</v>
      </c>
      <c r="AB105">
        <v>447414</v>
      </c>
      <c r="AC105">
        <v>544419</v>
      </c>
    </row>
    <row r="106" spans="2:29">
      <c r="B106" t="s">
        <v>110</v>
      </c>
      <c r="Q106">
        <v>8509</v>
      </c>
      <c r="R106">
        <v>16431</v>
      </c>
      <c r="S106">
        <v>25765</v>
      </c>
      <c r="T106">
        <v>54504</v>
      </c>
      <c r="U106">
        <v>29012</v>
      </c>
      <c r="V106">
        <v>31318</v>
      </c>
      <c r="W106">
        <v>97333</v>
      </c>
      <c r="X106">
        <v>105540</v>
      </c>
      <c r="Y106">
        <v>99171</v>
      </c>
      <c r="Z106">
        <v>49646</v>
      </c>
      <c r="AA106">
        <v>20097</v>
      </c>
      <c r="AB106">
        <v>19104</v>
      </c>
      <c r="AC106">
        <v>10282</v>
      </c>
    </row>
    <row r="107" spans="2:29">
      <c r="B107" t="s">
        <v>111</v>
      </c>
    </row>
    <row r="108" spans="2:29">
      <c r="B108" t="s">
        <v>170</v>
      </c>
      <c r="Z108">
        <v>35251</v>
      </c>
      <c r="AA108">
        <v>29515</v>
      </c>
      <c r="AB108">
        <v>13080</v>
      </c>
    </row>
    <row r="109" spans="2:29">
      <c r="B109" t="s">
        <v>112</v>
      </c>
    </row>
    <row r="110" spans="2:29">
      <c r="B110" t="s">
        <v>113</v>
      </c>
    </row>
    <row r="111" spans="2:29">
      <c r="B111" t="s">
        <v>114</v>
      </c>
    </row>
    <row r="112" spans="2:29">
      <c r="B112" t="s">
        <v>115</v>
      </c>
      <c r="Q112">
        <v>5914</v>
      </c>
      <c r="R112">
        <v>4661</v>
      </c>
      <c r="S112">
        <v>2448</v>
      </c>
      <c r="U112">
        <v>37261</v>
      </c>
      <c r="X112">
        <v>9</v>
      </c>
      <c r="Z112">
        <v>687</v>
      </c>
      <c r="AA112">
        <v>348</v>
      </c>
      <c r="AB112">
        <v>892</v>
      </c>
      <c r="AC112">
        <v>1765</v>
      </c>
    </row>
    <row r="113" spans="2:29">
      <c r="B113" t="s">
        <v>174</v>
      </c>
      <c r="Z113">
        <v>301</v>
      </c>
    </row>
    <row r="114" spans="2:29">
      <c r="B114" t="s">
        <v>116</v>
      </c>
    </row>
    <row r="115" spans="2:29">
      <c r="B115" t="s">
        <v>117</v>
      </c>
      <c r="Q115">
        <v>514</v>
      </c>
      <c r="R115">
        <v>688</v>
      </c>
      <c r="S115">
        <v>154</v>
      </c>
      <c r="T115">
        <v>350</v>
      </c>
      <c r="Y115">
        <v>5102</v>
      </c>
      <c r="Z115">
        <v>22269</v>
      </c>
      <c r="AA115">
        <v>47509</v>
      </c>
      <c r="AB115">
        <v>1625</v>
      </c>
      <c r="AC115">
        <v>6343</v>
      </c>
    </row>
    <row r="116" spans="2:29">
      <c r="B116" t="s">
        <v>118</v>
      </c>
      <c r="Q116">
        <v>12190</v>
      </c>
      <c r="R116">
        <v>1</v>
      </c>
      <c r="S116">
        <v>2055</v>
      </c>
      <c r="Y116">
        <v>25</v>
      </c>
      <c r="Z116">
        <v>728</v>
      </c>
      <c r="AA116">
        <v>190</v>
      </c>
      <c r="AB116">
        <v>417</v>
      </c>
      <c r="AC116">
        <v>46</v>
      </c>
    </row>
    <row r="117" spans="2:29">
      <c r="B117" t="s">
        <v>119</v>
      </c>
      <c r="Q117">
        <v>182</v>
      </c>
      <c r="R117">
        <v>79</v>
      </c>
      <c r="S117">
        <v>322</v>
      </c>
      <c r="T117">
        <v>296</v>
      </c>
      <c r="U117">
        <v>123</v>
      </c>
      <c r="X117">
        <v>65</v>
      </c>
      <c r="Y117">
        <v>36729</v>
      </c>
      <c r="Z117">
        <v>5984</v>
      </c>
      <c r="AA117">
        <v>7522</v>
      </c>
      <c r="AB117">
        <v>94376</v>
      </c>
      <c r="AC117">
        <v>83978</v>
      </c>
    </row>
    <row r="118" spans="2:29">
      <c r="B118" t="s">
        <v>120</v>
      </c>
      <c r="Q118">
        <v>6</v>
      </c>
      <c r="X118">
        <v>4</v>
      </c>
      <c r="Z118">
        <v>1107</v>
      </c>
      <c r="AA118">
        <v>403</v>
      </c>
      <c r="AB118">
        <v>60</v>
      </c>
      <c r="AC118">
        <v>26</v>
      </c>
    </row>
    <row r="119" spans="2:29">
      <c r="B119" t="s">
        <v>121</v>
      </c>
      <c r="Q119">
        <v>240</v>
      </c>
      <c r="R119">
        <v>350</v>
      </c>
      <c r="Z119">
        <v>10206</v>
      </c>
      <c r="AA119">
        <v>10</v>
      </c>
      <c r="AB119">
        <v>200</v>
      </c>
      <c r="AC119">
        <v>228</v>
      </c>
    </row>
    <row r="120" spans="2:29">
      <c r="B120" t="s">
        <v>122</v>
      </c>
    </row>
    <row r="121" spans="2:29">
      <c r="B121" t="s">
        <v>123</v>
      </c>
    </row>
    <row r="122" spans="2:29">
      <c r="B122" t="s">
        <v>124</v>
      </c>
    </row>
    <row r="123" spans="2:29">
      <c r="B123" t="s">
        <v>10</v>
      </c>
    </row>
    <row r="124" spans="2:29">
      <c r="B124" t="s">
        <v>125</v>
      </c>
      <c r="S124">
        <v>102</v>
      </c>
      <c r="U124">
        <v>1498</v>
      </c>
      <c r="V124">
        <v>1250</v>
      </c>
      <c r="W124">
        <v>1235</v>
      </c>
      <c r="X124">
        <v>169</v>
      </c>
      <c r="Y124">
        <v>134</v>
      </c>
      <c r="Z124">
        <v>1030</v>
      </c>
      <c r="AA124">
        <v>4099</v>
      </c>
      <c r="AB124">
        <v>4215</v>
      </c>
      <c r="AC124">
        <v>5947</v>
      </c>
    </row>
    <row r="125" spans="2:29">
      <c r="B125" t="s">
        <v>126</v>
      </c>
    </row>
    <row r="126" spans="2:29">
      <c r="B126" t="s">
        <v>127</v>
      </c>
    </row>
    <row r="127" spans="2:29">
      <c r="B127" t="s">
        <v>128</v>
      </c>
    </row>
    <row r="128" spans="2:29">
      <c r="B128" t="s">
        <v>129</v>
      </c>
      <c r="Q128">
        <v>65</v>
      </c>
      <c r="R128">
        <v>4342</v>
      </c>
      <c r="S128">
        <v>175</v>
      </c>
      <c r="T128">
        <v>800</v>
      </c>
      <c r="U128">
        <v>17303</v>
      </c>
      <c r="V128">
        <v>2844919</v>
      </c>
      <c r="W128">
        <v>2844722</v>
      </c>
      <c r="X128">
        <v>3779613</v>
      </c>
      <c r="Y128">
        <v>5983798</v>
      </c>
      <c r="Z128">
        <v>470150</v>
      </c>
      <c r="AA128">
        <v>157581</v>
      </c>
      <c r="AB128">
        <v>79691</v>
      </c>
      <c r="AC128">
        <v>89409</v>
      </c>
    </row>
    <row r="129" spans="2:29">
      <c r="B129" t="s">
        <v>130</v>
      </c>
    </row>
    <row r="130" spans="2:29">
      <c r="B130" t="s">
        <v>38</v>
      </c>
    </row>
    <row r="131" spans="2:29">
      <c r="B131" t="s">
        <v>131</v>
      </c>
    </row>
    <row r="132" spans="2:29">
      <c r="B132" t="s">
        <v>132</v>
      </c>
      <c r="T132">
        <v>449</v>
      </c>
    </row>
    <row r="133" spans="2:29">
      <c r="B133" t="s">
        <v>133</v>
      </c>
      <c r="Q133">
        <v>1908</v>
      </c>
      <c r="X133">
        <v>27</v>
      </c>
      <c r="AA133">
        <v>50</v>
      </c>
      <c r="AB133">
        <v>9</v>
      </c>
      <c r="AC133">
        <v>588</v>
      </c>
    </row>
    <row r="134" spans="2:29">
      <c r="B134" t="s">
        <v>134</v>
      </c>
    </row>
    <row r="135" spans="2:29">
      <c r="B135" t="s">
        <v>135</v>
      </c>
    </row>
    <row r="136" spans="2:29">
      <c r="B136" t="s">
        <v>136</v>
      </c>
      <c r="Q136">
        <v>11223</v>
      </c>
      <c r="R136">
        <v>1236</v>
      </c>
      <c r="S136">
        <v>5664</v>
      </c>
      <c r="T136">
        <v>17076</v>
      </c>
      <c r="U136">
        <v>157559</v>
      </c>
      <c r="V136">
        <v>1053418</v>
      </c>
      <c r="W136">
        <v>239593</v>
      </c>
      <c r="X136">
        <v>909080</v>
      </c>
      <c r="Y136">
        <v>355896</v>
      </c>
      <c r="Z136">
        <v>340309</v>
      </c>
      <c r="AA136">
        <v>77153</v>
      </c>
      <c r="AB136">
        <v>106896</v>
      </c>
      <c r="AC136">
        <v>14976</v>
      </c>
    </row>
    <row r="137" spans="2:29">
      <c r="B137" t="s">
        <v>137</v>
      </c>
    </row>
    <row r="138" spans="2:29">
      <c r="B138" t="s">
        <v>138</v>
      </c>
    </row>
    <row r="139" spans="2:29">
      <c r="B139" t="s">
        <v>139</v>
      </c>
      <c r="Q139">
        <v>629564</v>
      </c>
      <c r="R139">
        <v>605110</v>
      </c>
      <c r="S139">
        <v>344505</v>
      </c>
      <c r="T139">
        <v>2783127</v>
      </c>
      <c r="U139">
        <v>3890059</v>
      </c>
      <c r="V139">
        <v>6299238</v>
      </c>
      <c r="W139">
        <v>6640064</v>
      </c>
      <c r="X139">
        <v>8442696</v>
      </c>
      <c r="Y139">
        <v>4531083</v>
      </c>
      <c r="Z139">
        <v>2254024</v>
      </c>
      <c r="AA139">
        <v>2526988</v>
      </c>
      <c r="AB139">
        <v>2495312</v>
      </c>
      <c r="AC139">
        <v>1865554</v>
      </c>
    </row>
    <row r="140" spans="2:29">
      <c r="B140" t="s">
        <v>140</v>
      </c>
      <c r="S140">
        <v>1739</v>
      </c>
      <c r="V140">
        <v>2100</v>
      </c>
      <c r="Y140">
        <v>4170</v>
      </c>
      <c r="AB140">
        <v>5920</v>
      </c>
    </row>
    <row r="141" spans="2:29">
      <c r="B141" t="s">
        <v>141</v>
      </c>
    </row>
    <row r="142" spans="2:29">
      <c r="B142" t="s">
        <v>142</v>
      </c>
    </row>
    <row r="143" spans="2:29">
      <c r="B143" t="s">
        <v>143</v>
      </c>
    </row>
    <row r="144" spans="2:29">
      <c r="B144" t="s">
        <v>144</v>
      </c>
      <c r="Z144">
        <v>89</v>
      </c>
    </row>
    <row r="145" spans="2:29">
      <c r="B145" t="s">
        <v>145</v>
      </c>
    </row>
    <row r="146" spans="2:29">
      <c r="B146" t="s">
        <v>146</v>
      </c>
    </row>
    <row r="147" spans="2:29">
      <c r="B147" t="s">
        <v>147</v>
      </c>
    </row>
    <row r="148" spans="2:29">
      <c r="B148" t="s">
        <v>148</v>
      </c>
    </row>
    <row r="149" spans="2:29">
      <c r="B149" t="s">
        <v>149</v>
      </c>
    </row>
    <row r="150" spans="2:29">
      <c r="B150" t="s">
        <v>150</v>
      </c>
    </row>
    <row r="151" spans="2:29">
      <c r="B151" t="s">
        <v>151</v>
      </c>
    </row>
    <row r="152" spans="2:29">
      <c r="B152" t="s">
        <v>152</v>
      </c>
    </row>
    <row r="153" spans="2:29">
      <c r="B153" t="s">
        <v>153</v>
      </c>
      <c r="Q153">
        <v>70</v>
      </c>
      <c r="R153">
        <v>53</v>
      </c>
      <c r="T153">
        <v>30693</v>
      </c>
      <c r="U153">
        <v>28614</v>
      </c>
      <c r="V153">
        <v>25580</v>
      </c>
      <c r="W153">
        <v>284441</v>
      </c>
      <c r="X153">
        <v>218366</v>
      </c>
      <c r="Y153">
        <v>189252</v>
      </c>
      <c r="Z153">
        <v>30823</v>
      </c>
      <c r="AA153">
        <v>50783</v>
      </c>
      <c r="AB153">
        <v>4271</v>
      </c>
      <c r="AC153">
        <v>2150</v>
      </c>
    </row>
    <row r="154" spans="2:29">
      <c r="B154" t="s">
        <v>154</v>
      </c>
    </row>
    <row r="155" spans="2:29">
      <c r="B155" t="s">
        <v>155</v>
      </c>
      <c r="R155">
        <v>115</v>
      </c>
      <c r="V155">
        <v>15</v>
      </c>
      <c r="X155">
        <v>15091</v>
      </c>
      <c r="Y155">
        <v>31747</v>
      </c>
      <c r="Z155">
        <v>13538</v>
      </c>
      <c r="AA155">
        <v>5653</v>
      </c>
      <c r="AB155">
        <v>373</v>
      </c>
      <c r="AC155">
        <v>195</v>
      </c>
    </row>
    <row r="156" spans="2:29">
      <c r="B156" t="s">
        <v>156</v>
      </c>
      <c r="Y156">
        <v>2757</v>
      </c>
      <c r="Z156">
        <v>3314</v>
      </c>
      <c r="AA156">
        <v>993</v>
      </c>
      <c r="AB156">
        <v>20</v>
      </c>
      <c r="AC156">
        <v>3064</v>
      </c>
    </row>
    <row r="157" spans="2:29">
      <c r="B157" t="s">
        <v>157</v>
      </c>
    </row>
    <row r="158" spans="2:29">
      <c r="B158" t="s">
        <v>158</v>
      </c>
      <c r="R158">
        <v>2240</v>
      </c>
    </row>
    <row r="159" spans="2:29">
      <c r="B159" t="s">
        <v>159</v>
      </c>
      <c r="T159">
        <v>3762</v>
      </c>
    </row>
    <row r="160" spans="2:29">
      <c r="B160" t="s">
        <v>160</v>
      </c>
    </row>
    <row r="161" spans="2:55">
      <c r="B161" t="s">
        <v>161</v>
      </c>
    </row>
    <row r="162" spans="2:55">
      <c r="B162" t="s">
        <v>162</v>
      </c>
      <c r="S162">
        <v>280</v>
      </c>
      <c r="V162">
        <v>1959</v>
      </c>
      <c r="W162">
        <v>78703</v>
      </c>
      <c r="X162">
        <v>1682</v>
      </c>
      <c r="Y162">
        <v>16508</v>
      </c>
      <c r="Z162">
        <v>11070</v>
      </c>
      <c r="AB162">
        <v>686</v>
      </c>
      <c r="AC162">
        <v>1200</v>
      </c>
    </row>
    <row r="163" spans="2:55">
      <c r="B163" t="s">
        <v>163</v>
      </c>
    </row>
    <row r="164" spans="2:55">
      <c r="B164" t="s">
        <v>164</v>
      </c>
    </row>
    <row r="165" spans="2:55">
      <c r="B165" t="s">
        <v>165</v>
      </c>
    </row>
    <row r="166" spans="2:55">
      <c r="B166" t="s">
        <v>166</v>
      </c>
      <c r="W166">
        <v>20177</v>
      </c>
      <c r="X166">
        <v>34631</v>
      </c>
      <c r="Y166">
        <v>3446</v>
      </c>
      <c r="Z166">
        <v>3989</v>
      </c>
      <c r="AA166">
        <v>179</v>
      </c>
      <c r="AB166">
        <v>1415</v>
      </c>
      <c r="AC166">
        <v>11862</v>
      </c>
    </row>
    <row r="167" spans="2:55">
      <c r="B167" t="s">
        <v>167</v>
      </c>
      <c r="E167">
        <f t="shared" ref="E167:R167" si="1">SUM(E59:E166)</f>
        <v>0</v>
      </c>
      <c r="F167">
        <f t="shared" si="1"/>
        <v>0</v>
      </c>
      <c r="G167">
        <f t="shared" si="1"/>
        <v>0</v>
      </c>
      <c r="H167">
        <f t="shared" si="1"/>
        <v>0</v>
      </c>
      <c r="I167">
        <f t="shared" si="1"/>
        <v>0</v>
      </c>
      <c r="J167">
        <f t="shared" si="1"/>
        <v>0</v>
      </c>
      <c r="K167">
        <f t="shared" si="1"/>
        <v>0</v>
      </c>
      <c r="L167">
        <f t="shared" si="1"/>
        <v>0</v>
      </c>
      <c r="M167">
        <f t="shared" si="1"/>
        <v>0</v>
      </c>
      <c r="N167">
        <f t="shared" si="1"/>
        <v>0</v>
      </c>
      <c r="O167">
        <f t="shared" si="1"/>
        <v>0</v>
      </c>
      <c r="P167">
        <f t="shared" si="1"/>
        <v>0</v>
      </c>
      <c r="Q167">
        <f t="shared" si="1"/>
        <v>4274320</v>
      </c>
      <c r="R167">
        <f t="shared" si="1"/>
        <v>4945062</v>
      </c>
      <c r="S167">
        <f>SUM(S59:S166)</f>
        <v>3408683</v>
      </c>
      <c r="T167">
        <f>SUM(T59:T166)</f>
        <v>3673845</v>
      </c>
      <c r="U167">
        <f t="shared" ref="U167:BC167" si="2">SUM(U59:U166)</f>
        <v>5362827</v>
      </c>
      <c r="V167">
        <f t="shared" si="2"/>
        <v>11988770</v>
      </c>
      <c r="W167">
        <f t="shared" si="2"/>
        <v>12947373</v>
      </c>
      <c r="X167">
        <f t="shared" si="2"/>
        <v>17822975</v>
      </c>
      <c r="Y167">
        <f t="shared" si="2"/>
        <v>17192463</v>
      </c>
      <c r="Z167">
        <f t="shared" si="2"/>
        <v>10324807</v>
      </c>
      <c r="AA167">
        <f t="shared" si="2"/>
        <v>12233196</v>
      </c>
      <c r="AB167">
        <f t="shared" si="2"/>
        <v>13938570</v>
      </c>
      <c r="AC167">
        <f t="shared" si="2"/>
        <v>13924780</v>
      </c>
      <c r="AD167">
        <f t="shared" si="2"/>
        <v>0</v>
      </c>
      <c r="AE167">
        <f t="shared" si="2"/>
        <v>0</v>
      </c>
      <c r="AF167">
        <f t="shared" si="2"/>
        <v>0</v>
      </c>
      <c r="AG167">
        <f t="shared" si="2"/>
        <v>0</v>
      </c>
      <c r="AH167">
        <f t="shared" si="2"/>
        <v>0</v>
      </c>
      <c r="AI167">
        <f t="shared" si="2"/>
        <v>0</v>
      </c>
      <c r="AJ167">
        <f t="shared" si="2"/>
        <v>0</v>
      </c>
      <c r="AK167">
        <f t="shared" si="2"/>
        <v>0</v>
      </c>
      <c r="AL167">
        <f t="shared" si="2"/>
        <v>0</v>
      </c>
      <c r="AM167">
        <f t="shared" si="2"/>
        <v>0</v>
      </c>
      <c r="AN167">
        <f t="shared" si="2"/>
        <v>0</v>
      </c>
      <c r="AO167">
        <f t="shared" si="2"/>
        <v>0</v>
      </c>
      <c r="AP167">
        <f t="shared" si="2"/>
        <v>0</v>
      </c>
      <c r="AQ167">
        <f t="shared" si="2"/>
        <v>0</v>
      </c>
      <c r="AR167">
        <f t="shared" si="2"/>
        <v>0</v>
      </c>
      <c r="AS167">
        <f t="shared" si="2"/>
        <v>0</v>
      </c>
      <c r="AT167">
        <f t="shared" si="2"/>
        <v>0</v>
      </c>
      <c r="AU167">
        <f t="shared" si="2"/>
        <v>0</v>
      </c>
      <c r="AV167">
        <f t="shared" si="2"/>
        <v>0</v>
      </c>
      <c r="AW167">
        <f t="shared" si="2"/>
        <v>0</v>
      </c>
      <c r="AX167">
        <f t="shared" si="2"/>
        <v>0</v>
      </c>
      <c r="AY167" s="1">
        <f t="shared" si="2"/>
        <v>0</v>
      </c>
      <c r="AZ167">
        <f t="shared" si="2"/>
        <v>0</v>
      </c>
      <c r="BA167">
        <f t="shared" si="2"/>
        <v>0</v>
      </c>
      <c r="BB167">
        <f t="shared" si="2"/>
        <v>0</v>
      </c>
      <c r="BC167">
        <f t="shared" si="2"/>
        <v>0</v>
      </c>
    </row>
    <row r="169" spans="2:55">
      <c r="B169" t="s">
        <v>183</v>
      </c>
      <c r="E169">
        <f t="shared" ref="E169:BC169" si="3">E167+E58</f>
        <v>0</v>
      </c>
      <c r="F169">
        <f t="shared" si="3"/>
        <v>0</v>
      </c>
      <c r="G169">
        <f t="shared" si="3"/>
        <v>0</v>
      </c>
      <c r="H169">
        <f t="shared" si="3"/>
        <v>0</v>
      </c>
      <c r="I169">
        <f t="shared" si="3"/>
        <v>0</v>
      </c>
      <c r="J169">
        <f t="shared" si="3"/>
        <v>0</v>
      </c>
      <c r="K169">
        <f t="shared" si="3"/>
        <v>0</v>
      </c>
      <c r="L169">
        <f t="shared" si="3"/>
        <v>0</v>
      </c>
      <c r="M169">
        <f t="shared" si="3"/>
        <v>0</v>
      </c>
      <c r="N169">
        <f t="shared" si="3"/>
        <v>0</v>
      </c>
      <c r="O169">
        <f t="shared" si="3"/>
        <v>0</v>
      </c>
      <c r="P169">
        <f t="shared" si="3"/>
        <v>0</v>
      </c>
      <c r="Q169">
        <f t="shared" si="3"/>
        <v>63668903</v>
      </c>
      <c r="R169">
        <f t="shared" si="3"/>
        <v>67733718</v>
      </c>
      <c r="S169">
        <f t="shared" si="3"/>
        <v>40679278</v>
      </c>
      <c r="T169">
        <f t="shared" si="3"/>
        <v>15735573</v>
      </c>
      <c r="U169">
        <f t="shared" si="3"/>
        <v>24558519</v>
      </c>
      <c r="V169">
        <f t="shared" si="3"/>
        <v>29918319</v>
      </c>
      <c r="W169">
        <f t="shared" si="3"/>
        <v>33606969</v>
      </c>
      <c r="X169">
        <f t="shared" si="3"/>
        <v>52657132</v>
      </c>
      <c r="Y169">
        <f t="shared" si="3"/>
        <v>85844757</v>
      </c>
      <c r="Z169">
        <f t="shared" si="3"/>
        <v>64858659</v>
      </c>
      <c r="AA169">
        <f t="shared" si="3"/>
        <v>63565424</v>
      </c>
      <c r="AB169">
        <f t="shared" si="3"/>
        <v>80118578</v>
      </c>
      <c r="AC169">
        <f t="shared" si="3"/>
        <v>82011258</v>
      </c>
      <c r="AD169">
        <f t="shared" si="3"/>
        <v>0</v>
      </c>
      <c r="AE169">
        <f t="shared" si="3"/>
        <v>0</v>
      </c>
      <c r="AF169">
        <f t="shared" si="3"/>
        <v>0</v>
      </c>
      <c r="AG169">
        <f t="shared" si="3"/>
        <v>0</v>
      </c>
      <c r="AH169">
        <f t="shared" si="3"/>
        <v>0</v>
      </c>
      <c r="AI169">
        <f t="shared" si="3"/>
        <v>0</v>
      </c>
      <c r="AJ169">
        <f t="shared" si="3"/>
        <v>0</v>
      </c>
      <c r="AK169">
        <f t="shared" si="3"/>
        <v>0</v>
      </c>
      <c r="AL169">
        <f t="shared" si="3"/>
        <v>0</v>
      </c>
      <c r="AM169">
        <f t="shared" si="3"/>
        <v>0</v>
      </c>
      <c r="AN169">
        <f t="shared" si="3"/>
        <v>0</v>
      </c>
      <c r="AO169">
        <f t="shared" si="3"/>
        <v>0</v>
      </c>
      <c r="AP169">
        <f t="shared" si="3"/>
        <v>0</v>
      </c>
      <c r="AQ169">
        <f t="shared" si="3"/>
        <v>0</v>
      </c>
      <c r="AR169">
        <f t="shared" si="3"/>
        <v>0</v>
      </c>
      <c r="AS169">
        <f t="shared" si="3"/>
        <v>0</v>
      </c>
      <c r="AT169">
        <f t="shared" si="3"/>
        <v>0</v>
      </c>
      <c r="AU169">
        <f t="shared" si="3"/>
        <v>0</v>
      </c>
      <c r="AV169">
        <f t="shared" si="3"/>
        <v>0</v>
      </c>
      <c r="AW169">
        <f t="shared" si="3"/>
        <v>0</v>
      </c>
      <c r="AX169">
        <f t="shared" si="3"/>
        <v>0</v>
      </c>
      <c r="AY169">
        <f t="shared" si="3"/>
        <v>0</v>
      </c>
      <c r="AZ169">
        <f t="shared" si="3"/>
        <v>0</v>
      </c>
      <c r="BA169">
        <f t="shared" si="3"/>
        <v>0</v>
      </c>
      <c r="BB169">
        <f t="shared" si="3"/>
        <v>0</v>
      </c>
      <c r="BC169">
        <f t="shared" si="3"/>
        <v>0</v>
      </c>
    </row>
    <row r="171" spans="2:55">
      <c r="O171">
        <f>35123674-O169</f>
        <v>35123674</v>
      </c>
      <c r="P171">
        <f>36423539-P169</f>
        <v>36423539</v>
      </c>
      <c r="Q171">
        <f>65065726-Q169-160551-15507-1163941-56824</f>
        <v>0</v>
      </c>
      <c r="R171">
        <f>69014073-R169-38158-22015-1153353-66829</f>
        <v>0</v>
      </c>
      <c r="S171">
        <f>41915121-S169-36657-1148085-51101</f>
        <v>0</v>
      </c>
      <c r="T171">
        <f>16873548-T169-1090766-47209</f>
        <v>0</v>
      </c>
      <c r="U171">
        <f>24639492-U169-80973</f>
        <v>0</v>
      </c>
      <c r="V171">
        <f>30020996-V169-102677</f>
        <v>0</v>
      </c>
      <c r="W171">
        <f>33727838-W169-120869</f>
        <v>0</v>
      </c>
      <c r="X171">
        <f>52784218-X169-127086</f>
        <v>0</v>
      </c>
      <c r="Y171">
        <f>86058997-Y169-25184-189056</f>
        <v>0</v>
      </c>
      <c r="Z171">
        <f>65068955-Z169-27798-182498</f>
        <v>0</v>
      </c>
      <c r="AA171">
        <f>63731011-AA169-42423-123164</f>
        <v>0</v>
      </c>
      <c r="AB171">
        <f>80207673-AB169-89095</f>
        <v>0</v>
      </c>
      <c r="AC171">
        <f>82107968-AC169-96710</f>
        <v>0</v>
      </c>
    </row>
    <row r="173" spans="2:55">
      <c r="R173" t="s">
        <v>181</v>
      </c>
      <c r="S173" t="s">
        <v>181</v>
      </c>
      <c r="T173" t="s">
        <v>181</v>
      </c>
      <c r="U173" t="s">
        <v>181</v>
      </c>
      <c r="V173" t="s">
        <v>181</v>
      </c>
      <c r="W173" t="s">
        <v>181</v>
      </c>
      <c r="X173" t="s">
        <v>181</v>
      </c>
      <c r="Y173" t="s">
        <v>181</v>
      </c>
      <c r="Z173" t="s">
        <v>181</v>
      </c>
      <c r="AA173" t="s">
        <v>181</v>
      </c>
      <c r="AB173" t="s">
        <v>181</v>
      </c>
    </row>
    <row r="174" spans="2:55">
      <c r="N174" t="s">
        <v>168</v>
      </c>
      <c r="O174" t="s">
        <v>168</v>
      </c>
      <c r="P174" t="s">
        <v>168</v>
      </c>
      <c r="Q174" t="s">
        <v>168</v>
      </c>
      <c r="R174" t="s">
        <v>168</v>
      </c>
      <c r="S174" t="s">
        <v>180</v>
      </c>
      <c r="T174" t="s">
        <v>178</v>
      </c>
      <c r="U174" t="s">
        <v>176</v>
      </c>
      <c r="V174" t="s">
        <v>175</v>
      </c>
      <c r="W174" t="s">
        <v>177</v>
      </c>
      <c r="X174" t="s">
        <v>177</v>
      </c>
      <c r="Y174" t="s">
        <v>172</v>
      </c>
      <c r="Z174" t="s">
        <v>173</v>
      </c>
      <c r="AB174" t="s">
        <v>171</v>
      </c>
      <c r="AT174" t="s">
        <v>168</v>
      </c>
      <c r="AU174" t="s">
        <v>168</v>
      </c>
      <c r="AV174" t="s">
        <v>168</v>
      </c>
      <c r="AW174" t="s">
        <v>168</v>
      </c>
      <c r="AX174" t="s">
        <v>168</v>
      </c>
      <c r="AY174" t="s">
        <v>168</v>
      </c>
      <c r="AZ174" t="s">
        <v>168</v>
      </c>
      <c r="BA174" t="s">
        <v>168</v>
      </c>
      <c r="BB174" t="s">
        <v>168</v>
      </c>
      <c r="BC174" t="s">
        <v>168</v>
      </c>
    </row>
    <row r="175" spans="2:55">
      <c r="Q175" t="s">
        <v>182</v>
      </c>
      <c r="R175" t="s">
        <v>182</v>
      </c>
      <c r="S175" t="s">
        <v>182</v>
      </c>
      <c r="T175" t="s">
        <v>182</v>
      </c>
      <c r="U175" t="s">
        <v>182</v>
      </c>
      <c r="V175" t="s">
        <v>182</v>
      </c>
      <c r="AY17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imports</vt:lpstr>
      <vt:lpstr>exports</vt:lpstr>
      <vt:lpstr>Sheet3</vt:lpstr>
    </vt:vector>
  </TitlesOfParts>
  <Company>Princeton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rhicks</dc:creator>
  <cp:lastModifiedBy>rhicks</cp:lastModifiedBy>
  <dcterms:created xsi:type="dcterms:W3CDTF">2009-03-17T13:13:21Z</dcterms:created>
  <dcterms:modified xsi:type="dcterms:W3CDTF">2011-10-03T14:46:24Z</dcterms:modified>
</cp:coreProperties>
</file>