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300" windowWidth="15480" windowHeight="9120" activeTab="1"/>
  </bookViews>
  <sheets>
    <sheet name="imports" sheetId="2" r:id="rId1"/>
    <sheet name="exports" sheetId="1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93" i="2"/>
  <c r="M113"/>
  <c r="M12"/>
  <c r="M24"/>
  <c r="M39"/>
  <c r="M93" s="1"/>
  <c r="M72"/>
  <c r="M108"/>
  <c r="M107"/>
  <c r="M106"/>
  <c r="M114" s="1"/>
  <c r="M105"/>
  <c r="M104"/>
  <c r="M99"/>
  <c r="N99"/>
  <c r="N114"/>
  <c r="O114"/>
  <c r="N93"/>
  <c r="O93"/>
  <c r="K80" i="1"/>
  <c r="L80"/>
  <c r="M80"/>
  <c r="N80"/>
  <c r="O80"/>
  <c r="T101"/>
  <c r="T86"/>
  <c r="U86"/>
  <c r="V86" l="1"/>
  <c r="W86"/>
  <c r="U101"/>
  <c r="V101"/>
  <c r="W101"/>
  <c r="X86"/>
  <c r="Y86"/>
  <c r="Y17" s="1"/>
  <c r="Z86"/>
  <c r="AA86"/>
  <c r="AB86"/>
  <c r="AC86"/>
  <c r="AD86"/>
  <c r="AE86"/>
  <c r="AE17" s="1"/>
  <c r="X101"/>
  <c r="Y101"/>
  <c r="Y35" s="1"/>
  <c r="Z101"/>
  <c r="AA101"/>
  <c r="AB101"/>
  <c r="AC101"/>
  <c r="AD101"/>
  <c r="AE101"/>
  <c r="AE35" s="1"/>
  <c r="V99" i="2"/>
  <c r="V114"/>
  <c r="X114"/>
  <c r="X38" s="1"/>
  <c r="X99"/>
  <c r="X18"/>
  <c r="X93" s="1"/>
  <c r="X116" s="1"/>
  <c r="AE99"/>
  <c r="Y99"/>
  <c r="Y114"/>
  <c r="Z114"/>
  <c r="Z99"/>
  <c r="AA114"/>
  <c r="AA99"/>
  <c r="AB104"/>
  <c r="AB114"/>
  <c r="AC97"/>
  <c r="AC96"/>
  <c r="AC95"/>
  <c r="AC114"/>
  <c r="AE114"/>
  <c r="AD114"/>
  <c r="AD99"/>
  <c r="U114"/>
  <c r="U99"/>
  <c r="R114"/>
  <c r="S114"/>
  <c r="T114"/>
  <c r="T38" s="1"/>
  <c r="T93" s="1"/>
  <c r="R99"/>
  <c r="S99"/>
  <c r="T99"/>
  <c r="Q114"/>
  <c r="Q99"/>
  <c r="P114"/>
  <c r="P99"/>
  <c r="AF114"/>
  <c r="AF38" s="1"/>
  <c r="AF99"/>
  <c r="AF18" s="1"/>
  <c r="AF93" s="1"/>
  <c r="AF116" s="1"/>
  <c r="AF101" i="1"/>
  <c r="AF86"/>
  <c r="AG86"/>
  <c r="AH86"/>
  <c r="AG101"/>
  <c r="AH101"/>
  <c r="AG114" i="2"/>
  <c r="AG38" s="1"/>
  <c r="AH114"/>
  <c r="AG99"/>
  <c r="AG18" s="1"/>
  <c r="AH99"/>
  <c r="BA93"/>
  <c r="BA116" s="1"/>
  <c r="AZ93"/>
  <c r="AZ116" s="1"/>
  <c r="BA114"/>
  <c r="BA99"/>
  <c r="BB80" i="1"/>
  <c r="AS101"/>
  <c r="AS35" s="1"/>
  <c r="AT101"/>
  <c r="AT35" s="1"/>
  <c r="AU101"/>
  <c r="AU35" s="1"/>
  <c r="AV101"/>
  <c r="AV35" s="1"/>
  <c r="AW101"/>
  <c r="AW35" s="1"/>
  <c r="AX101"/>
  <c r="AX35" s="1"/>
  <c r="AY101"/>
  <c r="AY35" s="1"/>
  <c r="AZ101"/>
  <c r="AZ35" s="1"/>
  <c r="BA101"/>
  <c r="BB101"/>
  <c r="AS86"/>
  <c r="AS17" s="1"/>
  <c r="AT86"/>
  <c r="AT17" s="1"/>
  <c r="AU86"/>
  <c r="AU17" s="1"/>
  <c r="AU80" s="1"/>
  <c r="AU103" s="1"/>
  <c r="AV86"/>
  <c r="AV17" s="1"/>
  <c r="AV80" s="1"/>
  <c r="AV103" s="1"/>
  <c r="AW86"/>
  <c r="AW17" s="1"/>
  <c r="AX86"/>
  <c r="AX17" s="1"/>
  <c r="AY86"/>
  <c r="AY17" s="1"/>
  <c r="AZ86"/>
  <c r="AZ17" s="1"/>
  <c r="AZ80" s="1"/>
  <c r="AZ103" s="1"/>
  <c r="BA86"/>
  <c r="BB86"/>
  <c r="AY80"/>
  <c r="AY103" s="1"/>
  <c r="BA80"/>
  <c r="BB93" i="2"/>
  <c r="BB116" s="1"/>
  <c r="AS114"/>
  <c r="AS38" s="1"/>
  <c r="AT114"/>
  <c r="AT38" s="1"/>
  <c r="AT93" s="1"/>
  <c r="AT116" s="1"/>
  <c r="AU114"/>
  <c r="AU38" s="1"/>
  <c r="AV114"/>
  <c r="AV38" s="1"/>
  <c r="AW114"/>
  <c r="AW38" s="1"/>
  <c r="AX114"/>
  <c r="AX38" s="1"/>
  <c r="AY114"/>
  <c r="AY38" s="1"/>
  <c r="AZ114"/>
  <c r="BB114"/>
  <c r="AS99"/>
  <c r="AS18"/>
  <c r="AT99"/>
  <c r="AT18"/>
  <c r="AU99"/>
  <c r="AU18"/>
  <c r="AU93" s="1"/>
  <c r="AU116" s="1"/>
  <c r="AV99"/>
  <c r="AV18"/>
  <c r="AW99"/>
  <c r="AW18"/>
  <c r="AX99"/>
  <c r="AX18"/>
  <c r="AY99"/>
  <c r="AY18" s="1"/>
  <c r="AY93" s="1"/>
  <c r="AY116" s="1"/>
  <c r="AZ99"/>
  <c r="BB99"/>
  <c r="AJ101" i="1"/>
  <c r="AK101"/>
  <c r="AL101"/>
  <c r="AM101"/>
  <c r="AN101"/>
  <c r="AN35" s="1"/>
  <c r="AN80" s="1"/>
  <c r="AN103" s="1"/>
  <c r="AO101"/>
  <c r="AP101"/>
  <c r="AQ101"/>
  <c r="AR101"/>
  <c r="AR35" s="1"/>
  <c r="AJ114" i="2"/>
  <c r="AK114"/>
  <c r="AL114"/>
  <c r="AM114"/>
  <c r="AN114"/>
  <c r="AO114"/>
  <c r="AP114"/>
  <c r="AQ114"/>
  <c r="AR114"/>
  <c r="AR38"/>
  <c r="AJ86" i="1"/>
  <c r="AK86"/>
  <c r="AL86"/>
  <c r="AM86"/>
  <c r="AN86"/>
  <c r="AO86"/>
  <c r="AP86"/>
  <c r="AQ86"/>
  <c r="AR86"/>
  <c r="AR17" s="1"/>
  <c r="AJ99" i="2"/>
  <c r="AK99"/>
  <c r="AL99"/>
  <c r="AM99"/>
  <c r="AN99"/>
  <c r="AO99"/>
  <c r="AP99"/>
  <c r="AQ99"/>
  <c r="AR99"/>
  <c r="AR18" s="1"/>
  <c r="AR93" s="1"/>
  <c r="AR116" s="1"/>
  <c r="AI101" i="1"/>
  <c r="AI114" i="2"/>
  <c r="AI86" i="1"/>
  <c r="AI99" i="2"/>
  <c r="P80" i="1"/>
  <c r="Q80"/>
  <c r="R80"/>
  <c r="S80"/>
  <c r="T80"/>
  <c r="U80"/>
  <c r="U103" s="1"/>
  <c r="V80"/>
  <c r="V103" s="1"/>
  <c r="W80"/>
  <c r="X80"/>
  <c r="X103" s="1"/>
  <c r="Y80"/>
  <c r="Y103" s="1"/>
  <c r="Z80"/>
  <c r="Z103" s="1"/>
  <c r="AA80"/>
  <c r="AA103" s="1"/>
  <c r="AB80"/>
  <c r="AB103" s="1"/>
  <c r="AC80"/>
  <c r="AC103" s="1"/>
  <c r="AD80"/>
  <c r="AD103" s="1"/>
  <c r="AE80"/>
  <c r="AE103" s="1"/>
  <c r="AF80"/>
  <c r="AF103" s="1"/>
  <c r="AG80"/>
  <c r="AG103" s="1"/>
  <c r="AI80"/>
  <c r="AI103" s="1"/>
  <c r="AJ80"/>
  <c r="AJ103" s="1"/>
  <c r="AK80"/>
  <c r="AK103" s="1"/>
  <c r="AL80"/>
  <c r="AL103" s="1"/>
  <c r="AM80"/>
  <c r="AM103" s="1"/>
  <c r="AO80"/>
  <c r="AO103" s="1"/>
  <c r="AP80"/>
  <c r="AP103" s="1"/>
  <c r="AQ80"/>
  <c r="AQ103" s="1"/>
  <c r="P93" i="2"/>
  <c r="Q93"/>
  <c r="R93"/>
  <c r="S93"/>
  <c r="U93"/>
  <c r="V93"/>
  <c r="V116" s="1"/>
  <c r="W93"/>
  <c r="Y93"/>
  <c r="Y94" s="1"/>
  <c r="Y116"/>
  <c r="Z93"/>
  <c r="Z116" s="1"/>
  <c r="AA93"/>
  <c r="AA116" s="1"/>
  <c r="AB93"/>
  <c r="AB116" s="1"/>
  <c r="AC93"/>
  <c r="AC116" s="1"/>
  <c r="AD93"/>
  <c r="AD116" s="1"/>
  <c r="AE93"/>
  <c r="AE116" s="1"/>
  <c r="AI93"/>
  <c r="AI116"/>
  <c r="AJ93"/>
  <c r="AJ116"/>
  <c r="AK93"/>
  <c r="AK116" s="1"/>
  <c r="AL93"/>
  <c r="AL116" s="1"/>
  <c r="AM93"/>
  <c r="AM116"/>
  <c r="AN93"/>
  <c r="AN116" s="1"/>
  <c r="AO93"/>
  <c r="AO116" s="1"/>
  <c r="AP93"/>
  <c r="AP116" s="1"/>
  <c r="AQ93"/>
  <c r="AQ116" s="1"/>
  <c r="AH93"/>
  <c r="AH116"/>
  <c r="AH80" i="1"/>
  <c r="AH103" s="1"/>
  <c r="AA94" i="2"/>
  <c r="AB99"/>
  <c r="AX93" l="1"/>
  <c r="AX116" s="1"/>
  <c r="AW93"/>
  <c r="AW116" s="1"/>
  <c r="AV93"/>
  <c r="AV116" s="1"/>
  <c r="AS93"/>
  <c r="AS116" s="1"/>
  <c r="AG93"/>
  <c r="AG116" s="1"/>
  <c r="AC99"/>
  <c r="Z94"/>
  <c r="AT80" i="1"/>
  <c r="AT103" s="1"/>
  <c r="AB94" i="2"/>
  <c r="AS80" i="1"/>
  <c r="AS103" s="1"/>
  <c r="AR80"/>
  <c r="AR103" s="1"/>
  <c r="AX80"/>
  <c r="AX103" s="1"/>
  <c r="AW80"/>
  <c r="AW103" s="1"/>
</calcChain>
</file>

<file path=xl/sharedStrings.xml><?xml version="1.0" encoding="utf-8"?>
<sst xmlns="http://schemas.openxmlformats.org/spreadsheetml/2006/main" count="308" uniqueCount="137">
  <si>
    <t>notes</t>
  </si>
  <si>
    <t>unit</t>
  </si>
  <si>
    <t>Alemania</t>
  </si>
  <si>
    <t>Austria</t>
  </si>
  <si>
    <t>Belgica</t>
  </si>
  <si>
    <t>Centro America</t>
  </si>
  <si>
    <t>Checoeslovaquia</t>
  </si>
  <si>
    <t>China</t>
  </si>
  <si>
    <t>Dinamarca</t>
  </si>
  <si>
    <t>Espana</t>
  </si>
  <si>
    <t>Estados Unidos</t>
  </si>
  <si>
    <t>Estonia</t>
  </si>
  <si>
    <t>Finlandia</t>
  </si>
  <si>
    <t>Francia</t>
  </si>
  <si>
    <t>Hispano-America</t>
  </si>
  <si>
    <t>Holanda</t>
  </si>
  <si>
    <t>Italia</t>
  </si>
  <si>
    <t>Japon</t>
  </si>
  <si>
    <t>Noruega</t>
  </si>
  <si>
    <t>Polonia</t>
  </si>
  <si>
    <t>Portugal</t>
  </si>
  <si>
    <t>Reino Unido</t>
  </si>
  <si>
    <t>Siam</t>
  </si>
  <si>
    <t>Sueica</t>
  </si>
  <si>
    <t>Suiza</t>
  </si>
  <si>
    <t>Equipaje</t>
  </si>
  <si>
    <t>TOTAL</t>
  </si>
  <si>
    <t>Australia</t>
  </si>
  <si>
    <t>Canada</t>
  </si>
  <si>
    <t>Ceylan</t>
  </si>
  <si>
    <t>Curazao</t>
  </si>
  <si>
    <t>Egipto</t>
  </si>
  <si>
    <t>Escocia</t>
  </si>
  <si>
    <t>Filipinas</t>
  </si>
  <si>
    <t>Grecia</t>
  </si>
  <si>
    <t>Haiti</t>
  </si>
  <si>
    <t>Hungria</t>
  </si>
  <si>
    <t>India</t>
  </si>
  <si>
    <t>Irlanda</t>
  </si>
  <si>
    <t>Jamaica</t>
  </si>
  <si>
    <t>Letonia</t>
  </si>
  <si>
    <t>Nueva Zelandia</t>
  </si>
  <si>
    <t>Palestina</t>
  </si>
  <si>
    <t>Rusia</t>
  </si>
  <si>
    <t>Siria</t>
  </si>
  <si>
    <t>Yugoslavia</t>
  </si>
  <si>
    <t>Zona del Canal</t>
  </si>
  <si>
    <t>Turquia</t>
  </si>
  <si>
    <t>Otras Naciones</t>
  </si>
  <si>
    <t>Danzig</t>
  </si>
  <si>
    <t>Islas Canarias</t>
  </si>
  <si>
    <t>Lituania</t>
  </si>
  <si>
    <t>Martinica</t>
  </si>
  <si>
    <t>Mixed</t>
  </si>
  <si>
    <t>* 1936-1938 in US $; 1935 and before in colones</t>
  </si>
  <si>
    <t>Guatemala</t>
  </si>
  <si>
    <t>Honduras</t>
  </si>
  <si>
    <t>Nicaragua</t>
  </si>
  <si>
    <t>Salvador</t>
  </si>
  <si>
    <t>Argentina</t>
  </si>
  <si>
    <t>Bolivia</t>
  </si>
  <si>
    <t>Brazil</t>
  </si>
  <si>
    <t>Chile</t>
  </si>
  <si>
    <t>Colombia</t>
  </si>
  <si>
    <t>Cuba</t>
  </si>
  <si>
    <t>Ecuador</t>
  </si>
  <si>
    <t>Mexico</t>
  </si>
  <si>
    <t>Panama</t>
  </si>
  <si>
    <t>Paraguay</t>
  </si>
  <si>
    <t>Peru</t>
  </si>
  <si>
    <t>Uruguay</t>
  </si>
  <si>
    <t>Venezuela</t>
  </si>
  <si>
    <t>St. Domingo</t>
  </si>
  <si>
    <t>Africa del Sur</t>
  </si>
  <si>
    <t>Arabia</t>
  </si>
  <si>
    <t>Aruba</t>
  </si>
  <si>
    <t>Belice</t>
  </si>
  <si>
    <t>Indias Orientales Holandesas</t>
  </si>
  <si>
    <t>Iran</t>
  </si>
  <si>
    <t>Israel</t>
  </si>
  <si>
    <t>Libano</t>
  </si>
  <si>
    <t>Luxemburgo</t>
  </si>
  <si>
    <t>Madagascar</t>
  </si>
  <si>
    <t>Pakistan</t>
  </si>
  <si>
    <t>Puerto Rico</t>
  </si>
  <si>
    <t>Somalia Britanica</t>
  </si>
  <si>
    <t>Sudan</t>
  </si>
  <si>
    <t>Tenerife</t>
  </si>
  <si>
    <t>Trinidad</t>
  </si>
  <si>
    <t>Alta Mar</t>
  </si>
  <si>
    <t>Irak</t>
  </si>
  <si>
    <t>Islandia</t>
  </si>
  <si>
    <t>Java</t>
  </si>
  <si>
    <t>Malaya Inglesa</t>
  </si>
  <si>
    <t>Persia</t>
  </si>
  <si>
    <t>Singapur</t>
  </si>
  <si>
    <t>Sumatra</t>
  </si>
  <si>
    <t>Zanzibar</t>
  </si>
  <si>
    <t>From: http://ccp.ucr.ac.cr/bvp/pdf/anuariocr/</t>
  </si>
  <si>
    <t>Off by 2 because of rounding because last digit cutoff for some countries</t>
  </si>
  <si>
    <t>Colones</t>
  </si>
  <si>
    <t>Colones at 215%</t>
  </si>
  <si>
    <t>Colones at 400%</t>
  </si>
  <si>
    <t>Data is in some weird version of colones</t>
  </si>
  <si>
    <t>In 1929 Anuario, has total of 70882484 for imports</t>
  </si>
  <si>
    <t>Costa Rica</t>
  </si>
  <si>
    <t>Colones at 440%</t>
  </si>
  <si>
    <t>Colones at 455%</t>
  </si>
  <si>
    <t>Colones at 425%</t>
  </si>
  <si>
    <t>Colones at 594%</t>
  </si>
  <si>
    <t>dolares</t>
  </si>
  <si>
    <t>Bulgaria</t>
  </si>
  <si>
    <t>Hong Kong</t>
  </si>
  <si>
    <t>Islas Virgenes</t>
  </si>
  <si>
    <t>Africa Inglesa</t>
  </si>
  <si>
    <t>Argelia</t>
  </si>
  <si>
    <t>Eslovaquia</t>
  </si>
  <si>
    <t>Estados Malayos</t>
  </si>
  <si>
    <t>Hawaii</t>
  </si>
  <si>
    <t>Indias Occidentales Holandesas</t>
  </si>
  <si>
    <t>Macao</t>
  </si>
  <si>
    <t>Marruecos</t>
  </si>
  <si>
    <t>Mozambique</t>
  </si>
  <si>
    <t>Burma</t>
  </si>
  <si>
    <t>Anuario Estadistico Ano 1945</t>
  </si>
  <si>
    <t xml:space="preserve">Anuario Estadistico </t>
  </si>
  <si>
    <t>Antillas Britanicas</t>
  </si>
  <si>
    <t>colones</t>
  </si>
  <si>
    <t>Memoria presentada por el Ministro de Hacienda y Comercio (HJ17.a2)</t>
  </si>
  <si>
    <t>Average XR = 391.69</t>
  </si>
  <si>
    <t>pais de procedencia</t>
  </si>
  <si>
    <t>pais de destino</t>
  </si>
  <si>
    <t>Informe de la Dirrecion General de Estadistica</t>
  </si>
  <si>
    <t>Alaska</t>
  </si>
  <si>
    <t>Africa</t>
  </si>
  <si>
    <t>Sud Africa</t>
  </si>
  <si>
    <t>Republica Dominicana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</si>
</sst>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122"/>
  <sheetViews>
    <sheetView zoomScale="85" zoomScaleNormal="85" workbookViewId="0">
      <pane xSplit="3" ySplit="1" topLeftCell="AG45" activePane="bottomRight" state="frozen"/>
      <selection activeCell="AG1" sqref="AG1:AQ1"/>
      <selection pane="topRight" activeCell="AG1" sqref="AG1:AQ1"/>
      <selection pane="bottomLeft" activeCell="AG1" sqref="AG1:AQ1"/>
      <selection pane="bottomRight" activeCell="AJ55" sqref="AJ55"/>
    </sheetView>
  </sheetViews>
  <sheetFormatPr defaultRowHeight="15"/>
  <cols>
    <col min="1" max="1" width="5.7109375" customWidth="1"/>
    <col min="3" max="3" width="6" customWidth="1"/>
    <col min="14" max="14" width="12.5703125" customWidth="1"/>
    <col min="17" max="17" width="11.85546875" customWidth="1"/>
    <col min="20" max="20" width="10.7109375" customWidth="1"/>
    <col min="21" max="21" width="12" bestFit="1" customWidth="1"/>
    <col min="22" max="22" width="10.28515625" customWidth="1"/>
    <col min="24" max="24" width="9.28515625" bestFit="1" customWidth="1"/>
    <col min="31" max="31" width="9.28515625" bestFit="1" customWidth="1"/>
    <col min="44" max="51" width="9.28515625" bestFit="1" customWidth="1"/>
  </cols>
  <sheetData>
    <row r="1" spans="1:54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>
      <c r="T2">
        <v>1</v>
      </c>
      <c r="U2">
        <v>1</v>
      </c>
      <c r="V2">
        <v>1</v>
      </c>
      <c r="X2">
        <v>1</v>
      </c>
      <c r="Y2">
        <v>1</v>
      </c>
      <c r="Z2">
        <v>1</v>
      </c>
      <c r="AA2" s="1">
        <v>1</v>
      </c>
      <c r="AB2">
        <v>1</v>
      </c>
      <c r="AC2" s="1">
        <v>1</v>
      </c>
      <c r="AD2">
        <v>1</v>
      </c>
      <c r="AE2" s="1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</row>
    <row r="3" spans="1:54">
      <c r="C3">
        <v>1</v>
      </c>
      <c r="D3">
        <v>1</v>
      </c>
      <c r="U3" t="s">
        <v>100</v>
      </c>
      <c r="V3" t="s">
        <v>100</v>
      </c>
      <c r="X3" t="s">
        <v>100</v>
      </c>
      <c r="Y3" t="s">
        <v>100</v>
      </c>
      <c r="Z3" t="s">
        <v>101</v>
      </c>
      <c r="AA3" s="1" t="s">
        <v>101</v>
      </c>
      <c r="AB3" t="s">
        <v>101</v>
      </c>
      <c r="AC3" t="s">
        <v>102</v>
      </c>
      <c r="AD3" t="s">
        <v>102</v>
      </c>
      <c r="AE3" s="1" t="s">
        <v>102</v>
      </c>
      <c r="AF3" t="s">
        <v>102</v>
      </c>
      <c r="AG3" t="s">
        <v>102</v>
      </c>
      <c r="AH3" t="s">
        <v>102</v>
      </c>
      <c r="AI3" t="s">
        <v>102</v>
      </c>
      <c r="AJ3" t="s">
        <v>102</v>
      </c>
      <c r="AK3" t="s">
        <v>106</v>
      </c>
      <c r="AL3" t="s">
        <v>107</v>
      </c>
      <c r="AM3" t="s">
        <v>108</v>
      </c>
      <c r="AN3" t="s">
        <v>109</v>
      </c>
      <c r="AO3" t="s">
        <v>110</v>
      </c>
      <c r="AP3" t="s">
        <v>110</v>
      </c>
      <c r="AQ3" t="s">
        <v>110</v>
      </c>
      <c r="AR3" t="s">
        <v>110</v>
      </c>
      <c r="AS3" t="s">
        <v>110</v>
      </c>
      <c r="AT3" t="s">
        <v>110</v>
      </c>
      <c r="AU3" t="s">
        <v>110</v>
      </c>
      <c r="AV3" t="s">
        <v>110</v>
      </c>
      <c r="AW3" t="s">
        <v>110</v>
      </c>
      <c r="AX3" t="s">
        <v>110</v>
      </c>
      <c r="AY3" t="s">
        <v>110</v>
      </c>
      <c r="AZ3" t="s">
        <v>110</v>
      </c>
      <c r="BA3" t="s">
        <v>110</v>
      </c>
      <c r="BB3" t="s">
        <v>110</v>
      </c>
    </row>
    <row r="4" spans="1:54">
      <c r="A4" t="s">
        <v>105</v>
      </c>
      <c r="B4" t="s">
        <v>73</v>
      </c>
      <c r="AA4" s="1"/>
      <c r="AC4" s="1"/>
      <c r="AE4" s="1"/>
      <c r="AZ4">
        <v>74</v>
      </c>
      <c r="BB4">
        <v>119</v>
      </c>
    </row>
    <row r="5" spans="1:54">
      <c r="B5" t="s">
        <v>114</v>
      </c>
      <c r="AA5" s="1"/>
      <c r="AC5" s="1"/>
      <c r="AE5" s="1"/>
      <c r="AT5">
        <v>1</v>
      </c>
    </row>
    <row r="6" spans="1:54">
      <c r="B6" t="s">
        <v>2</v>
      </c>
      <c r="D6" t="s">
        <v>53</v>
      </c>
      <c r="L6">
        <v>1715575</v>
      </c>
      <c r="M6">
        <v>1750107.91</v>
      </c>
      <c r="N6">
        <v>1755781.89</v>
      </c>
      <c r="P6">
        <v>3627118.84</v>
      </c>
      <c r="Q6">
        <v>3199881.61</v>
      </c>
      <c r="T6">
        <v>92427.38</v>
      </c>
      <c r="U6">
        <v>2880.99</v>
      </c>
      <c r="V6">
        <v>1202.07</v>
      </c>
      <c r="X6">
        <v>33622</v>
      </c>
      <c r="Y6">
        <v>6455726</v>
      </c>
      <c r="Z6">
        <v>404125</v>
      </c>
      <c r="AA6">
        <v>768161</v>
      </c>
      <c r="AB6">
        <v>1368664</v>
      </c>
      <c r="AC6">
        <v>3818992</v>
      </c>
      <c r="AD6">
        <v>5791144</v>
      </c>
      <c r="AE6">
        <v>6819832</v>
      </c>
      <c r="AF6">
        <v>10079200</v>
      </c>
      <c r="AG6">
        <v>11435464</v>
      </c>
      <c r="AH6">
        <v>14127408</v>
      </c>
      <c r="AI6">
        <v>5326224</v>
      </c>
      <c r="AJ6">
        <v>3615630</v>
      </c>
      <c r="AK6">
        <v>2827552</v>
      </c>
      <c r="AL6">
        <v>3606166</v>
      </c>
      <c r="AM6">
        <v>4484643</v>
      </c>
      <c r="AN6">
        <v>14653808</v>
      </c>
      <c r="AO6">
        <v>2973562</v>
      </c>
      <c r="AP6">
        <v>2747976</v>
      </c>
      <c r="AQ6">
        <v>2496216</v>
      </c>
      <c r="AR6">
        <v>2981580</v>
      </c>
      <c r="AS6">
        <v>591527</v>
      </c>
      <c r="AT6">
        <v>59752</v>
      </c>
      <c r="AU6">
        <v>3357</v>
      </c>
      <c r="AZ6">
        <v>426</v>
      </c>
      <c r="BA6">
        <v>14696</v>
      </c>
      <c r="BB6">
        <v>423914</v>
      </c>
    </row>
    <row r="7" spans="1:54">
      <c r="B7" t="s">
        <v>126</v>
      </c>
      <c r="AZ7">
        <v>1011</v>
      </c>
    </row>
    <row r="8" spans="1:54">
      <c r="B8" t="s">
        <v>74</v>
      </c>
      <c r="AS8">
        <v>56</v>
      </c>
      <c r="AT8">
        <v>85</v>
      </c>
      <c r="AU8">
        <v>45</v>
      </c>
      <c r="AV8">
        <v>47</v>
      </c>
      <c r="AW8">
        <v>49</v>
      </c>
      <c r="AZ8">
        <v>13</v>
      </c>
      <c r="BB8">
        <v>76</v>
      </c>
    </row>
    <row r="9" spans="1:54">
      <c r="B9" t="s">
        <v>115</v>
      </c>
      <c r="AS9">
        <v>7</v>
      </c>
    </row>
    <row r="10" spans="1:54">
      <c r="B10" t="s">
        <v>75</v>
      </c>
      <c r="AU10">
        <v>33543</v>
      </c>
      <c r="AV10">
        <v>29861</v>
      </c>
      <c r="AW10">
        <v>149294</v>
      </c>
      <c r="AX10">
        <v>245176</v>
      </c>
      <c r="AY10">
        <v>200001</v>
      </c>
      <c r="AZ10">
        <v>163649</v>
      </c>
      <c r="BA10">
        <v>395843</v>
      </c>
      <c r="BB10">
        <v>475022</v>
      </c>
    </row>
    <row r="11" spans="1:54">
      <c r="B11" t="s">
        <v>27</v>
      </c>
      <c r="AQ11">
        <v>139</v>
      </c>
      <c r="AR11">
        <v>3246</v>
      </c>
      <c r="AS11">
        <v>1238</v>
      </c>
      <c r="AT11">
        <v>2464</v>
      </c>
      <c r="AU11">
        <v>21230</v>
      </c>
      <c r="AV11">
        <v>1021</v>
      </c>
      <c r="AW11">
        <v>217</v>
      </c>
      <c r="AZ11">
        <v>2442</v>
      </c>
      <c r="BA11">
        <v>3857</v>
      </c>
      <c r="BB11">
        <v>2130</v>
      </c>
    </row>
    <row r="12" spans="1:54">
      <c r="B12" t="s">
        <v>3</v>
      </c>
      <c r="M12">
        <f>724.8*2.15</f>
        <v>1558.32</v>
      </c>
      <c r="N12">
        <v>19711.2</v>
      </c>
      <c r="P12">
        <v>2870.25</v>
      </c>
      <c r="Q12">
        <v>4712.75</v>
      </c>
      <c r="T12">
        <v>156.94999999999999</v>
      </c>
      <c r="Z12">
        <v>331</v>
      </c>
      <c r="AD12">
        <v>5960</v>
      </c>
      <c r="AE12">
        <v>1228</v>
      </c>
      <c r="AF12">
        <v>636</v>
      </c>
      <c r="AG12">
        <v>1720</v>
      </c>
      <c r="AH12">
        <v>10356</v>
      </c>
      <c r="AI12">
        <v>2408</v>
      </c>
      <c r="AJ12">
        <v>18077</v>
      </c>
      <c r="AK12">
        <v>12084</v>
      </c>
      <c r="AL12">
        <v>55820</v>
      </c>
      <c r="AM12">
        <v>44528</v>
      </c>
      <c r="AN12">
        <v>24197</v>
      </c>
      <c r="AO12">
        <v>4885</v>
      </c>
      <c r="AP12">
        <v>13369</v>
      </c>
      <c r="AQ12">
        <v>978</v>
      </c>
      <c r="AU12">
        <v>98</v>
      </c>
      <c r="AZ12">
        <v>116</v>
      </c>
      <c r="BA12">
        <v>129</v>
      </c>
      <c r="BB12">
        <v>2132</v>
      </c>
    </row>
    <row r="13" spans="1:54">
      <c r="B13" t="s">
        <v>4</v>
      </c>
      <c r="L13">
        <v>123779</v>
      </c>
      <c r="M13">
        <v>199365.12</v>
      </c>
      <c r="N13">
        <v>193549</v>
      </c>
      <c r="P13">
        <v>139251.71</v>
      </c>
      <c r="Q13">
        <v>115561.38</v>
      </c>
      <c r="T13">
        <v>2005.98</v>
      </c>
      <c r="X13">
        <v>103</v>
      </c>
      <c r="Y13">
        <v>17990</v>
      </c>
      <c r="Z13">
        <v>22549</v>
      </c>
      <c r="AA13">
        <v>46126</v>
      </c>
      <c r="AB13">
        <v>232667</v>
      </c>
      <c r="AC13">
        <v>289620</v>
      </c>
      <c r="AD13">
        <v>317304</v>
      </c>
      <c r="AE13">
        <v>526208</v>
      </c>
      <c r="AF13">
        <v>599296</v>
      </c>
      <c r="AG13">
        <v>873412</v>
      </c>
      <c r="AH13">
        <v>1486548</v>
      </c>
      <c r="AI13">
        <v>1271352</v>
      </c>
      <c r="AJ13">
        <v>470578</v>
      </c>
      <c r="AK13">
        <v>112082</v>
      </c>
      <c r="AL13">
        <v>711543</v>
      </c>
      <c r="AM13">
        <v>480357</v>
      </c>
      <c r="AN13">
        <v>236407</v>
      </c>
      <c r="AO13">
        <v>20178</v>
      </c>
      <c r="AP13">
        <v>180975</v>
      </c>
      <c r="AQ13">
        <v>218381</v>
      </c>
      <c r="AR13">
        <v>120979</v>
      </c>
      <c r="AS13">
        <v>20493</v>
      </c>
      <c r="AU13">
        <v>1</v>
      </c>
      <c r="AY13">
        <v>44405</v>
      </c>
      <c r="AZ13">
        <v>299718</v>
      </c>
      <c r="BA13">
        <v>236970</v>
      </c>
      <c r="BB13">
        <v>947185</v>
      </c>
    </row>
    <row r="14" spans="1:54">
      <c r="B14" t="s">
        <v>76</v>
      </c>
      <c r="AY14">
        <v>232</v>
      </c>
      <c r="AZ14">
        <v>1620</v>
      </c>
      <c r="BA14">
        <v>52</v>
      </c>
    </row>
    <row r="15" spans="1:54">
      <c r="B15" t="s">
        <v>111</v>
      </c>
      <c r="AR15">
        <v>57</v>
      </c>
      <c r="AS15">
        <v>23</v>
      </c>
      <c r="AT15">
        <v>211</v>
      </c>
      <c r="AU15">
        <v>138</v>
      </c>
      <c r="AV15">
        <v>30</v>
      </c>
    </row>
    <row r="16" spans="1:54">
      <c r="B16" t="s">
        <v>123</v>
      </c>
      <c r="AS16">
        <v>17981</v>
      </c>
      <c r="AT16">
        <v>24502</v>
      </c>
      <c r="AU16">
        <v>6868</v>
      </c>
    </row>
    <row r="17" spans="2:54">
      <c r="B17" t="s">
        <v>28</v>
      </c>
      <c r="AJ17">
        <v>196742</v>
      </c>
      <c r="AK17">
        <v>102039</v>
      </c>
      <c r="AL17">
        <v>87400</v>
      </c>
      <c r="AM17">
        <v>143365</v>
      </c>
      <c r="AN17">
        <v>145709</v>
      </c>
      <c r="AO17">
        <v>44884</v>
      </c>
      <c r="AP17">
        <v>45438</v>
      </c>
      <c r="AQ17">
        <v>53954</v>
      </c>
      <c r="AR17">
        <v>104013</v>
      </c>
      <c r="AS17">
        <v>156879</v>
      </c>
      <c r="AT17">
        <v>239321</v>
      </c>
      <c r="AU17">
        <v>127010</v>
      </c>
      <c r="AV17">
        <v>188129</v>
      </c>
      <c r="AW17">
        <v>331686</v>
      </c>
      <c r="AX17">
        <v>284429</v>
      </c>
      <c r="AY17">
        <v>517711</v>
      </c>
      <c r="AZ17">
        <v>1404806</v>
      </c>
      <c r="BA17">
        <v>808645</v>
      </c>
      <c r="BB17">
        <v>2045076</v>
      </c>
    </row>
    <row r="18" spans="2:54">
      <c r="B18" t="s">
        <v>5</v>
      </c>
      <c r="M18">
        <v>12601.54</v>
      </c>
      <c r="N18">
        <v>48003.05</v>
      </c>
      <c r="P18">
        <v>213780.9</v>
      </c>
      <c r="Q18">
        <v>148018.38</v>
      </c>
      <c r="T18">
        <v>76602.97</v>
      </c>
      <c r="U18">
        <v>481334.26</v>
      </c>
      <c r="V18">
        <v>466255.25</v>
      </c>
      <c r="X18">
        <f>X99</f>
        <v>742031</v>
      </c>
      <c r="Y18">
        <v>3186340</v>
      </c>
      <c r="Z18">
        <v>1261719</v>
      </c>
      <c r="AA18">
        <v>1045431</v>
      </c>
      <c r="AB18">
        <v>455243</v>
      </c>
      <c r="AC18">
        <v>1299068</v>
      </c>
      <c r="AD18">
        <v>2128836</v>
      </c>
      <c r="AE18">
        <v>833004</v>
      </c>
      <c r="AF18">
        <f>AF99</f>
        <v>2239520</v>
      </c>
      <c r="AG18">
        <f>AG99</f>
        <v>2728144</v>
      </c>
      <c r="AH18">
        <v>3513004</v>
      </c>
      <c r="AI18">
        <v>1146100</v>
      </c>
      <c r="AJ18">
        <v>1100886</v>
      </c>
      <c r="AK18">
        <v>588036</v>
      </c>
      <c r="AL18">
        <v>353354</v>
      </c>
      <c r="AM18">
        <v>750861</v>
      </c>
      <c r="AN18">
        <v>554151</v>
      </c>
      <c r="AO18">
        <v>291897</v>
      </c>
      <c r="AP18">
        <v>305689</v>
      </c>
      <c r="AQ18">
        <v>296156</v>
      </c>
      <c r="AR18">
        <f t="shared" ref="AR18:AU18" si="0">AR99</f>
        <v>406666</v>
      </c>
      <c r="AS18">
        <f t="shared" si="0"/>
        <v>289674</v>
      </c>
      <c r="AT18">
        <f t="shared" si="0"/>
        <v>197111</v>
      </c>
      <c r="AU18">
        <f t="shared" si="0"/>
        <v>401765</v>
      </c>
      <c r="AV18">
        <f>AV99</f>
        <v>1470782</v>
      </c>
      <c r="AW18">
        <f t="shared" ref="AW18:AY18" si="1">AW99</f>
        <v>870868</v>
      </c>
      <c r="AX18">
        <f t="shared" si="1"/>
        <v>1463876</v>
      </c>
      <c r="AY18">
        <f t="shared" si="1"/>
        <v>1029123</v>
      </c>
      <c r="AZ18">
        <v>1331687</v>
      </c>
      <c r="BA18">
        <v>619253</v>
      </c>
      <c r="BB18">
        <v>1159184</v>
      </c>
    </row>
    <row r="19" spans="2:54">
      <c r="B19" t="s">
        <v>29</v>
      </c>
      <c r="AM19">
        <v>14381</v>
      </c>
      <c r="AN19">
        <v>100385</v>
      </c>
      <c r="AO19">
        <v>23754</v>
      </c>
      <c r="AP19">
        <v>77057</v>
      </c>
      <c r="AQ19">
        <v>58820</v>
      </c>
      <c r="AR19">
        <v>28906</v>
      </c>
      <c r="AS19">
        <v>9762</v>
      </c>
      <c r="AT19">
        <v>2452</v>
      </c>
      <c r="AU19">
        <v>10548</v>
      </c>
      <c r="AV19">
        <v>883</v>
      </c>
      <c r="AW19">
        <v>656</v>
      </c>
      <c r="AX19">
        <v>1778</v>
      </c>
      <c r="AY19">
        <v>1291</v>
      </c>
      <c r="AZ19">
        <v>20339</v>
      </c>
      <c r="BA19">
        <v>4133</v>
      </c>
      <c r="BB19">
        <v>2871</v>
      </c>
    </row>
    <row r="20" spans="2:54">
      <c r="B20" t="s">
        <v>30</v>
      </c>
      <c r="AQ20">
        <v>162638</v>
      </c>
      <c r="AR20">
        <v>134031</v>
      </c>
      <c r="AS20">
        <v>102218</v>
      </c>
      <c r="AT20">
        <v>180188</v>
      </c>
      <c r="AU20">
        <v>1524</v>
      </c>
      <c r="AV20">
        <v>187584</v>
      </c>
      <c r="AW20">
        <v>195568</v>
      </c>
      <c r="AX20">
        <v>316851</v>
      </c>
      <c r="AY20">
        <v>476729</v>
      </c>
      <c r="AZ20">
        <v>657371</v>
      </c>
      <c r="BA20">
        <v>1049167</v>
      </c>
      <c r="BB20">
        <v>1166937</v>
      </c>
    </row>
    <row r="21" spans="2:54">
      <c r="B21" t="s">
        <v>6</v>
      </c>
      <c r="AB21">
        <v>6951</v>
      </c>
      <c r="AC21">
        <v>20692</v>
      </c>
      <c r="AD21">
        <v>12088</v>
      </c>
      <c r="AE21">
        <v>2612</v>
      </c>
      <c r="AF21">
        <v>9380</v>
      </c>
      <c r="AG21">
        <v>5972</v>
      </c>
      <c r="AH21">
        <v>9068</v>
      </c>
      <c r="AI21">
        <v>6568</v>
      </c>
      <c r="AJ21">
        <v>46277</v>
      </c>
      <c r="AK21">
        <v>43479</v>
      </c>
      <c r="AL21">
        <v>159200</v>
      </c>
      <c r="AM21">
        <v>294004</v>
      </c>
      <c r="AN21">
        <v>219393</v>
      </c>
      <c r="AO21">
        <v>16478</v>
      </c>
      <c r="AP21">
        <v>32980</v>
      </c>
      <c r="AQ21">
        <v>37289</v>
      </c>
      <c r="AY21">
        <v>231</v>
      </c>
      <c r="AZ21">
        <v>62852</v>
      </c>
      <c r="BA21">
        <v>45336</v>
      </c>
      <c r="BB21">
        <v>48835</v>
      </c>
    </row>
    <row r="22" spans="2:54">
      <c r="B22" t="s">
        <v>7</v>
      </c>
      <c r="P22">
        <v>219269.9</v>
      </c>
      <c r="Q22">
        <v>229149</v>
      </c>
      <c r="T22">
        <v>70805.95</v>
      </c>
      <c r="U22">
        <v>58464.95</v>
      </c>
      <c r="V22">
        <v>27840.35</v>
      </c>
      <c r="X22">
        <v>26666</v>
      </c>
      <c r="Y22">
        <v>121657</v>
      </c>
      <c r="Z22">
        <v>74022</v>
      </c>
      <c r="AA22">
        <v>93946</v>
      </c>
      <c r="AB22">
        <v>153005</v>
      </c>
      <c r="AC22">
        <v>178580</v>
      </c>
      <c r="AD22">
        <v>499824</v>
      </c>
      <c r="AE22">
        <v>957288</v>
      </c>
      <c r="AF22">
        <v>350616</v>
      </c>
      <c r="AG22">
        <v>235220</v>
      </c>
      <c r="AH22">
        <v>323028</v>
      </c>
      <c r="AI22">
        <v>293472</v>
      </c>
      <c r="AJ22">
        <v>342660</v>
      </c>
      <c r="AK22">
        <v>47310</v>
      </c>
      <c r="AL22">
        <v>43717</v>
      </c>
      <c r="AM22">
        <v>54667</v>
      </c>
      <c r="AN22">
        <v>51146</v>
      </c>
      <c r="AO22">
        <v>10963</v>
      </c>
      <c r="AP22">
        <v>31286</v>
      </c>
      <c r="AQ22">
        <v>10317</v>
      </c>
      <c r="AR22">
        <v>9809</v>
      </c>
      <c r="AS22">
        <v>10872</v>
      </c>
      <c r="AT22">
        <v>12749</v>
      </c>
      <c r="AU22">
        <v>17524</v>
      </c>
      <c r="AV22">
        <v>3971</v>
      </c>
      <c r="AW22">
        <v>3</v>
      </c>
      <c r="AX22">
        <v>62</v>
      </c>
      <c r="AY22">
        <v>1642</v>
      </c>
      <c r="AZ22">
        <v>6275</v>
      </c>
      <c r="BA22">
        <v>23526</v>
      </c>
      <c r="BB22">
        <v>20153</v>
      </c>
    </row>
    <row r="23" spans="2:54" hidden="1">
      <c r="B23" t="s">
        <v>49</v>
      </c>
    </row>
    <row r="24" spans="2:54">
      <c r="B24" t="s">
        <v>8</v>
      </c>
      <c r="M24">
        <f>1407.27*2.15</f>
        <v>3025.6304999999998</v>
      </c>
      <c r="N24">
        <v>2059.6999999999998</v>
      </c>
      <c r="P24">
        <v>169.85</v>
      </c>
      <c r="Q24">
        <v>754.65</v>
      </c>
      <c r="T24">
        <v>13448.25</v>
      </c>
      <c r="U24">
        <v>44601.75</v>
      </c>
      <c r="V24">
        <v>8694.6</v>
      </c>
      <c r="X24">
        <v>3965</v>
      </c>
      <c r="Y24">
        <v>60795</v>
      </c>
      <c r="Z24">
        <v>30122</v>
      </c>
      <c r="AA24">
        <v>8335</v>
      </c>
      <c r="AB24">
        <v>27318</v>
      </c>
      <c r="AC24">
        <v>72344</v>
      </c>
      <c r="AD24">
        <v>90084</v>
      </c>
      <c r="AE24">
        <v>68620</v>
      </c>
      <c r="AF24">
        <v>49908</v>
      </c>
      <c r="AG24">
        <v>91204</v>
      </c>
      <c r="AH24">
        <v>68096</v>
      </c>
      <c r="AI24">
        <v>91972</v>
      </c>
      <c r="AJ24">
        <v>168267</v>
      </c>
      <c r="AK24">
        <v>103498</v>
      </c>
      <c r="AL24">
        <v>98334</v>
      </c>
      <c r="AM24">
        <v>211481</v>
      </c>
      <c r="AN24">
        <v>64058</v>
      </c>
      <c r="AO24">
        <v>10712</v>
      </c>
      <c r="AP24">
        <v>21120</v>
      </c>
      <c r="AQ24">
        <v>37905</v>
      </c>
      <c r="AR24">
        <v>29144</v>
      </c>
      <c r="AS24">
        <v>3185</v>
      </c>
      <c r="AV24">
        <v>579</v>
      </c>
      <c r="AY24">
        <v>4197</v>
      </c>
      <c r="AZ24">
        <v>10776</v>
      </c>
      <c r="BA24">
        <v>26156</v>
      </c>
      <c r="BB24">
        <v>10168</v>
      </c>
    </row>
    <row r="25" spans="2:54">
      <c r="B25" t="s">
        <v>31</v>
      </c>
      <c r="AJ25">
        <v>492</v>
      </c>
      <c r="AK25">
        <v>44</v>
      </c>
      <c r="AL25">
        <v>4</v>
      </c>
      <c r="AM25">
        <v>531</v>
      </c>
      <c r="AN25">
        <v>1395</v>
      </c>
      <c r="AO25">
        <v>136</v>
      </c>
      <c r="AP25">
        <v>139</v>
      </c>
      <c r="AQ25">
        <v>119</v>
      </c>
      <c r="AR25">
        <v>30</v>
      </c>
      <c r="AS25">
        <v>16</v>
      </c>
      <c r="AT25">
        <v>31</v>
      </c>
      <c r="AY25">
        <v>456</v>
      </c>
      <c r="AZ25">
        <v>114</v>
      </c>
      <c r="BB25">
        <v>81</v>
      </c>
    </row>
    <row r="26" spans="2:54">
      <c r="B26" t="s">
        <v>32</v>
      </c>
      <c r="AK26">
        <v>15643</v>
      </c>
      <c r="AL26">
        <v>102887</v>
      </c>
      <c r="AM26">
        <v>228501</v>
      </c>
      <c r="AN26">
        <v>139123</v>
      </c>
      <c r="AO26">
        <v>36486</v>
      </c>
      <c r="AP26">
        <v>68382</v>
      </c>
      <c r="AQ26">
        <v>84236</v>
      </c>
      <c r="AR26">
        <v>91976</v>
      </c>
      <c r="AS26">
        <v>129772</v>
      </c>
      <c r="AT26">
        <v>162581</v>
      </c>
      <c r="AU26">
        <v>139208</v>
      </c>
      <c r="AV26">
        <v>302711</v>
      </c>
      <c r="AW26">
        <v>203430</v>
      </c>
      <c r="AX26">
        <v>177987</v>
      </c>
      <c r="AY26">
        <v>124598</v>
      </c>
      <c r="AZ26">
        <v>201625</v>
      </c>
      <c r="BA26">
        <v>204431</v>
      </c>
      <c r="BB26">
        <v>160108</v>
      </c>
    </row>
    <row r="27" spans="2:54">
      <c r="B27" t="s">
        <v>116</v>
      </c>
      <c r="AR27">
        <v>14019</v>
      </c>
      <c r="AU27">
        <v>102</v>
      </c>
    </row>
    <row r="28" spans="2:54">
      <c r="B28" t="s">
        <v>9</v>
      </c>
      <c r="L28">
        <v>340618</v>
      </c>
      <c r="M28">
        <v>311153.46000000002</v>
      </c>
      <c r="N28">
        <v>313577.02</v>
      </c>
      <c r="P28">
        <v>413781.43</v>
      </c>
      <c r="Q28">
        <v>363306</v>
      </c>
      <c r="T28">
        <v>253438.4</v>
      </c>
      <c r="U28">
        <v>349630.3</v>
      </c>
      <c r="V28">
        <v>242549.6</v>
      </c>
      <c r="X28">
        <v>220373</v>
      </c>
      <c r="Y28">
        <v>702932</v>
      </c>
      <c r="Z28">
        <v>366512</v>
      </c>
      <c r="AA28">
        <v>381599</v>
      </c>
      <c r="AB28">
        <v>256110</v>
      </c>
      <c r="AC28">
        <v>659652</v>
      </c>
      <c r="AD28">
        <v>906776</v>
      </c>
      <c r="AE28">
        <v>846908</v>
      </c>
      <c r="AF28">
        <v>915964</v>
      </c>
      <c r="AG28">
        <v>893736</v>
      </c>
      <c r="AH28">
        <v>993720</v>
      </c>
      <c r="AI28">
        <v>625040</v>
      </c>
      <c r="AJ28">
        <v>532293</v>
      </c>
      <c r="AK28">
        <v>427777</v>
      </c>
      <c r="AL28">
        <v>619558</v>
      </c>
      <c r="AM28">
        <v>665099</v>
      </c>
      <c r="AN28">
        <v>558974</v>
      </c>
      <c r="AO28">
        <v>69280</v>
      </c>
      <c r="AP28">
        <v>35044</v>
      </c>
      <c r="AQ28">
        <v>39669</v>
      </c>
      <c r="AR28">
        <v>23049</v>
      </c>
      <c r="AS28">
        <v>41704</v>
      </c>
      <c r="AT28">
        <v>50352</v>
      </c>
      <c r="AU28">
        <v>10967</v>
      </c>
      <c r="AV28">
        <v>8839</v>
      </c>
      <c r="AW28">
        <v>13752</v>
      </c>
      <c r="AX28">
        <v>34323</v>
      </c>
      <c r="AY28">
        <v>45878</v>
      </c>
      <c r="AZ28">
        <v>90884</v>
      </c>
      <c r="BA28">
        <v>73876</v>
      </c>
      <c r="BB28">
        <v>36676</v>
      </c>
    </row>
    <row r="29" spans="2:54">
      <c r="B29" t="s">
        <v>117</v>
      </c>
      <c r="AU29">
        <v>16096</v>
      </c>
    </row>
    <row r="30" spans="2:54">
      <c r="B30" t="s">
        <v>10</v>
      </c>
      <c r="L30">
        <v>7123776</v>
      </c>
      <c r="M30">
        <v>5407853.9800000004</v>
      </c>
      <c r="N30">
        <v>6755535.6399999997</v>
      </c>
      <c r="P30">
        <v>8836495.6999999993</v>
      </c>
      <c r="Q30">
        <v>9363349.8499999996</v>
      </c>
      <c r="T30">
        <v>6520423.6699999999</v>
      </c>
      <c r="U30">
        <v>10058939.550000001</v>
      </c>
      <c r="V30">
        <v>8360436.25</v>
      </c>
      <c r="X30">
        <v>12669594</v>
      </c>
      <c r="Y30">
        <v>25070446</v>
      </c>
      <c r="Z30">
        <v>11037507</v>
      </c>
      <c r="AA30">
        <v>10968934</v>
      </c>
      <c r="AB30">
        <v>12411576</v>
      </c>
      <c r="AC30">
        <v>27226832</v>
      </c>
      <c r="AD30">
        <v>29934056</v>
      </c>
      <c r="AE30">
        <v>30822560</v>
      </c>
      <c r="AF30">
        <v>32797676</v>
      </c>
      <c r="AG30">
        <v>35915696</v>
      </c>
      <c r="AH30">
        <v>38727084</v>
      </c>
      <c r="AI30">
        <v>21601940</v>
      </c>
      <c r="AJ30">
        <v>18005054</v>
      </c>
      <c r="AK30">
        <v>12644257</v>
      </c>
      <c r="AL30">
        <v>13773560</v>
      </c>
      <c r="AM30">
        <v>17190373</v>
      </c>
      <c r="AN30">
        <v>16272412</v>
      </c>
      <c r="AO30">
        <v>3662998</v>
      </c>
      <c r="AP30">
        <v>5048075</v>
      </c>
      <c r="AQ30">
        <v>6194856</v>
      </c>
      <c r="AR30">
        <v>9925240</v>
      </c>
      <c r="AS30">
        <v>12634553</v>
      </c>
      <c r="AT30">
        <v>14414624</v>
      </c>
      <c r="AU30">
        <v>8971342</v>
      </c>
      <c r="AV30">
        <v>12405333</v>
      </c>
      <c r="AW30">
        <v>14437056</v>
      </c>
      <c r="AX30">
        <v>18739929</v>
      </c>
      <c r="AY30">
        <v>25312606</v>
      </c>
      <c r="AZ30">
        <v>38692133</v>
      </c>
      <c r="BA30">
        <v>32908736</v>
      </c>
      <c r="BB30">
        <v>31668247</v>
      </c>
    </row>
    <row r="31" spans="2:54">
      <c r="B31" t="s">
        <v>11</v>
      </c>
      <c r="AE31">
        <v>5724</v>
      </c>
      <c r="AH31">
        <v>1000</v>
      </c>
      <c r="AJ31">
        <v>11084</v>
      </c>
      <c r="AM31">
        <v>3327</v>
      </c>
      <c r="AN31">
        <v>7738</v>
      </c>
      <c r="AO31">
        <v>586</v>
      </c>
      <c r="AP31">
        <v>8758</v>
      </c>
      <c r="AQ31">
        <v>13897</v>
      </c>
      <c r="AR31">
        <v>1598</v>
      </c>
      <c r="AS31">
        <v>1501</v>
      </c>
    </row>
    <row r="32" spans="2:54">
      <c r="B32" t="s">
        <v>33</v>
      </c>
      <c r="AP32">
        <v>12642</v>
      </c>
      <c r="AQ32">
        <v>3167</v>
      </c>
      <c r="AR32">
        <v>7470</v>
      </c>
      <c r="AS32">
        <v>18935</v>
      </c>
      <c r="AT32">
        <v>52603</v>
      </c>
      <c r="AU32">
        <v>6293</v>
      </c>
      <c r="AV32">
        <v>34</v>
      </c>
      <c r="AZ32">
        <v>619</v>
      </c>
      <c r="BB32">
        <v>58462</v>
      </c>
    </row>
    <row r="33" spans="2:54">
      <c r="B33" t="s">
        <v>12</v>
      </c>
      <c r="AH33">
        <v>3516</v>
      </c>
      <c r="AI33">
        <v>6880</v>
      </c>
      <c r="AJ33">
        <v>8259</v>
      </c>
      <c r="AK33">
        <v>8590</v>
      </c>
      <c r="AL33">
        <v>6373</v>
      </c>
      <c r="AM33">
        <v>2373</v>
      </c>
      <c r="AN33">
        <v>11531</v>
      </c>
      <c r="AO33">
        <v>4404</v>
      </c>
      <c r="AP33">
        <v>13588</v>
      </c>
      <c r="AQ33">
        <v>17824</v>
      </c>
      <c r="AR33">
        <v>36795</v>
      </c>
      <c r="AS33">
        <v>12429</v>
      </c>
      <c r="AT33">
        <v>3154</v>
      </c>
      <c r="AY33">
        <v>574</v>
      </c>
      <c r="AZ33">
        <v>1440</v>
      </c>
      <c r="BA33">
        <v>20624</v>
      </c>
    </row>
    <row r="34" spans="2:54">
      <c r="B34" t="s">
        <v>13</v>
      </c>
      <c r="L34">
        <v>789621</v>
      </c>
      <c r="M34">
        <v>903647.54</v>
      </c>
      <c r="N34">
        <v>772499.55</v>
      </c>
      <c r="P34">
        <v>944667.53</v>
      </c>
      <c r="Q34">
        <v>902529.32</v>
      </c>
      <c r="T34">
        <v>180927.85</v>
      </c>
      <c r="U34">
        <v>387586.27</v>
      </c>
      <c r="V34">
        <v>296717.42</v>
      </c>
      <c r="X34">
        <v>158327</v>
      </c>
      <c r="Y34">
        <v>1247114</v>
      </c>
      <c r="Z34">
        <v>484816</v>
      </c>
      <c r="AA34">
        <v>336041</v>
      </c>
      <c r="AB34">
        <v>428951</v>
      </c>
      <c r="AC34">
        <v>838448</v>
      </c>
      <c r="AD34">
        <v>760288</v>
      </c>
      <c r="AE34">
        <v>706320</v>
      </c>
      <c r="AF34">
        <v>1135408</v>
      </c>
      <c r="AG34">
        <v>1084064</v>
      </c>
      <c r="AH34">
        <v>2029256</v>
      </c>
      <c r="AI34">
        <v>1256592</v>
      </c>
      <c r="AJ34">
        <v>894899</v>
      </c>
      <c r="AK34">
        <v>630105</v>
      </c>
      <c r="AL34">
        <v>776251</v>
      </c>
      <c r="AM34">
        <v>798754</v>
      </c>
      <c r="AN34">
        <v>665802</v>
      </c>
      <c r="AO34">
        <v>102914</v>
      </c>
      <c r="AP34">
        <v>159446</v>
      </c>
      <c r="AQ34">
        <v>164983</v>
      </c>
      <c r="AR34">
        <v>220083</v>
      </c>
      <c r="AS34">
        <v>111104</v>
      </c>
      <c r="AT34">
        <v>7727</v>
      </c>
      <c r="AU34">
        <v>3089</v>
      </c>
      <c r="AV34">
        <v>586</v>
      </c>
      <c r="AW34">
        <v>1469</v>
      </c>
      <c r="AX34">
        <v>7488</v>
      </c>
      <c r="AY34">
        <v>90132</v>
      </c>
      <c r="AZ34">
        <v>157292</v>
      </c>
      <c r="BA34">
        <v>130492</v>
      </c>
      <c r="BB34">
        <v>202727</v>
      </c>
    </row>
    <row r="35" spans="2:54">
      <c r="B35" t="s">
        <v>34</v>
      </c>
      <c r="Z35">
        <v>5375</v>
      </c>
      <c r="AA35">
        <v>1617</v>
      </c>
      <c r="AL35">
        <v>1502</v>
      </c>
      <c r="AM35">
        <v>520</v>
      </c>
      <c r="AP35">
        <v>368</v>
      </c>
      <c r="AQ35">
        <v>1</v>
      </c>
      <c r="AR35">
        <v>354</v>
      </c>
      <c r="AS35">
        <v>48</v>
      </c>
      <c r="AU35">
        <v>294</v>
      </c>
      <c r="AV35">
        <v>4257</v>
      </c>
    </row>
    <row r="36" spans="2:54">
      <c r="B36" t="s">
        <v>35</v>
      </c>
      <c r="AN36">
        <v>67</v>
      </c>
      <c r="AQ36">
        <v>2253</v>
      </c>
      <c r="AU36">
        <v>34</v>
      </c>
      <c r="AV36">
        <v>1</v>
      </c>
      <c r="AW36">
        <v>319</v>
      </c>
      <c r="AX36">
        <v>25</v>
      </c>
      <c r="AY36">
        <v>2</v>
      </c>
      <c r="BA36">
        <v>64</v>
      </c>
      <c r="BB36">
        <v>8</v>
      </c>
    </row>
    <row r="37" spans="2:54">
      <c r="B37" t="s">
        <v>118</v>
      </c>
      <c r="AT37">
        <v>161</v>
      </c>
    </row>
    <row r="38" spans="2:54">
      <c r="B38" t="s">
        <v>14</v>
      </c>
      <c r="L38">
        <v>1425072</v>
      </c>
      <c r="M38">
        <v>132323.68</v>
      </c>
      <c r="N38">
        <v>103167.75</v>
      </c>
      <c r="P38">
        <v>212549.3</v>
      </c>
      <c r="Q38">
        <v>275135.13</v>
      </c>
      <c r="T38">
        <f>T114</f>
        <v>547654.27999999991</v>
      </c>
      <c r="U38">
        <v>668528.74</v>
      </c>
      <c r="V38">
        <v>763499.25</v>
      </c>
      <c r="X38">
        <f>X114</f>
        <v>873539</v>
      </c>
      <c r="Y38">
        <v>1643838</v>
      </c>
      <c r="Z38">
        <v>1607162</v>
      </c>
      <c r="AA38">
        <v>1169533</v>
      </c>
      <c r="AB38">
        <v>1597214</v>
      </c>
      <c r="AC38">
        <v>3552176</v>
      </c>
      <c r="AD38">
        <v>3559548</v>
      </c>
      <c r="AE38">
        <v>2634176</v>
      </c>
      <c r="AF38">
        <f>AF114</f>
        <v>3524984</v>
      </c>
      <c r="AG38">
        <f>AG114</f>
        <v>3829600</v>
      </c>
      <c r="AH38">
        <v>3654036</v>
      </c>
      <c r="AI38">
        <v>2230356</v>
      </c>
      <c r="AJ38">
        <v>1741039</v>
      </c>
      <c r="AK38">
        <v>1304082</v>
      </c>
      <c r="AL38">
        <v>1311882</v>
      </c>
      <c r="AM38">
        <v>1667256</v>
      </c>
      <c r="AN38">
        <v>3041071</v>
      </c>
      <c r="AO38">
        <v>458611</v>
      </c>
      <c r="AP38">
        <v>410082</v>
      </c>
      <c r="AQ38">
        <v>292621</v>
      </c>
      <c r="AR38">
        <f t="shared" ref="AR38:AU38" si="2">AR114</f>
        <v>336828</v>
      </c>
      <c r="AS38">
        <f t="shared" si="2"/>
        <v>716359</v>
      </c>
      <c r="AT38">
        <f t="shared" si="2"/>
        <v>928299</v>
      </c>
      <c r="AU38">
        <f t="shared" si="2"/>
        <v>1946965</v>
      </c>
      <c r="AV38">
        <f>AV114</f>
        <v>4796352</v>
      </c>
      <c r="AW38">
        <f>AW114</f>
        <v>4679262</v>
      </c>
      <c r="AX38">
        <f t="shared" ref="AX38:AY38" si="3">AX114</f>
        <v>4887435</v>
      </c>
      <c r="AY38">
        <f t="shared" si="3"/>
        <v>3793078</v>
      </c>
      <c r="AZ38">
        <v>2421356</v>
      </c>
      <c r="BA38">
        <v>1904717</v>
      </c>
      <c r="BB38">
        <v>1692403</v>
      </c>
    </row>
    <row r="39" spans="2:54">
      <c r="B39" t="s">
        <v>15</v>
      </c>
      <c r="M39">
        <f>672*2.15</f>
        <v>1444.8</v>
      </c>
      <c r="P39">
        <v>28504.7</v>
      </c>
      <c r="Q39">
        <v>21016.25</v>
      </c>
      <c r="T39">
        <v>94630.1</v>
      </c>
      <c r="U39">
        <v>25640.9</v>
      </c>
      <c r="V39">
        <v>14271.7</v>
      </c>
      <c r="X39">
        <v>3992</v>
      </c>
      <c r="Y39">
        <v>1258009</v>
      </c>
      <c r="Z39">
        <v>647414</v>
      </c>
      <c r="AA39">
        <v>197985</v>
      </c>
      <c r="AB39">
        <v>286057</v>
      </c>
      <c r="AC39">
        <v>833012</v>
      </c>
      <c r="AD39">
        <v>1016156</v>
      </c>
      <c r="AE39">
        <v>1212624</v>
      </c>
      <c r="AF39">
        <v>1232528</v>
      </c>
      <c r="AG39">
        <v>1446448</v>
      </c>
      <c r="AH39">
        <v>1014856</v>
      </c>
      <c r="AI39">
        <v>678236</v>
      </c>
      <c r="AJ39">
        <v>741051</v>
      </c>
      <c r="AK39">
        <v>389812</v>
      </c>
      <c r="AL39">
        <v>378253</v>
      </c>
      <c r="AM39">
        <v>257681</v>
      </c>
      <c r="AN39">
        <v>754419</v>
      </c>
      <c r="AO39">
        <v>73040</v>
      </c>
      <c r="AP39">
        <v>185343</v>
      </c>
      <c r="AQ39">
        <v>172849</v>
      </c>
      <c r="AR39">
        <v>192655</v>
      </c>
      <c r="AS39">
        <v>77201</v>
      </c>
      <c r="AT39">
        <v>274</v>
      </c>
      <c r="AU39">
        <v>63</v>
      </c>
      <c r="AY39">
        <v>12410</v>
      </c>
      <c r="AZ39">
        <v>163516</v>
      </c>
      <c r="BA39">
        <v>122244</v>
      </c>
      <c r="BB39">
        <v>138928</v>
      </c>
    </row>
    <row r="40" spans="2:54">
      <c r="B40" t="s">
        <v>112</v>
      </c>
      <c r="AT40">
        <v>17792</v>
      </c>
      <c r="AU40">
        <v>554</v>
      </c>
      <c r="AV40">
        <v>466</v>
      </c>
    </row>
    <row r="41" spans="2:54">
      <c r="B41" t="s">
        <v>36</v>
      </c>
      <c r="AL41">
        <v>9315</v>
      </c>
      <c r="AM41">
        <v>18405</v>
      </c>
      <c r="AN41">
        <v>19255</v>
      </c>
      <c r="AO41">
        <v>6604</v>
      </c>
      <c r="AP41">
        <v>17225</v>
      </c>
      <c r="AQ41">
        <v>14111</v>
      </c>
      <c r="AR41">
        <v>13419</v>
      </c>
      <c r="AS41">
        <v>9391</v>
      </c>
      <c r="AT41">
        <v>567</v>
      </c>
      <c r="AU41">
        <v>192</v>
      </c>
      <c r="BA41">
        <v>1199</v>
      </c>
      <c r="BB41">
        <v>1494</v>
      </c>
    </row>
    <row r="42" spans="2:54">
      <c r="B42" t="s">
        <v>37</v>
      </c>
      <c r="AJ42">
        <v>96903</v>
      </c>
      <c r="AK42">
        <v>113066</v>
      </c>
      <c r="AL42">
        <v>199104</v>
      </c>
      <c r="AM42">
        <v>255021</v>
      </c>
      <c r="AN42">
        <v>62846</v>
      </c>
      <c r="AO42">
        <v>16613</v>
      </c>
      <c r="AP42">
        <v>71010</v>
      </c>
      <c r="AQ42">
        <v>34080</v>
      </c>
      <c r="AR42">
        <v>41857</v>
      </c>
      <c r="AS42">
        <v>46098</v>
      </c>
      <c r="AT42">
        <v>77352</v>
      </c>
      <c r="AU42">
        <v>88708</v>
      </c>
      <c r="AV42">
        <v>340869</v>
      </c>
      <c r="AW42">
        <v>190394</v>
      </c>
      <c r="AX42">
        <v>82575</v>
      </c>
      <c r="AY42">
        <v>75585</v>
      </c>
      <c r="AZ42">
        <v>179537</v>
      </c>
      <c r="BA42">
        <v>450181</v>
      </c>
      <c r="BB42">
        <v>278243</v>
      </c>
    </row>
    <row r="43" spans="2:54">
      <c r="B43" t="s">
        <v>77</v>
      </c>
      <c r="AT43">
        <v>13342</v>
      </c>
      <c r="AU43">
        <v>18934</v>
      </c>
      <c r="AX43">
        <v>12</v>
      </c>
      <c r="AZ43">
        <v>11310</v>
      </c>
      <c r="BA43">
        <v>289</v>
      </c>
      <c r="BB43">
        <v>1198</v>
      </c>
    </row>
    <row r="44" spans="2:54">
      <c r="B44" t="s">
        <v>119</v>
      </c>
      <c r="AT44">
        <v>131007</v>
      </c>
    </row>
    <row r="45" spans="2:54">
      <c r="B45" t="s">
        <v>90</v>
      </c>
      <c r="AT45">
        <v>312</v>
      </c>
      <c r="AU45">
        <v>23</v>
      </c>
      <c r="AY45">
        <v>590</v>
      </c>
      <c r="AZ45">
        <v>209</v>
      </c>
      <c r="BA45">
        <v>10</v>
      </c>
    </row>
    <row r="46" spans="2:54">
      <c r="B46" t="s">
        <v>78</v>
      </c>
      <c r="AZ46">
        <v>30</v>
      </c>
      <c r="BB46">
        <v>4469</v>
      </c>
    </row>
    <row r="47" spans="2:54">
      <c r="B47" t="s">
        <v>38</v>
      </c>
      <c r="AN47">
        <v>420</v>
      </c>
      <c r="AO47">
        <v>65</v>
      </c>
      <c r="AP47">
        <v>253</v>
      </c>
      <c r="AQ47">
        <v>607</v>
      </c>
      <c r="AR47">
        <v>824</v>
      </c>
      <c r="AS47">
        <v>1967</v>
      </c>
      <c r="AT47">
        <v>1586</v>
      </c>
      <c r="AU47">
        <v>862</v>
      </c>
      <c r="AV47">
        <v>492</v>
      </c>
      <c r="AW47">
        <v>1715</v>
      </c>
      <c r="AX47">
        <v>312</v>
      </c>
      <c r="AY47">
        <v>1580</v>
      </c>
      <c r="AZ47">
        <v>7339</v>
      </c>
      <c r="BA47">
        <v>3229</v>
      </c>
      <c r="BB47">
        <v>1730</v>
      </c>
    </row>
    <row r="48" spans="2:54">
      <c r="B48" t="s">
        <v>91</v>
      </c>
      <c r="AT48">
        <v>288</v>
      </c>
      <c r="AX48">
        <v>561</v>
      </c>
      <c r="BA48">
        <v>1331</v>
      </c>
    </row>
    <row r="49" spans="2:54">
      <c r="B49" t="s">
        <v>50</v>
      </c>
      <c r="AS49">
        <v>307</v>
      </c>
      <c r="AT49">
        <v>199</v>
      </c>
      <c r="BA49">
        <v>159</v>
      </c>
    </row>
    <row r="50" spans="2:54">
      <c r="B50" t="s">
        <v>113</v>
      </c>
      <c r="AV50">
        <v>4</v>
      </c>
    </row>
    <row r="51" spans="2:54">
      <c r="B51" t="s">
        <v>79</v>
      </c>
      <c r="BB51">
        <v>20</v>
      </c>
    </row>
    <row r="52" spans="2:54">
      <c r="B52" t="s">
        <v>16</v>
      </c>
      <c r="L52">
        <v>401321</v>
      </c>
      <c r="M52">
        <v>254308.55</v>
      </c>
      <c r="N52">
        <v>341206.82</v>
      </c>
      <c r="P52">
        <v>527523.11</v>
      </c>
      <c r="Q52">
        <v>390826.19</v>
      </c>
      <c r="T52">
        <v>295947.17</v>
      </c>
      <c r="U52">
        <v>268651.63</v>
      </c>
      <c r="V52">
        <v>179627.22</v>
      </c>
      <c r="X52">
        <v>44134</v>
      </c>
      <c r="Y52">
        <v>1135145</v>
      </c>
      <c r="Z52">
        <v>260160</v>
      </c>
      <c r="AA52">
        <v>149332</v>
      </c>
      <c r="AB52">
        <v>320113</v>
      </c>
      <c r="AC52">
        <v>674760</v>
      </c>
      <c r="AD52">
        <v>1056784</v>
      </c>
      <c r="AE52">
        <v>1229784</v>
      </c>
      <c r="AF52">
        <v>1723772</v>
      </c>
      <c r="AG52">
        <v>1206088</v>
      </c>
      <c r="AH52">
        <v>1631684</v>
      </c>
      <c r="AI52">
        <v>1062200</v>
      </c>
      <c r="AJ52">
        <v>624359</v>
      </c>
      <c r="AK52">
        <v>660259</v>
      </c>
      <c r="AL52">
        <v>809597</v>
      </c>
      <c r="AM52">
        <v>1285983</v>
      </c>
      <c r="AN52">
        <v>1297814</v>
      </c>
      <c r="AO52">
        <v>158408</v>
      </c>
      <c r="AP52">
        <v>300796</v>
      </c>
      <c r="AQ52">
        <v>286095</v>
      </c>
      <c r="AR52">
        <v>281554</v>
      </c>
      <c r="AS52">
        <v>365321</v>
      </c>
      <c r="AT52">
        <v>15807</v>
      </c>
      <c r="AU52">
        <v>364</v>
      </c>
      <c r="AV52">
        <v>285</v>
      </c>
      <c r="AY52">
        <v>43687</v>
      </c>
      <c r="AZ52">
        <v>290196</v>
      </c>
      <c r="BA52">
        <v>280811</v>
      </c>
      <c r="BB52">
        <v>432011</v>
      </c>
    </row>
    <row r="53" spans="2:54">
      <c r="B53" t="s">
        <v>39</v>
      </c>
      <c r="AK53">
        <v>15486</v>
      </c>
      <c r="AL53">
        <v>17040</v>
      </c>
      <c r="AM53">
        <v>21752</v>
      </c>
      <c r="AN53">
        <v>25583</v>
      </c>
      <c r="AO53">
        <v>5357</v>
      </c>
      <c r="AP53">
        <v>6669</v>
      </c>
      <c r="AQ53">
        <v>6157</v>
      </c>
      <c r="AR53">
        <v>18923</v>
      </c>
      <c r="AS53">
        <v>5711</v>
      </c>
      <c r="AT53">
        <v>5466</v>
      </c>
      <c r="AU53">
        <v>2461</v>
      </c>
      <c r="AV53">
        <v>3923</v>
      </c>
      <c r="AW53">
        <v>5098</v>
      </c>
      <c r="AX53">
        <v>5184</v>
      </c>
      <c r="AY53">
        <v>3010</v>
      </c>
      <c r="AZ53">
        <v>7455</v>
      </c>
      <c r="BA53">
        <v>7353</v>
      </c>
      <c r="BB53">
        <v>7577</v>
      </c>
    </row>
    <row r="54" spans="2:54">
      <c r="B54" t="s">
        <v>17</v>
      </c>
      <c r="N54">
        <v>1075</v>
      </c>
      <c r="P54">
        <v>16602.3</v>
      </c>
      <c r="Q54">
        <v>8366</v>
      </c>
      <c r="T54">
        <v>8367.7999999999993</v>
      </c>
      <c r="U54">
        <v>17417.150000000001</v>
      </c>
      <c r="V54">
        <v>60679.45</v>
      </c>
      <c r="X54">
        <v>73829</v>
      </c>
      <c r="Y54">
        <v>155882</v>
      </c>
      <c r="Z54">
        <v>34753</v>
      </c>
      <c r="AA54">
        <v>45722</v>
      </c>
      <c r="AB54">
        <v>54313</v>
      </c>
      <c r="AC54">
        <v>177796</v>
      </c>
      <c r="AD54">
        <v>120408</v>
      </c>
      <c r="AE54">
        <v>155488</v>
      </c>
      <c r="AF54">
        <v>326848</v>
      </c>
      <c r="AG54">
        <v>441112</v>
      </c>
      <c r="AH54">
        <v>419908</v>
      </c>
      <c r="AI54">
        <v>303068</v>
      </c>
      <c r="AJ54">
        <v>462137</v>
      </c>
      <c r="AK54">
        <v>334391</v>
      </c>
      <c r="AL54">
        <v>669061</v>
      </c>
      <c r="AM54">
        <v>2232099</v>
      </c>
      <c r="AN54">
        <v>3274577</v>
      </c>
      <c r="AO54">
        <v>654947</v>
      </c>
      <c r="AP54">
        <v>976633</v>
      </c>
      <c r="AQ54">
        <v>781687</v>
      </c>
      <c r="AR54">
        <v>856616</v>
      </c>
      <c r="AS54">
        <v>418879</v>
      </c>
      <c r="AT54">
        <v>367733</v>
      </c>
      <c r="AU54">
        <v>5982</v>
      </c>
      <c r="AV54">
        <v>96</v>
      </c>
      <c r="BA54">
        <v>1925</v>
      </c>
      <c r="BB54">
        <v>50354</v>
      </c>
    </row>
    <row r="55" spans="2:54">
      <c r="B55" t="s">
        <v>40</v>
      </c>
      <c r="AN55">
        <v>1346</v>
      </c>
      <c r="AP55">
        <v>444</v>
      </c>
      <c r="AQ55">
        <v>1231</v>
      </c>
      <c r="AR55">
        <v>521</v>
      </c>
    </row>
    <row r="56" spans="2:54">
      <c r="B56" t="s">
        <v>92</v>
      </c>
      <c r="AS56">
        <v>300</v>
      </c>
      <c r="AT56">
        <v>9195</v>
      </c>
      <c r="AU56">
        <v>3872</v>
      </c>
      <c r="AX56">
        <v>44</v>
      </c>
      <c r="AZ56">
        <v>154</v>
      </c>
      <c r="BA56">
        <v>4</v>
      </c>
    </row>
    <row r="57" spans="2:54">
      <c r="B57" t="s">
        <v>80</v>
      </c>
      <c r="AZ57">
        <v>1121</v>
      </c>
      <c r="BB57">
        <v>55</v>
      </c>
    </row>
    <row r="58" spans="2:54">
      <c r="B58" t="s">
        <v>51</v>
      </c>
    </row>
    <row r="59" spans="2:54">
      <c r="B59" t="s">
        <v>81</v>
      </c>
      <c r="AY59">
        <v>400</v>
      </c>
      <c r="BB59">
        <v>9611</v>
      </c>
    </row>
    <row r="60" spans="2:54">
      <c r="B60" t="s">
        <v>120</v>
      </c>
      <c r="AT60">
        <v>17</v>
      </c>
    </row>
    <row r="61" spans="2:54">
      <c r="B61" t="s">
        <v>82</v>
      </c>
      <c r="AS61">
        <v>125</v>
      </c>
      <c r="AT61">
        <v>2</v>
      </c>
      <c r="AZ61">
        <v>267</v>
      </c>
      <c r="BA61">
        <v>118</v>
      </c>
      <c r="BB61">
        <v>896</v>
      </c>
    </row>
    <row r="62" spans="2:54">
      <c r="B62" t="s">
        <v>93</v>
      </c>
      <c r="AZ62">
        <v>8178</v>
      </c>
    </row>
    <row r="63" spans="2:54">
      <c r="B63" t="s">
        <v>121</v>
      </c>
      <c r="AT63">
        <v>59</v>
      </c>
      <c r="AU63">
        <v>2</v>
      </c>
    </row>
    <row r="64" spans="2:54">
      <c r="B64" t="s">
        <v>52</v>
      </c>
    </row>
    <row r="65" spans="2:54">
      <c r="B65" t="s">
        <v>122</v>
      </c>
      <c r="AU65">
        <v>981</v>
      </c>
    </row>
    <row r="66" spans="2:54">
      <c r="B66" t="s">
        <v>18</v>
      </c>
      <c r="Q66">
        <v>40.85</v>
      </c>
      <c r="T66">
        <v>4564.45</v>
      </c>
      <c r="U66">
        <v>5979.15</v>
      </c>
      <c r="V66">
        <v>6871.4</v>
      </c>
      <c r="X66">
        <v>1124</v>
      </c>
      <c r="Y66">
        <v>1441</v>
      </c>
      <c r="Z66">
        <v>370</v>
      </c>
      <c r="AA66">
        <v>9555</v>
      </c>
      <c r="AB66">
        <v>18429</v>
      </c>
      <c r="AC66">
        <v>63188</v>
      </c>
      <c r="AD66">
        <v>60924</v>
      </c>
      <c r="AE66">
        <v>151024</v>
      </c>
      <c r="AF66">
        <v>39920</v>
      </c>
      <c r="AG66">
        <v>94896</v>
      </c>
      <c r="AH66">
        <v>294996</v>
      </c>
      <c r="AI66">
        <v>958596</v>
      </c>
      <c r="AJ66">
        <v>683983</v>
      </c>
      <c r="AK66">
        <v>144409</v>
      </c>
      <c r="AL66">
        <v>344749</v>
      </c>
      <c r="AM66">
        <v>443487</v>
      </c>
      <c r="AN66">
        <v>205039</v>
      </c>
      <c r="AO66">
        <v>24995</v>
      </c>
      <c r="AP66">
        <v>23884</v>
      </c>
      <c r="AQ66">
        <v>61721</v>
      </c>
      <c r="AR66">
        <v>48733</v>
      </c>
      <c r="AS66">
        <v>107057</v>
      </c>
      <c r="AT66">
        <v>60</v>
      </c>
      <c r="AU66">
        <v>12</v>
      </c>
      <c r="AV66">
        <v>71</v>
      </c>
      <c r="AY66">
        <v>22057</v>
      </c>
      <c r="AZ66">
        <v>47798</v>
      </c>
      <c r="BA66">
        <v>103409</v>
      </c>
      <c r="BB66">
        <v>64054</v>
      </c>
    </row>
    <row r="67" spans="2:54">
      <c r="B67" t="s">
        <v>41</v>
      </c>
      <c r="AQ67">
        <v>543</v>
      </c>
      <c r="AU67">
        <v>20596</v>
      </c>
    </row>
    <row r="68" spans="2:54">
      <c r="B68" t="s">
        <v>83</v>
      </c>
    </row>
    <row r="69" spans="2:54">
      <c r="B69" t="s">
        <v>42</v>
      </c>
      <c r="AT69">
        <v>576</v>
      </c>
      <c r="AU69">
        <v>7074</v>
      </c>
      <c r="AV69">
        <v>4245</v>
      </c>
      <c r="AW69">
        <v>7757</v>
      </c>
      <c r="AX69">
        <v>3173</v>
      </c>
      <c r="AY69">
        <v>3313</v>
      </c>
      <c r="AZ69">
        <v>4315</v>
      </c>
      <c r="BA69">
        <v>2943</v>
      </c>
    </row>
    <row r="70" spans="2:54">
      <c r="B70" t="s">
        <v>94</v>
      </c>
      <c r="AR70">
        <v>21</v>
      </c>
      <c r="AS70">
        <v>70</v>
      </c>
      <c r="AT70">
        <v>23</v>
      </c>
      <c r="AZ70">
        <v>256</v>
      </c>
    </row>
    <row r="71" spans="2:54">
      <c r="B71" t="s">
        <v>19</v>
      </c>
      <c r="AJ71">
        <v>1036</v>
      </c>
      <c r="AK71">
        <v>657</v>
      </c>
      <c r="AL71">
        <v>118</v>
      </c>
      <c r="AM71">
        <v>2257</v>
      </c>
      <c r="AN71">
        <v>18317</v>
      </c>
      <c r="AO71">
        <v>4789</v>
      </c>
      <c r="AP71">
        <v>24486</v>
      </c>
      <c r="AQ71">
        <v>49322</v>
      </c>
      <c r="AR71">
        <v>51516</v>
      </c>
      <c r="BB71">
        <v>7</v>
      </c>
    </row>
    <row r="72" spans="2:54">
      <c r="B72" t="s">
        <v>20</v>
      </c>
      <c r="M72">
        <f>1109*2.15</f>
        <v>2384.35</v>
      </c>
      <c r="N72">
        <v>3775.4</v>
      </c>
      <c r="P72">
        <v>1395.35</v>
      </c>
      <c r="Q72">
        <v>3732.4</v>
      </c>
      <c r="Z72">
        <v>2066</v>
      </c>
      <c r="AA72">
        <v>8557</v>
      </c>
      <c r="AB72">
        <v>355</v>
      </c>
      <c r="AD72">
        <v>3468</v>
      </c>
      <c r="AE72">
        <v>4668</v>
      </c>
      <c r="AF72">
        <v>1464</v>
      </c>
      <c r="AG72">
        <v>2404</v>
      </c>
      <c r="AH72">
        <v>4896</v>
      </c>
      <c r="AI72">
        <v>8316</v>
      </c>
      <c r="AJ72">
        <v>2458</v>
      </c>
      <c r="AK72">
        <v>3313</v>
      </c>
      <c r="AL72">
        <v>5813</v>
      </c>
      <c r="AM72">
        <v>12287</v>
      </c>
      <c r="AN72">
        <v>5015</v>
      </c>
      <c r="AO72">
        <v>670</v>
      </c>
      <c r="AP72">
        <v>2254</v>
      </c>
      <c r="AQ72">
        <v>7769</v>
      </c>
      <c r="AR72">
        <v>10901</v>
      </c>
      <c r="AS72">
        <v>6620</v>
      </c>
      <c r="AT72">
        <v>7389</v>
      </c>
      <c r="AU72">
        <v>928</v>
      </c>
      <c r="AV72">
        <v>10457</v>
      </c>
      <c r="AW72">
        <v>6124</v>
      </c>
      <c r="AX72">
        <v>10565</v>
      </c>
      <c r="AY72">
        <v>26474</v>
      </c>
      <c r="AZ72">
        <v>35334</v>
      </c>
      <c r="BA72">
        <v>32868</v>
      </c>
      <c r="BB72">
        <v>17488</v>
      </c>
    </row>
    <row r="73" spans="2:54">
      <c r="B73" t="s">
        <v>84</v>
      </c>
      <c r="T73">
        <v>423.55</v>
      </c>
      <c r="AT73">
        <v>125</v>
      </c>
      <c r="AU73">
        <v>29</v>
      </c>
      <c r="AV73">
        <v>105</v>
      </c>
      <c r="AW73">
        <v>9</v>
      </c>
      <c r="AX73">
        <v>267</v>
      </c>
      <c r="AY73">
        <v>457</v>
      </c>
      <c r="AZ73">
        <v>615</v>
      </c>
      <c r="BA73">
        <v>1278</v>
      </c>
      <c r="BB73">
        <v>110</v>
      </c>
    </row>
    <row r="74" spans="2:54">
      <c r="B74" t="s">
        <v>43</v>
      </c>
      <c r="Q74">
        <v>500.95</v>
      </c>
      <c r="AJ74">
        <v>146</v>
      </c>
      <c r="AK74">
        <v>1614</v>
      </c>
      <c r="AL74">
        <v>526</v>
      </c>
      <c r="AM74">
        <v>5166</v>
      </c>
      <c r="AN74">
        <v>3585</v>
      </c>
      <c r="AO74">
        <v>181</v>
      </c>
      <c r="AP74">
        <v>208</v>
      </c>
      <c r="AQ74">
        <v>402</v>
      </c>
      <c r="AR74">
        <v>515</v>
      </c>
      <c r="AS74">
        <v>727</v>
      </c>
      <c r="AT74">
        <v>461</v>
      </c>
      <c r="AU74">
        <v>118</v>
      </c>
      <c r="AV74">
        <v>217</v>
      </c>
      <c r="AY74">
        <v>940</v>
      </c>
      <c r="AZ74">
        <v>2041</v>
      </c>
      <c r="BA74">
        <v>750</v>
      </c>
      <c r="BB74">
        <v>42</v>
      </c>
    </row>
    <row r="75" spans="2:54">
      <c r="B75" t="s">
        <v>21</v>
      </c>
      <c r="L75">
        <v>3690191</v>
      </c>
      <c r="M75">
        <v>2649254.2999999998</v>
      </c>
      <c r="N75">
        <v>2254832.19</v>
      </c>
      <c r="P75">
        <v>3304507.8</v>
      </c>
      <c r="Q75">
        <v>2959580.25</v>
      </c>
      <c r="T75">
        <v>1180236.57</v>
      </c>
      <c r="U75">
        <v>1700755.74</v>
      </c>
      <c r="V75">
        <v>1518832.24</v>
      </c>
      <c r="X75">
        <v>1226448</v>
      </c>
      <c r="Y75">
        <v>6837050</v>
      </c>
      <c r="Z75">
        <v>3342603</v>
      </c>
      <c r="AA75">
        <v>2518061</v>
      </c>
      <c r="AB75">
        <v>3291814</v>
      </c>
      <c r="AC75">
        <v>7945272</v>
      </c>
      <c r="AD75">
        <v>8629988</v>
      </c>
      <c r="AE75">
        <v>7960324</v>
      </c>
      <c r="AF75">
        <v>9730464</v>
      </c>
      <c r="AG75">
        <v>10210312</v>
      </c>
      <c r="AH75">
        <v>10214832</v>
      </c>
      <c r="AI75">
        <v>5261104</v>
      </c>
      <c r="AJ75">
        <v>3545294</v>
      </c>
      <c r="AK75">
        <v>2621738</v>
      </c>
      <c r="AL75">
        <v>3862281</v>
      </c>
      <c r="AM75">
        <v>4663682</v>
      </c>
      <c r="AN75">
        <v>4296353</v>
      </c>
      <c r="AO75">
        <v>611435</v>
      </c>
      <c r="AP75">
        <v>858596</v>
      </c>
      <c r="AQ75">
        <v>831190</v>
      </c>
      <c r="AR75">
        <v>667084</v>
      </c>
      <c r="AS75">
        <v>765480</v>
      </c>
      <c r="AT75">
        <v>680369</v>
      </c>
      <c r="AU75">
        <v>359250</v>
      </c>
      <c r="AV75">
        <v>515799</v>
      </c>
      <c r="AW75">
        <v>364722</v>
      </c>
      <c r="AX75">
        <v>391541</v>
      </c>
      <c r="AY75">
        <v>615023</v>
      </c>
      <c r="AZ75">
        <v>984854</v>
      </c>
      <c r="BA75">
        <v>1706884</v>
      </c>
      <c r="BB75">
        <v>1673037</v>
      </c>
    </row>
    <row r="76" spans="2:54">
      <c r="B76" t="s">
        <v>22</v>
      </c>
      <c r="AH76">
        <v>61832</v>
      </c>
      <c r="AI76">
        <v>72816</v>
      </c>
      <c r="AJ76">
        <v>367412</v>
      </c>
      <c r="AK76">
        <v>27045</v>
      </c>
      <c r="AP76">
        <v>89491</v>
      </c>
      <c r="AQ76">
        <v>34483</v>
      </c>
      <c r="AR76">
        <v>55716</v>
      </c>
      <c r="AS76">
        <v>51600</v>
      </c>
      <c r="AZ76">
        <v>2867</v>
      </c>
      <c r="BA76">
        <v>783</v>
      </c>
    </row>
    <row r="77" spans="2:54">
      <c r="B77" t="s">
        <v>95</v>
      </c>
      <c r="AT77">
        <v>1808</v>
      </c>
      <c r="AZ77">
        <v>5148</v>
      </c>
      <c r="BA77">
        <v>197</v>
      </c>
    </row>
    <row r="78" spans="2:54">
      <c r="B78" t="s">
        <v>44</v>
      </c>
      <c r="AX78">
        <v>909</v>
      </c>
      <c r="AY78">
        <v>536</v>
      </c>
      <c r="AZ78">
        <v>5104</v>
      </c>
      <c r="BA78">
        <v>51</v>
      </c>
      <c r="BB78">
        <v>52</v>
      </c>
    </row>
    <row r="79" spans="2:54">
      <c r="B79" t="s">
        <v>85</v>
      </c>
      <c r="AZ79">
        <v>30</v>
      </c>
      <c r="BB79">
        <v>87</v>
      </c>
    </row>
    <row r="80" spans="2:54">
      <c r="B80" t="s">
        <v>86</v>
      </c>
      <c r="AS80">
        <v>49</v>
      </c>
      <c r="AT80">
        <v>105</v>
      </c>
      <c r="AV80">
        <v>139</v>
      </c>
      <c r="AW80">
        <v>54</v>
      </c>
      <c r="AY80">
        <v>88</v>
      </c>
      <c r="AZ80">
        <v>583</v>
      </c>
      <c r="BA80">
        <v>340</v>
      </c>
      <c r="BB80">
        <v>702</v>
      </c>
    </row>
    <row r="81" spans="2:54">
      <c r="B81" t="s">
        <v>23</v>
      </c>
      <c r="P81">
        <v>991.15</v>
      </c>
      <c r="Q81">
        <v>419.25</v>
      </c>
      <c r="T81">
        <v>31880.2</v>
      </c>
      <c r="U81">
        <v>66647.850000000006</v>
      </c>
      <c r="V81">
        <v>24995.9</v>
      </c>
      <c r="X81">
        <v>28509</v>
      </c>
      <c r="Y81">
        <v>92408</v>
      </c>
      <c r="Z81">
        <v>68095</v>
      </c>
      <c r="AA81">
        <v>78587</v>
      </c>
      <c r="AB81">
        <v>68951</v>
      </c>
      <c r="AC81">
        <v>229280</v>
      </c>
      <c r="AD81">
        <v>190516</v>
      </c>
      <c r="AE81">
        <v>199624</v>
      </c>
      <c r="AF81">
        <v>138048</v>
      </c>
      <c r="AG81">
        <v>208024</v>
      </c>
      <c r="AH81">
        <v>559364</v>
      </c>
      <c r="AI81">
        <v>260060</v>
      </c>
      <c r="AJ81">
        <v>317065</v>
      </c>
      <c r="AK81">
        <v>311555</v>
      </c>
      <c r="AL81">
        <v>245759</v>
      </c>
      <c r="AM81">
        <v>282793</v>
      </c>
      <c r="AN81">
        <v>194574</v>
      </c>
      <c r="AO81">
        <v>28081</v>
      </c>
      <c r="AP81">
        <v>44177</v>
      </c>
      <c r="AQ81">
        <v>76220</v>
      </c>
      <c r="AR81">
        <v>91634</v>
      </c>
      <c r="AS81">
        <v>31062</v>
      </c>
      <c r="AT81">
        <v>63960</v>
      </c>
      <c r="AU81">
        <v>5056</v>
      </c>
      <c r="AX81">
        <v>45264</v>
      </c>
      <c r="AY81">
        <v>402447</v>
      </c>
      <c r="AZ81">
        <v>348887</v>
      </c>
      <c r="BA81">
        <v>347423</v>
      </c>
      <c r="BB81">
        <v>234477</v>
      </c>
    </row>
    <row r="82" spans="2:54">
      <c r="B82" t="s">
        <v>24</v>
      </c>
      <c r="P82">
        <v>6374.75</v>
      </c>
      <c r="Q82">
        <v>9933.7000000000007</v>
      </c>
      <c r="T82">
        <v>2795</v>
      </c>
      <c r="U82">
        <v>2291.9</v>
      </c>
      <c r="V82">
        <v>5562.05</v>
      </c>
      <c r="X82">
        <v>1488</v>
      </c>
      <c r="Y82">
        <v>42194</v>
      </c>
      <c r="Z82">
        <v>172</v>
      </c>
      <c r="AA82">
        <v>1860</v>
      </c>
      <c r="AB82">
        <v>135</v>
      </c>
      <c r="AC82">
        <v>480</v>
      </c>
      <c r="AD82">
        <v>26280</v>
      </c>
      <c r="AE82">
        <v>20628</v>
      </c>
      <c r="AF82">
        <v>22416</v>
      </c>
      <c r="AG82">
        <v>73980</v>
      </c>
      <c r="AH82">
        <v>713168</v>
      </c>
      <c r="AI82">
        <v>367328</v>
      </c>
      <c r="AJ82">
        <v>283807</v>
      </c>
      <c r="AK82">
        <v>180919</v>
      </c>
      <c r="AL82">
        <v>291064</v>
      </c>
      <c r="AM82">
        <v>252947</v>
      </c>
      <c r="AN82">
        <v>174974</v>
      </c>
      <c r="AO82">
        <v>22217</v>
      </c>
      <c r="AP82">
        <v>51535</v>
      </c>
      <c r="AQ82">
        <v>60337</v>
      </c>
      <c r="AR82">
        <v>67667</v>
      </c>
      <c r="AS82">
        <v>75165</v>
      </c>
      <c r="AT82">
        <v>58854</v>
      </c>
      <c r="AU82">
        <v>51245</v>
      </c>
      <c r="AV82">
        <v>90052</v>
      </c>
      <c r="AW82">
        <v>65661</v>
      </c>
      <c r="AX82">
        <v>219491</v>
      </c>
      <c r="AY82">
        <v>188483</v>
      </c>
      <c r="AZ82">
        <v>301136</v>
      </c>
      <c r="BA82">
        <v>421070</v>
      </c>
      <c r="BB82">
        <v>294204</v>
      </c>
    </row>
    <row r="83" spans="2:54">
      <c r="B83" t="s">
        <v>96</v>
      </c>
      <c r="AU83">
        <v>10</v>
      </c>
      <c r="AZ83">
        <v>15</v>
      </c>
    </row>
    <row r="84" spans="2:54">
      <c r="B84" t="s">
        <v>87</v>
      </c>
      <c r="AY84">
        <v>249</v>
      </c>
      <c r="AZ84">
        <v>559</v>
      </c>
      <c r="BB84">
        <v>3290</v>
      </c>
    </row>
    <row r="85" spans="2:54">
      <c r="B85" t="s">
        <v>88</v>
      </c>
      <c r="AT85">
        <v>3165</v>
      </c>
      <c r="AU85">
        <v>40</v>
      </c>
      <c r="AV85">
        <v>280</v>
      </c>
      <c r="AW85">
        <v>146</v>
      </c>
      <c r="AX85">
        <v>448</v>
      </c>
      <c r="AY85">
        <v>1</v>
      </c>
      <c r="AZ85">
        <v>257</v>
      </c>
      <c r="BA85">
        <v>248579</v>
      </c>
      <c r="BB85">
        <v>94</v>
      </c>
    </row>
    <row r="86" spans="2:54">
      <c r="B86" t="s">
        <v>47</v>
      </c>
      <c r="AJ86">
        <v>40</v>
      </c>
      <c r="AL86">
        <v>560</v>
      </c>
      <c r="AM86">
        <v>2000</v>
      </c>
      <c r="AN86">
        <v>990</v>
      </c>
      <c r="AO86">
        <v>686</v>
      </c>
      <c r="AP86">
        <v>601</v>
      </c>
      <c r="AR86">
        <v>758</v>
      </c>
      <c r="AT86">
        <v>1073</v>
      </c>
      <c r="AU86">
        <v>1763</v>
      </c>
      <c r="AV86">
        <v>17225</v>
      </c>
      <c r="AW86">
        <v>5783</v>
      </c>
      <c r="AX86">
        <v>27989</v>
      </c>
      <c r="AZ86">
        <v>89</v>
      </c>
      <c r="BA86">
        <v>3279</v>
      </c>
      <c r="BB86">
        <v>7086</v>
      </c>
    </row>
    <row r="87" spans="2:54">
      <c r="B87" t="s">
        <v>45</v>
      </c>
      <c r="AI87">
        <v>2924</v>
      </c>
      <c r="AJ87">
        <v>977</v>
      </c>
      <c r="AK87">
        <v>23730</v>
      </c>
      <c r="AL87">
        <v>3632</v>
      </c>
      <c r="AM87">
        <v>16899</v>
      </c>
      <c r="AN87">
        <v>15987</v>
      </c>
      <c r="AP87">
        <v>12528</v>
      </c>
      <c r="AQ87">
        <v>1823</v>
      </c>
      <c r="AR87">
        <v>992</v>
      </c>
      <c r="AS87">
        <v>6760</v>
      </c>
      <c r="AT87">
        <v>14</v>
      </c>
      <c r="BA87">
        <v>6428</v>
      </c>
      <c r="BB87">
        <v>203</v>
      </c>
    </row>
    <row r="88" spans="2:54">
      <c r="B88" t="s">
        <v>97</v>
      </c>
      <c r="AT88">
        <v>506</v>
      </c>
      <c r="AU88">
        <v>221</v>
      </c>
      <c r="AV88">
        <v>367</v>
      </c>
      <c r="AX88">
        <v>262</v>
      </c>
      <c r="AY88">
        <v>338</v>
      </c>
      <c r="AZ88">
        <v>37</v>
      </c>
    </row>
    <row r="89" spans="2:54">
      <c r="B89" t="s">
        <v>46</v>
      </c>
      <c r="AQ89">
        <v>13675</v>
      </c>
      <c r="AR89">
        <v>7183</v>
      </c>
      <c r="AS89">
        <v>197</v>
      </c>
      <c r="AV89">
        <v>572</v>
      </c>
      <c r="AW89">
        <v>8214</v>
      </c>
      <c r="AX89">
        <v>779</v>
      </c>
      <c r="AY89">
        <v>581</v>
      </c>
      <c r="AZ89">
        <v>141316</v>
      </c>
      <c r="BA89">
        <v>33096</v>
      </c>
      <c r="BB89">
        <v>7486</v>
      </c>
    </row>
    <row r="90" spans="2:54">
      <c r="B90" t="s">
        <v>48</v>
      </c>
      <c r="L90">
        <v>239613</v>
      </c>
      <c r="AO90">
        <v>2</v>
      </c>
    </row>
    <row r="91" spans="2:54">
      <c r="B91" t="s">
        <v>25</v>
      </c>
      <c r="P91">
        <v>2218</v>
      </c>
      <c r="Q91">
        <v>133</v>
      </c>
      <c r="T91">
        <v>48679</v>
      </c>
      <c r="U91">
        <v>62639</v>
      </c>
      <c r="V91">
        <v>54740</v>
      </c>
      <c r="X91">
        <v>59974</v>
      </c>
      <c r="Y91">
        <v>78553</v>
      </c>
      <c r="Z91">
        <v>87335</v>
      </c>
      <c r="AA91">
        <v>111658</v>
      </c>
      <c r="AB91">
        <v>61690</v>
      </c>
      <c r="AC91">
        <v>131876</v>
      </c>
      <c r="AD91">
        <v>173344</v>
      </c>
      <c r="AE91">
        <v>145264</v>
      </c>
      <c r="AF91">
        <v>325088</v>
      </c>
      <c r="AG91">
        <v>793340</v>
      </c>
      <c r="AH91">
        <v>794088</v>
      </c>
      <c r="AI91">
        <v>552808</v>
      </c>
      <c r="AJ91">
        <v>444219</v>
      </c>
      <c r="AK91">
        <v>300735</v>
      </c>
      <c r="AL91">
        <v>330555</v>
      </c>
      <c r="AM91">
        <v>274144</v>
      </c>
      <c r="AN91">
        <v>271218</v>
      </c>
      <c r="AO91">
        <v>47504</v>
      </c>
    </row>
    <row r="92" spans="2:54">
      <c r="B92" t="s">
        <v>89</v>
      </c>
    </row>
    <row r="93" spans="2:54">
      <c r="B93" t="s">
        <v>26</v>
      </c>
      <c r="L93">
        <f t="shared" ref="L93:O93" si="4">SUM(L6:L91)</f>
        <v>15849566</v>
      </c>
      <c r="M93">
        <f t="shared" si="4"/>
        <v>11629029.180500001</v>
      </c>
      <c r="N93">
        <f t="shared" si="4"/>
        <v>12564774.210000001</v>
      </c>
      <c r="O93">
        <f t="shared" si="4"/>
        <v>0</v>
      </c>
      <c r="P93">
        <f>SUM(P6:P91)</f>
        <v>18498072.569999997</v>
      </c>
      <c r="Q93">
        <f t="shared" ref="Q93:AG93" si="5">SUM(Q6:Q91)</f>
        <v>17996946.91</v>
      </c>
      <c r="R93">
        <f t="shared" si="5"/>
        <v>0</v>
      </c>
      <c r="S93">
        <f t="shared" si="5"/>
        <v>0</v>
      </c>
      <c r="T93">
        <f t="shared" si="5"/>
        <v>9425415.5199999977</v>
      </c>
      <c r="U93">
        <f t="shared" si="5"/>
        <v>14201990.130000003</v>
      </c>
      <c r="V93">
        <f t="shared" si="5"/>
        <v>12032774.75</v>
      </c>
      <c r="W93">
        <f t="shared" si="5"/>
        <v>0</v>
      </c>
      <c r="X93">
        <f t="shared" si="5"/>
        <v>16167718</v>
      </c>
      <c r="Y93">
        <f t="shared" si="5"/>
        <v>48107520</v>
      </c>
      <c r="Z93">
        <f t="shared" si="5"/>
        <v>19737208</v>
      </c>
      <c r="AA93">
        <f t="shared" si="5"/>
        <v>17941040</v>
      </c>
      <c r="AB93">
        <f t="shared" si="5"/>
        <v>21039556</v>
      </c>
      <c r="AC93">
        <f t="shared" si="5"/>
        <v>48012068</v>
      </c>
      <c r="AD93">
        <f t="shared" si="5"/>
        <v>55283776</v>
      </c>
      <c r="AE93">
        <f t="shared" si="5"/>
        <v>55303908</v>
      </c>
      <c r="AF93">
        <f t="shared" si="5"/>
        <v>65243136</v>
      </c>
      <c r="AG93">
        <f t="shared" si="5"/>
        <v>71570836</v>
      </c>
      <c r="AH93">
        <f t="shared" ref="AH93:AQ93" si="6">SUM(AH6:AH91)</f>
        <v>80655744</v>
      </c>
      <c r="AI93">
        <f t="shared" si="6"/>
        <v>43386360</v>
      </c>
      <c r="AJ93">
        <f t="shared" si="6"/>
        <v>34723124</v>
      </c>
      <c r="AK93">
        <f t="shared" si="6"/>
        <v>23995307</v>
      </c>
      <c r="AL93">
        <f t="shared" si="6"/>
        <v>28874978</v>
      </c>
      <c r="AM93">
        <f t="shared" si="6"/>
        <v>37061624</v>
      </c>
      <c r="AN93">
        <f t="shared" si="6"/>
        <v>47369679</v>
      </c>
      <c r="AO93">
        <f t="shared" si="6"/>
        <v>9388322</v>
      </c>
      <c r="AP93">
        <f t="shared" si="6"/>
        <v>11878547</v>
      </c>
      <c r="AQ93">
        <f t="shared" si="6"/>
        <v>12620721</v>
      </c>
      <c r="AR93">
        <f t="shared" ref="AR93:AY93" si="7">SUM(AR4:AR91)</f>
        <v>16884962</v>
      </c>
      <c r="AS93">
        <f t="shared" si="7"/>
        <v>16840423</v>
      </c>
      <c r="AT93">
        <f t="shared" si="7"/>
        <v>17797854</v>
      </c>
      <c r="AU93">
        <f t="shared" si="7"/>
        <v>12287381</v>
      </c>
      <c r="AV93">
        <f t="shared" si="7"/>
        <v>20386664</v>
      </c>
      <c r="AW93">
        <f t="shared" si="7"/>
        <v>21539306</v>
      </c>
      <c r="AX93">
        <f t="shared" si="7"/>
        <v>26948735</v>
      </c>
      <c r="AY93">
        <f t="shared" si="7"/>
        <v>33041135</v>
      </c>
      <c r="AZ93">
        <f>SUM(AZ4:AZ91)</f>
        <v>48079191</v>
      </c>
      <c r="BA93">
        <f>SUM(BA4:BA91)</f>
        <v>42248934</v>
      </c>
      <c r="BB93">
        <f>SUM(BB4:BB91)</f>
        <v>43351519</v>
      </c>
    </row>
    <row r="94" spans="2:54">
      <c r="Y94">
        <f>(400/2715)*Y93</f>
        <v>7087664.0883977907</v>
      </c>
      <c r="Z94">
        <f t="shared" ref="Z94:AA94" si="8">(400/215)*Z93</f>
        <v>36720386.976744182</v>
      </c>
      <c r="AA94">
        <f t="shared" si="8"/>
        <v>33378679.069767442</v>
      </c>
      <c r="AB94">
        <f>(400/215)*AB93</f>
        <v>39143360</v>
      </c>
    </row>
    <row r="95" spans="2:54">
      <c r="B95" t="s">
        <v>55</v>
      </c>
      <c r="M95">
        <v>2338.79</v>
      </c>
      <c r="N95">
        <v>6488.7</v>
      </c>
      <c r="P95">
        <v>23957</v>
      </c>
      <c r="Q95">
        <v>21151</v>
      </c>
      <c r="T95">
        <v>8239.76</v>
      </c>
      <c r="U95">
        <v>29885.43</v>
      </c>
      <c r="V95">
        <v>81896.55</v>
      </c>
      <c r="X95">
        <v>2332</v>
      </c>
      <c r="Y95">
        <v>17640</v>
      </c>
      <c r="Z95">
        <v>23039</v>
      </c>
      <c r="AA95">
        <v>8776</v>
      </c>
      <c r="AB95">
        <v>16001</v>
      </c>
      <c r="AC95">
        <f>4429*4</f>
        <v>17716</v>
      </c>
      <c r="AD95">
        <v>22600</v>
      </c>
      <c r="AE95">
        <v>27308</v>
      </c>
      <c r="AF95">
        <v>57128</v>
      </c>
      <c r="AG95">
        <v>71984</v>
      </c>
      <c r="AH95">
        <v>350892</v>
      </c>
      <c r="AI95">
        <v>28792</v>
      </c>
      <c r="AJ95">
        <v>18126</v>
      </c>
      <c r="AK95">
        <v>26009</v>
      </c>
      <c r="AL95">
        <v>31316</v>
      </c>
      <c r="AM95">
        <v>17952</v>
      </c>
      <c r="AN95">
        <v>51760</v>
      </c>
      <c r="AO95">
        <v>3362</v>
      </c>
      <c r="AP95">
        <v>783</v>
      </c>
      <c r="AQ95">
        <v>9502</v>
      </c>
      <c r="AR95">
        <v>9781</v>
      </c>
      <c r="AS95">
        <v>19166</v>
      </c>
      <c r="AT95">
        <v>22162</v>
      </c>
      <c r="AU95">
        <v>28621</v>
      </c>
      <c r="AV95">
        <v>76094</v>
      </c>
      <c r="AW95">
        <v>84806</v>
      </c>
      <c r="AX95">
        <v>109736</v>
      </c>
      <c r="AY95">
        <v>59732</v>
      </c>
      <c r="AZ95">
        <v>69739</v>
      </c>
      <c r="BA95">
        <v>33929</v>
      </c>
      <c r="BB95">
        <v>38246</v>
      </c>
    </row>
    <row r="96" spans="2:54">
      <c r="B96" t="s">
        <v>56</v>
      </c>
      <c r="P96">
        <v>1967</v>
      </c>
      <c r="Q96">
        <v>1498</v>
      </c>
      <c r="T96">
        <v>1210.4000000000001</v>
      </c>
      <c r="U96">
        <v>4187.46</v>
      </c>
      <c r="V96">
        <v>1098.6500000000001</v>
      </c>
      <c r="X96">
        <v>1772</v>
      </c>
      <c r="Y96">
        <v>9456</v>
      </c>
      <c r="Z96">
        <v>5665</v>
      </c>
      <c r="AA96">
        <v>634</v>
      </c>
      <c r="AB96">
        <v>3651</v>
      </c>
      <c r="AC96">
        <f>999*4</f>
        <v>3996</v>
      </c>
      <c r="AD96">
        <v>21524</v>
      </c>
      <c r="AE96">
        <v>21452</v>
      </c>
      <c r="AF96">
        <v>146144</v>
      </c>
      <c r="AG96">
        <v>20476</v>
      </c>
      <c r="AH96">
        <v>4308</v>
      </c>
      <c r="AI96">
        <v>3744</v>
      </c>
      <c r="AJ96">
        <v>3886</v>
      </c>
      <c r="AK96">
        <v>1819</v>
      </c>
      <c r="AL96">
        <v>3903</v>
      </c>
      <c r="AM96">
        <v>7731</v>
      </c>
      <c r="AN96">
        <v>23417</v>
      </c>
      <c r="AO96">
        <v>35578</v>
      </c>
      <c r="AP96">
        <v>29283</v>
      </c>
      <c r="AQ96">
        <v>198602</v>
      </c>
      <c r="AR96">
        <v>222699</v>
      </c>
      <c r="AS96">
        <v>115933</v>
      </c>
      <c r="AT96">
        <v>6734</v>
      </c>
      <c r="AU96">
        <v>30936</v>
      </c>
      <c r="AV96">
        <v>110567</v>
      </c>
      <c r="AW96">
        <v>31526</v>
      </c>
      <c r="AX96">
        <v>70860</v>
      </c>
      <c r="AY96">
        <v>62328</v>
      </c>
      <c r="AZ96">
        <v>52918</v>
      </c>
      <c r="BA96">
        <v>84901</v>
      </c>
      <c r="BB96">
        <v>177356</v>
      </c>
    </row>
    <row r="97" spans="2:54">
      <c r="B97" t="s">
        <v>57</v>
      </c>
      <c r="N97">
        <v>509.55</v>
      </c>
      <c r="P97">
        <v>63268</v>
      </c>
      <c r="Q97">
        <v>22840</v>
      </c>
      <c r="T97">
        <v>15953.06</v>
      </c>
      <c r="U97">
        <v>381205.43</v>
      </c>
      <c r="V97">
        <v>298169.25</v>
      </c>
      <c r="X97">
        <v>689898</v>
      </c>
      <c r="Y97">
        <v>2968113</v>
      </c>
      <c r="Z97">
        <v>771588</v>
      </c>
      <c r="AA97">
        <v>610777</v>
      </c>
      <c r="AB97">
        <v>397336</v>
      </c>
      <c r="AC97">
        <f>294811*4</f>
        <v>1179244</v>
      </c>
      <c r="AD97">
        <v>1929404</v>
      </c>
      <c r="AE97">
        <v>729672</v>
      </c>
      <c r="AF97">
        <v>1929960</v>
      </c>
      <c r="AG97">
        <v>2491384</v>
      </c>
      <c r="AH97">
        <v>2839392</v>
      </c>
      <c r="AI97">
        <v>1017912</v>
      </c>
      <c r="AJ97">
        <v>978862</v>
      </c>
      <c r="AK97">
        <v>454597</v>
      </c>
      <c r="AL97">
        <v>277376</v>
      </c>
      <c r="AM97">
        <v>640803</v>
      </c>
      <c r="AN97">
        <v>419169</v>
      </c>
      <c r="AO97">
        <v>243553</v>
      </c>
      <c r="AP97">
        <v>265188</v>
      </c>
      <c r="AQ97">
        <v>73704</v>
      </c>
      <c r="AR97">
        <v>119998</v>
      </c>
      <c r="AS97">
        <v>120797</v>
      </c>
      <c r="AT97">
        <v>102803</v>
      </c>
      <c r="AU97">
        <v>221872</v>
      </c>
      <c r="AV97">
        <v>751070</v>
      </c>
      <c r="AW97">
        <v>319844</v>
      </c>
      <c r="AX97">
        <v>1200659</v>
      </c>
      <c r="AY97">
        <v>738650</v>
      </c>
      <c r="AZ97">
        <v>1105149</v>
      </c>
      <c r="BA97">
        <v>156889</v>
      </c>
      <c r="BB97">
        <v>404014</v>
      </c>
    </row>
    <row r="98" spans="2:54">
      <c r="B98" t="s">
        <v>58</v>
      </c>
      <c r="M98">
        <v>10262.75</v>
      </c>
      <c r="N98">
        <v>41004.800000000003</v>
      </c>
      <c r="P98">
        <v>124588.9</v>
      </c>
      <c r="Q98">
        <v>102529.38</v>
      </c>
      <c r="T98">
        <v>51199.75</v>
      </c>
      <c r="U98">
        <v>66055.94</v>
      </c>
      <c r="V98">
        <v>85090.8</v>
      </c>
      <c r="X98">
        <v>48029</v>
      </c>
      <c r="Y98">
        <v>191131</v>
      </c>
      <c r="Z98">
        <v>461427</v>
      </c>
      <c r="AA98">
        <v>425244</v>
      </c>
      <c r="AB98">
        <v>38255</v>
      </c>
      <c r="AC98">
        <v>98112</v>
      </c>
      <c r="AD98">
        <v>155308</v>
      </c>
      <c r="AE98">
        <v>54572</v>
      </c>
      <c r="AF98">
        <v>106288</v>
      </c>
      <c r="AG98">
        <v>144300</v>
      </c>
      <c r="AH98">
        <v>318412</v>
      </c>
      <c r="AJ98">
        <v>100012</v>
      </c>
      <c r="AK98">
        <v>105611</v>
      </c>
      <c r="AL98">
        <v>40759</v>
      </c>
      <c r="AM98">
        <v>84375</v>
      </c>
      <c r="AN98">
        <v>59805</v>
      </c>
      <c r="AO98">
        <v>9404</v>
      </c>
      <c r="AP98">
        <v>10435</v>
      </c>
      <c r="AQ98">
        <v>14348</v>
      </c>
      <c r="AR98">
        <v>54188</v>
      </c>
      <c r="AS98">
        <v>33778</v>
      </c>
      <c r="AT98">
        <v>65412</v>
      </c>
      <c r="AU98">
        <v>120336</v>
      </c>
      <c r="AV98">
        <v>533051</v>
      </c>
      <c r="AW98">
        <v>434692</v>
      </c>
      <c r="AX98">
        <v>82621</v>
      </c>
      <c r="AY98">
        <v>168413</v>
      </c>
      <c r="AZ98">
        <v>103881</v>
      </c>
      <c r="BA98">
        <v>343534</v>
      </c>
      <c r="BB98">
        <v>539568</v>
      </c>
    </row>
    <row r="99" spans="2:54">
      <c r="M99">
        <f>SUM(M95:M98)</f>
        <v>12601.54</v>
      </c>
      <c r="N99">
        <f>SUM(N95:N98)</f>
        <v>48003.05</v>
      </c>
      <c r="P99">
        <f>SUM(P95:P98)</f>
        <v>213780.9</v>
      </c>
      <c r="Q99">
        <f>SUM(Q95:Q98)</f>
        <v>148018.38</v>
      </c>
      <c r="R99">
        <f t="shared" ref="R99:V99" si="9">SUM(R95:R98)</f>
        <v>0</v>
      </c>
      <c r="S99">
        <f t="shared" si="9"/>
        <v>0</v>
      </c>
      <c r="T99">
        <f t="shared" si="9"/>
        <v>76602.97</v>
      </c>
      <c r="U99">
        <f t="shared" si="9"/>
        <v>481334.26</v>
      </c>
      <c r="V99">
        <f t="shared" si="9"/>
        <v>466255.25</v>
      </c>
      <c r="X99">
        <f t="shared" ref="X99:AH99" si="10">SUM(X95:X98)</f>
        <v>742031</v>
      </c>
      <c r="Y99">
        <f t="shared" si="10"/>
        <v>3186340</v>
      </c>
      <c r="Z99">
        <f t="shared" si="10"/>
        <v>1261719</v>
      </c>
      <c r="AA99">
        <f t="shared" si="10"/>
        <v>1045431</v>
      </c>
      <c r="AB99">
        <f t="shared" si="10"/>
        <v>455243</v>
      </c>
      <c r="AC99">
        <f t="shared" si="10"/>
        <v>1299068</v>
      </c>
      <c r="AD99">
        <f t="shared" si="10"/>
        <v>2128836</v>
      </c>
      <c r="AE99">
        <f t="shared" si="10"/>
        <v>833004</v>
      </c>
      <c r="AF99">
        <f t="shared" si="10"/>
        <v>2239520</v>
      </c>
      <c r="AG99">
        <f t="shared" si="10"/>
        <v>2728144</v>
      </c>
      <c r="AH99">
        <f t="shared" si="10"/>
        <v>3513004</v>
      </c>
      <c r="AI99">
        <f>SUM(AI95:AI98)</f>
        <v>1050448</v>
      </c>
      <c r="AJ99">
        <f t="shared" ref="AJ99:BA99" si="11">SUM(AJ95:AJ98)</f>
        <v>1100886</v>
      </c>
      <c r="AK99">
        <f t="shared" si="11"/>
        <v>588036</v>
      </c>
      <c r="AL99">
        <f t="shared" si="11"/>
        <v>353354</v>
      </c>
      <c r="AM99">
        <f t="shared" si="11"/>
        <v>750861</v>
      </c>
      <c r="AN99">
        <f t="shared" si="11"/>
        <v>554151</v>
      </c>
      <c r="AO99">
        <f t="shared" si="11"/>
        <v>291897</v>
      </c>
      <c r="AP99">
        <f t="shared" si="11"/>
        <v>305689</v>
      </c>
      <c r="AQ99">
        <f t="shared" si="11"/>
        <v>296156</v>
      </c>
      <c r="AR99">
        <f t="shared" si="11"/>
        <v>406666</v>
      </c>
      <c r="AS99">
        <f t="shared" si="11"/>
        <v>289674</v>
      </c>
      <c r="AT99">
        <f t="shared" si="11"/>
        <v>197111</v>
      </c>
      <c r="AU99">
        <f t="shared" si="11"/>
        <v>401765</v>
      </c>
      <c r="AV99">
        <f t="shared" si="11"/>
        <v>1470782</v>
      </c>
      <c r="AW99">
        <f t="shared" si="11"/>
        <v>870868</v>
      </c>
      <c r="AX99">
        <f t="shared" si="11"/>
        <v>1463876</v>
      </c>
      <c r="AY99">
        <f t="shared" si="11"/>
        <v>1029123</v>
      </c>
      <c r="AZ99">
        <f t="shared" si="11"/>
        <v>1331687</v>
      </c>
      <c r="BA99">
        <f t="shared" si="11"/>
        <v>619253</v>
      </c>
      <c r="BB99">
        <f>SUM(BB95:BB98)</f>
        <v>1159184</v>
      </c>
    </row>
    <row r="100" spans="2:54">
      <c r="B100" t="s">
        <v>59</v>
      </c>
      <c r="Y100">
        <v>1484</v>
      </c>
      <c r="AD100">
        <v>1080</v>
      </c>
      <c r="AE100">
        <v>1520</v>
      </c>
      <c r="AF100">
        <v>10288</v>
      </c>
      <c r="AG100">
        <v>12472</v>
      </c>
      <c r="AH100">
        <v>22832</v>
      </c>
      <c r="AI100">
        <v>25312</v>
      </c>
      <c r="AJ100">
        <v>3337</v>
      </c>
      <c r="AK100">
        <v>3909</v>
      </c>
      <c r="AL100">
        <v>2051</v>
      </c>
      <c r="AM100">
        <v>480</v>
      </c>
      <c r="AN100">
        <v>91027</v>
      </c>
      <c r="AO100">
        <v>1319</v>
      </c>
      <c r="AP100">
        <v>4190</v>
      </c>
      <c r="AQ100">
        <v>4170</v>
      </c>
      <c r="AR100">
        <v>13929</v>
      </c>
      <c r="AS100">
        <v>35825</v>
      </c>
      <c r="AT100">
        <v>118861</v>
      </c>
      <c r="AU100">
        <v>381804</v>
      </c>
      <c r="AV100">
        <v>1218001</v>
      </c>
      <c r="AW100">
        <v>1030729</v>
      </c>
      <c r="AX100">
        <v>584911</v>
      </c>
      <c r="AY100">
        <v>258925</v>
      </c>
      <c r="AZ100">
        <v>132148</v>
      </c>
      <c r="BA100">
        <v>92984</v>
      </c>
      <c r="BB100">
        <v>48197</v>
      </c>
    </row>
    <row r="101" spans="2:54">
      <c r="B101" t="s">
        <v>60</v>
      </c>
      <c r="AL101">
        <v>94</v>
      </c>
      <c r="AT101">
        <v>1</v>
      </c>
      <c r="AU101">
        <v>5</v>
      </c>
      <c r="AW101">
        <v>20</v>
      </c>
      <c r="AX101">
        <v>2500</v>
      </c>
      <c r="AY101">
        <v>580</v>
      </c>
      <c r="BA101">
        <v>3</v>
      </c>
      <c r="BB101">
        <v>5</v>
      </c>
    </row>
    <row r="102" spans="2:54">
      <c r="B102" t="s">
        <v>61</v>
      </c>
      <c r="AE102">
        <v>168</v>
      </c>
      <c r="AJ102">
        <v>1005</v>
      </c>
      <c r="AK102">
        <v>1307</v>
      </c>
      <c r="AL102">
        <v>6430</v>
      </c>
      <c r="AM102">
        <v>5419</v>
      </c>
      <c r="AN102">
        <v>3024</v>
      </c>
      <c r="AO102">
        <v>710</v>
      </c>
      <c r="AP102">
        <v>1671</v>
      </c>
      <c r="AQ102">
        <v>1419</v>
      </c>
      <c r="AR102">
        <v>1575</v>
      </c>
      <c r="AS102">
        <v>7613</v>
      </c>
      <c r="AT102">
        <v>23718</v>
      </c>
      <c r="AU102">
        <v>135663</v>
      </c>
      <c r="AV102">
        <v>81300</v>
      </c>
      <c r="AW102">
        <v>193937</v>
      </c>
      <c r="AX102">
        <v>91689</v>
      </c>
      <c r="AY102">
        <v>34655</v>
      </c>
      <c r="AZ102">
        <v>27916</v>
      </c>
      <c r="BA102">
        <v>20128</v>
      </c>
      <c r="BB102">
        <v>22847</v>
      </c>
    </row>
    <row r="103" spans="2:54">
      <c r="B103" t="s">
        <v>62</v>
      </c>
      <c r="X103">
        <v>9392</v>
      </c>
      <c r="Y103">
        <v>14479</v>
      </c>
      <c r="Z103">
        <v>2997</v>
      </c>
      <c r="AA103">
        <v>2621</v>
      </c>
      <c r="AB103">
        <v>135</v>
      </c>
      <c r="AC103">
        <v>1716</v>
      </c>
      <c r="AD103">
        <v>50040</v>
      </c>
      <c r="AE103">
        <v>2836</v>
      </c>
      <c r="AF103">
        <v>3880</v>
      </c>
      <c r="AG103">
        <v>21124</v>
      </c>
      <c r="AH103">
        <v>36872</v>
      </c>
      <c r="AI103">
        <v>17600</v>
      </c>
      <c r="AJ103">
        <v>31210</v>
      </c>
      <c r="AK103">
        <v>50970</v>
      </c>
      <c r="AL103">
        <v>12058</v>
      </c>
      <c r="AM103">
        <v>73985</v>
      </c>
      <c r="AN103">
        <v>79740</v>
      </c>
      <c r="AO103">
        <v>13547</v>
      </c>
      <c r="AP103">
        <v>23838</v>
      </c>
      <c r="AQ103">
        <v>10802</v>
      </c>
      <c r="AR103">
        <v>32003</v>
      </c>
      <c r="AS103">
        <v>51035</v>
      </c>
      <c r="AT103">
        <v>50721</v>
      </c>
      <c r="AU103">
        <v>81228</v>
      </c>
      <c r="AV103">
        <v>154298</v>
      </c>
      <c r="AW103">
        <v>325983</v>
      </c>
      <c r="AX103">
        <v>510731</v>
      </c>
      <c r="AY103">
        <v>204907</v>
      </c>
      <c r="AZ103">
        <v>371138</v>
      </c>
      <c r="BA103">
        <v>489642</v>
      </c>
      <c r="BB103">
        <v>337127</v>
      </c>
    </row>
    <row r="104" spans="2:54">
      <c r="B104" t="s">
        <v>63</v>
      </c>
      <c r="M104">
        <f>1241*2.15</f>
        <v>2668.15</v>
      </c>
      <c r="N104">
        <v>4155.95</v>
      </c>
      <c r="P104">
        <v>1255.5999999999999</v>
      </c>
      <c r="Q104">
        <v>767.55</v>
      </c>
      <c r="T104">
        <v>333.25</v>
      </c>
      <c r="U104">
        <v>96.75</v>
      </c>
      <c r="V104">
        <v>17.2</v>
      </c>
      <c r="X104">
        <v>1767</v>
      </c>
      <c r="Y104">
        <v>2752</v>
      </c>
      <c r="Z104">
        <v>2174</v>
      </c>
      <c r="AA104">
        <v>26572</v>
      </c>
      <c r="AB104">
        <f>4460*2.15</f>
        <v>9589</v>
      </c>
      <c r="AC104">
        <v>124252</v>
      </c>
      <c r="AD104">
        <v>12492</v>
      </c>
      <c r="AE104">
        <v>7816</v>
      </c>
      <c r="AF104">
        <v>38888</v>
      </c>
      <c r="AG104">
        <v>61864</v>
      </c>
      <c r="AH104">
        <v>56852</v>
      </c>
      <c r="AI104">
        <v>35936</v>
      </c>
      <c r="AJ104">
        <v>36765</v>
      </c>
      <c r="AK104">
        <v>13762</v>
      </c>
      <c r="AL104">
        <v>5317</v>
      </c>
      <c r="AM104">
        <v>10362</v>
      </c>
      <c r="AN104">
        <v>64106</v>
      </c>
      <c r="AO104">
        <v>4405</v>
      </c>
      <c r="AP104">
        <v>6970</v>
      </c>
      <c r="AQ104">
        <v>37285</v>
      </c>
      <c r="AR104">
        <v>12890</v>
      </c>
      <c r="AS104">
        <v>23470</v>
      </c>
      <c r="AT104">
        <v>38882</v>
      </c>
      <c r="AU104">
        <v>68057</v>
      </c>
      <c r="AV104">
        <v>89742</v>
      </c>
      <c r="AW104">
        <v>165906</v>
      </c>
      <c r="AX104">
        <v>156806</v>
      </c>
      <c r="AY104">
        <v>323403</v>
      </c>
      <c r="AZ104">
        <v>287127</v>
      </c>
      <c r="BA104">
        <v>50496</v>
      </c>
      <c r="BB104">
        <v>26038</v>
      </c>
    </row>
    <row r="105" spans="2:54">
      <c r="B105" t="s">
        <v>64</v>
      </c>
      <c r="M105">
        <f>39572.29*2.15</f>
        <v>85080.423500000004</v>
      </c>
      <c r="N105">
        <v>27840.35</v>
      </c>
      <c r="P105">
        <v>63394.9</v>
      </c>
      <c r="Q105">
        <v>159729.95000000001</v>
      </c>
      <c r="T105">
        <v>17937.45</v>
      </c>
      <c r="U105">
        <v>27014.75</v>
      </c>
      <c r="V105">
        <v>51627.95</v>
      </c>
      <c r="X105">
        <v>22752</v>
      </c>
      <c r="Y105">
        <v>57156</v>
      </c>
      <c r="Z105">
        <v>41645</v>
      </c>
      <c r="AA105">
        <v>36391</v>
      </c>
      <c r="AB105">
        <v>15185</v>
      </c>
      <c r="AC105">
        <v>156096</v>
      </c>
      <c r="AD105">
        <v>156112</v>
      </c>
      <c r="AE105">
        <v>63712</v>
      </c>
      <c r="AF105">
        <v>51112</v>
      </c>
      <c r="AG105">
        <v>626320</v>
      </c>
      <c r="AH105">
        <v>621024</v>
      </c>
      <c r="AI105">
        <v>98104</v>
      </c>
      <c r="AJ105">
        <v>78383</v>
      </c>
      <c r="AK105">
        <v>82627</v>
      </c>
      <c r="AL105">
        <v>78439</v>
      </c>
      <c r="AM105">
        <v>83617</v>
      </c>
      <c r="AN105">
        <v>112742</v>
      </c>
      <c r="AO105">
        <v>12025</v>
      </c>
      <c r="AP105">
        <v>13631</v>
      </c>
      <c r="AQ105">
        <v>11444</v>
      </c>
      <c r="AR105">
        <v>85811</v>
      </c>
      <c r="AS105">
        <v>279195</v>
      </c>
      <c r="AT105">
        <v>98920</v>
      </c>
      <c r="AU105">
        <v>8761</v>
      </c>
      <c r="AV105">
        <v>64531</v>
      </c>
      <c r="AW105">
        <v>47480</v>
      </c>
      <c r="AX105">
        <v>637977</v>
      </c>
      <c r="AY105">
        <v>1120359</v>
      </c>
      <c r="AZ105">
        <v>148979</v>
      </c>
      <c r="BA105">
        <v>52916</v>
      </c>
      <c r="BB105">
        <v>129816</v>
      </c>
    </row>
    <row r="106" spans="2:54">
      <c r="B106" t="s">
        <v>65</v>
      </c>
      <c r="M106">
        <f>5389.5*2.15</f>
        <v>11587.424999999999</v>
      </c>
      <c r="N106">
        <v>9595.4500000000007</v>
      </c>
      <c r="P106">
        <v>37936.75</v>
      </c>
      <c r="Q106">
        <v>16615</v>
      </c>
      <c r="T106">
        <v>10732.8</v>
      </c>
      <c r="U106">
        <v>19960.599999999999</v>
      </c>
      <c r="V106">
        <v>33944.199999999997</v>
      </c>
      <c r="X106">
        <v>55653</v>
      </c>
      <c r="Y106">
        <v>136376</v>
      </c>
      <c r="Z106">
        <v>72046</v>
      </c>
      <c r="AA106">
        <v>24645</v>
      </c>
      <c r="AB106">
        <v>25510</v>
      </c>
      <c r="AC106">
        <v>43420</v>
      </c>
      <c r="AD106">
        <v>77708</v>
      </c>
      <c r="AE106">
        <v>40892</v>
      </c>
      <c r="AF106">
        <v>90020</v>
      </c>
      <c r="AG106">
        <v>23060</v>
      </c>
      <c r="AH106">
        <v>96384</v>
      </c>
      <c r="AI106">
        <v>142792</v>
      </c>
      <c r="AJ106">
        <v>8412</v>
      </c>
      <c r="AK106">
        <v>8828</v>
      </c>
      <c r="AL106">
        <v>9044</v>
      </c>
      <c r="AM106">
        <v>10521</v>
      </c>
      <c r="AN106">
        <v>23324</v>
      </c>
      <c r="AO106">
        <v>3177</v>
      </c>
      <c r="AP106">
        <v>6442</v>
      </c>
      <c r="AQ106">
        <v>9494</v>
      </c>
      <c r="AR106">
        <v>897</v>
      </c>
      <c r="AS106">
        <v>22182</v>
      </c>
      <c r="AT106">
        <v>41608</v>
      </c>
      <c r="AU106">
        <v>7499</v>
      </c>
      <c r="AV106">
        <v>20737</v>
      </c>
      <c r="AW106">
        <v>338453</v>
      </c>
      <c r="AX106">
        <v>397956</v>
      </c>
      <c r="AY106">
        <v>41239</v>
      </c>
      <c r="AZ106">
        <v>19227</v>
      </c>
      <c r="BA106">
        <v>98494</v>
      </c>
      <c r="BB106">
        <v>91619</v>
      </c>
    </row>
    <row r="107" spans="2:54">
      <c r="B107" t="s">
        <v>66</v>
      </c>
      <c r="M107">
        <f>100*2.15</f>
        <v>215</v>
      </c>
      <c r="N107">
        <v>35399.75</v>
      </c>
      <c r="P107">
        <v>23908.29</v>
      </c>
      <c r="Q107">
        <v>28067.58</v>
      </c>
      <c r="T107">
        <v>1984.45</v>
      </c>
      <c r="U107">
        <v>393.45</v>
      </c>
      <c r="V107">
        <v>125506.25</v>
      </c>
      <c r="X107">
        <v>75745</v>
      </c>
      <c r="Y107">
        <v>124074</v>
      </c>
      <c r="Z107">
        <v>80124</v>
      </c>
      <c r="AA107">
        <v>74353</v>
      </c>
      <c r="AB107">
        <v>101939</v>
      </c>
      <c r="AC107">
        <v>149372</v>
      </c>
      <c r="AD107">
        <v>540096</v>
      </c>
      <c r="AE107">
        <v>230948</v>
      </c>
      <c r="AF107">
        <v>345608</v>
      </c>
      <c r="AG107">
        <v>455764</v>
      </c>
      <c r="AH107">
        <v>552852</v>
      </c>
      <c r="AI107">
        <v>52292</v>
      </c>
      <c r="AJ107">
        <v>71466</v>
      </c>
      <c r="AK107">
        <v>125031</v>
      </c>
      <c r="AL107">
        <v>84056</v>
      </c>
      <c r="AM107">
        <v>226407</v>
      </c>
      <c r="AN107">
        <v>244443</v>
      </c>
      <c r="AO107">
        <v>53762</v>
      </c>
      <c r="AP107">
        <v>40732</v>
      </c>
      <c r="AQ107">
        <v>39773</v>
      </c>
      <c r="AR107">
        <v>22557</v>
      </c>
      <c r="AS107">
        <v>44180</v>
      </c>
      <c r="AT107">
        <v>187081</v>
      </c>
      <c r="AU107">
        <v>861649</v>
      </c>
      <c r="AV107">
        <v>2623011</v>
      </c>
      <c r="AW107">
        <v>2060793</v>
      </c>
      <c r="AX107">
        <v>1313858</v>
      </c>
      <c r="AY107">
        <v>1174309</v>
      </c>
      <c r="AZ107">
        <v>806861</v>
      </c>
      <c r="BA107">
        <v>671492</v>
      </c>
      <c r="BB107">
        <v>426500</v>
      </c>
    </row>
    <row r="108" spans="2:54">
      <c r="B108" t="s">
        <v>67</v>
      </c>
      <c r="M108">
        <f>5999.11*2.15</f>
        <v>12898.086499999999</v>
      </c>
      <c r="N108">
        <v>26176.25</v>
      </c>
      <c r="P108">
        <v>85944.1</v>
      </c>
      <c r="Q108">
        <v>64289.55</v>
      </c>
      <c r="T108">
        <v>505918.48</v>
      </c>
      <c r="U108">
        <v>614649.74</v>
      </c>
      <c r="V108">
        <v>552115.55000000005</v>
      </c>
      <c r="X108">
        <v>707798</v>
      </c>
      <c r="Y108">
        <v>1307517</v>
      </c>
      <c r="Z108">
        <v>1217748</v>
      </c>
      <c r="AA108">
        <v>858512</v>
      </c>
      <c r="AB108">
        <v>1243204</v>
      </c>
      <c r="AC108">
        <v>2547564</v>
      </c>
      <c r="AD108">
        <v>1968384</v>
      </c>
      <c r="AE108">
        <v>1241672</v>
      </c>
      <c r="AF108">
        <v>1709676</v>
      </c>
      <c r="AG108">
        <v>1774340</v>
      </c>
      <c r="AH108">
        <v>1145016</v>
      </c>
      <c r="AI108">
        <v>725988</v>
      </c>
      <c r="AJ108">
        <v>360993</v>
      </c>
      <c r="AK108">
        <v>377038</v>
      </c>
      <c r="AL108">
        <v>679803</v>
      </c>
      <c r="AM108">
        <v>844935</v>
      </c>
      <c r="AN108">
        <v>1897206</v>
      </c>
      <c r="AO108">
        <v>216638</v>
      </c>
      <c r="AP108">
        <v>118754</v>
      </c>
      <c r="AQ108">
        <v>125332</v>
      </c>
      <c r="AR108">
        <v>35183</v>
      </c>
      <c r="AS108">
        <v>8294</v>
      </c>
      <c r="AT108">
        <v>3397</v>
      </c>
      <c r="AU108">
        <v>33187</v>
      </c>
      <c r="AV108">
        <v>37828</v>
      </c>
      <c r="AW108">
        <v>7195</v>
      </c>
      <c r="AX108">
        <v>6339</v>
      </c>
      <c r="AY108">
        <v>27696</v>
      </c>
      <c r="AZ108">
        <v>93792</v>
      </c>
      <c r="BA108">
        <v>109085</v>
      </c>
      <c r="BB108">
        <v>114822</v>
      </c>
    </row>
    <row r="109" spans="2:54">
      <c r="B109" t="s">
        <v>68</v>
      </c>
      <c r="AS109">
        <v>72</v>
      </c>
      <c r="AZ109">
        <v>31</v>
      </c>
      <c r="BA109">
        <v>28</v>
      </c>
      <c r="BB109">
        <v>7</v>
      </c>
    </row>
    <row r="110" spans="2:54">
      <c r="B110" t="s">
        <v>69</v>
      </c>
      <c r="P110">
        <v>43</v>
      </c>
      <c r="Q110">
        <v>5601</v>
      </c>
      <c r="U110">
        <v>518.15</v>
      </c>
      <c r="Z110">
        <v>174303</v>
      </c>
      <c r="AA110">
        <v>133373</v>
      </c>
      <c r="AB110">
        <v>197770</v>
      </c>
      <c r="AC110">
        <v>515224</v>
      </c>
      <c r="AD110">
        <v>737368</v>
      </c>
      <c r="AE110">
        <v>1019016</v>
      </c>
      <c r="AF110">
        <v>1263132</v>
      </c>
      <c r="AG110">
        <v>843060</v>
      </c>
      <c r="AH110">
        <v>913752</v>
      </c>
      <c r="AI110">
        <v>796360</v>
      </c>
      <c r="AJ110">
        <v>715119</v>
      </c>
      <c r="AK110">
        <v>334405</v>
      </c>
      <c r="AL110">
        <v>73690</v>
      </c>
      <c r="AM110">
        <v>76027</v>
      </c>
      <c r="AN110">
        <v>60238</v>
      </c>
      <c r="AO110">
        <v>19820</v>
      </c>
      <c r="AP110">
        <v>21626</v>
      </c>
      <c r="AQ110">
        <v>42257</v>
      </c>
      <c r="AR110">
        <v>113580</v>
      </c>
      <c r="AS110">
        <v>225416</v>
      </c>
      <c r="AT110">
        <v>328703</v>
      </c>
      <c r="AU110">
        <v>342830</v>
      </c>
      <c r="AV110">
        <v>466466</v>
      </c>
      <c r="AW110">
        <v>366414</v>
      </c>
      <c r="AX110">
        <v>958206</v>
      </c>
      <c r="AY110">
        <v>458837</v>
      </c>
      <c r="AZ110">
        <v>421077</v>
      </c>
      <c r="BA110">
        <v>209057</v>
      </c>
      <c r="BB110">
        <v>441563</v>
      </c>
    </row>
    <row r="111" spans="2:54">
      <c r="B111" t="s">
        <v>72</v>
      </c>
      <c r="AQ111">
        <v>5</v>
      </c>
      <c r="AU111">
        <v>20</v>
      </c>
      <c r="AW111">
        <v>16</v>
      </c>
      <c r="AX111">
        <v>286</v>
      </c>
      <c r="AY111">
        <v>143</v>
      </c>
      <c r="AZ111">
        <v>18</v>
      </c>
      <c r="BA111">
        <v>9600</v>
      </c>
      <c r="BB111">
        <v>934</v>
      </c>
    </row>
    <row r="112" spans="2:54">
      <c r="B112" t="s">
        <v>70</v>
      </c>
      <c r="AC112">
        <v>1740</v>
      </c>
      <c r="AD112">
        <v>4920</v>
      </c>
      <c r="AE112">
        <v>13500</v>
      </c>
      <c r="AF112">
        <v>12340</v>
      </c>
      <c r="AH112">
        <v>852</v>
      </c>
      <c r="AI112">
        <v>3240</v>
      </c>
      <c r="AK112">
        <v>7</v>
      </c>
      <c r="AQ112">
        <v>1925</v>
      </c>
      <c r="AR112">
        <v>18240</v>
      </c>
      <c r="AS112">
        <v>18653</v>
      </c>
      <c r="AT112">
        <v>33427</v>
      </c>
      <c r="AU112">
        <v>25792</v>
      </c>
      <c r="AV112">
        <v>22894</v>
      </c>
      <c r="AW112">
        <v>118633</v>
      </c>
      <c r="AX112">
        <v>209683</v>
      </c>
      <c r="AY112">
        <v>141921</v>
      </c>
      <c r="AZ112">
        <v>90909</v>
      </c>
      <c r="BA112">
        <v>79651</v>
      </c>
      <c r="BB112">
        <v>32448</v>
      </c>
    </row>
    <row r="113" spans="1:54">
      <c r="B113" t="s">
        <v>71</v>
      </c>
      <c r="M113">
        <f>9244*2.15</f>
        <v>19874.599999999999</v>
      </c>
      <c r="P113">
        <v>66.650000000000006</v>
      </c>
      <c r="Q113">
        <v>64.5</v>
      </c>
      <c r="T113">
        <v>10747.85</v>
      </c>
      <c r="U113">
        <v>5895.3</v>
      </c>
      <c r="V113">
        <v>288.10000000000002</v>
      </c>
      <c r="X113">
        <v>432</v>
      </c>
      <c r="Z113">
        <v>16125</v>
      </c>
      <c r="AA113">
        <v>13066</v>
      </c>
      <c r="AB113">
        <v>3881</v>
      </c>
      <c r="AC113">
        <v>12792</v>
      </c>
      <c r="AD113">
        <v>11348</v>
      </c>
      <c r="AE113">
        <v>12096</v>
      </c>
      <c r="AF113">
        <v>40</v>
      </c>
      <c r="AG113">
        <v>11596</v>
      </c>
      <c r="AH113">
        <v>207600</v>
      </c>
      <c r="AI113">
        <v>332732</v>
      </c>
      <c r="AJ113">
        <v>397355</v>
      </c>
      <c r="AK113">
        <v>306198</v>
      </c>
      <c r="AL113">
        <v>360900</v>
      </c>
      <c r="AM113">
        <v>335503</v>
      </c>
      <c r="AN113">
        <v>465221</v>
      </c>
      <c r="AO113">
        <v>133208</v>
      </c>
      <c r="AP113">
        <v>172228</v>
      </c>
      <c r="AQ113">
        <v>715</v>
      </c>
      <c r="AR113">
        <v>163</v>
      </c>
      <c r="AS113">
        <v>424</v>
      </c>
      <c r="AT113">
        <v>2980</v>
      </c>
      <c r="AU113">
        <v>470</v>
      </c>
      <c r="AV113">
        <v>17544</v>
      </c>
      <c r="AW113">
        <v>23703</v>
      </c>
      <c r="AX113">
        <v>16493</v>
      </c>
      <c r="AY113">
        <v>6104</v>
      </c>
      <c r="AZ113">
        <v>22133</v>
      </c>
      <c r="BA113">
        <v>21141</v>
      </c>
      <c r="BB113">
        <v>20480</v>
      </c>
    </row>
    <row r="114" spans="1:54">
      <c r="M114">
        <f t="shared" ref="M114:O114" si="12">SUM(M100:M113)</f>
        <v>132323.685</v>
      </c>
      <c r="N114">
        <f t="shared" si="12"/>
        <v>103167.75</v>
      </c>
      <c r="O114">
        <f t="shared" si="12"/>
        <v>0</v>
      </c>
      <c r="P114">
        <f>SUM(P100:P113)</f>
        <v>212549.29</v>
      </c>
      <c r="Q114">
        <f>SUM(Q100:Q113)</f>
        <v>275135.13</v>
      </c>
      <c r="R114">
        <f t="shared" ref="R114:V114" si="13">SUM(R100:R113)</f>
        <v>0</v>
      </c>
      <c r="S114">
        <f t="shared" si="13"/>
        <v>0</v>
      </c>
      <c r="T114">
        <f t="shared" si="13"/>
        <v>547654.27999999991</v>
      </c>
      <c r="U114">
        <f t="shared" si="13"/>
        <v>668528.74000000011</v>
      </c>
      <c r="V114">
        <f t="shared" si="13"/>
        <v>763499.25</v>
      </c>
      <c r="X114">
        <f t="shared" ref="X114:AH114" si="14">SUM(X100:X113)</f>
        <v>873539</v>
      </c>
      <c r="Y114">
        <f t="shared" si="14"/>
        <v>1643838</v>
      </c>
      <c r="Z114">
        <f t="shared" si="14"/>
        <v>1607162</v>
      </c>
      <c r="AA114">
        <f t="shared" si="14"/>
        <v>1169533</v>
      </c>
      <c r="AB114">
        <f t="shared" si="14"/>
        <v>1597213</v>
      </c>
      <c r="AC114">
        <f t="shared" si="14"/>
        <v>3552176</v>
      </c>
      <c r="AD114">
        <f t="shared" si="14"/>
        <v>3559548</v>
      </c>
      <c r="AE114">
        <f t="shared" si="14"/>
        <v>2634176</v>
      </c>
      <c r="AF114">
        <f t="shared" si="14"/>
        <v>3524984</v>
      </c>
      <c r="AG114">
        <f t="shared" si="14"/>
        <v>3829600</v>
      </c>
      <c r="AH114">
        <f t="shared" si="14"/>
        <v>3654036</v>
      </c>
      <c r="AI114">
        <f>SUM(AI100:AI113)</f>
        <v>2230356</v>
      </c>
      <c r="AJ114">
        <f t="shared" ref="AJ114:BA114" si="15">SUM(AJ100:AJ113)</f>
        <v>1704045</v>
      </c>
      <c r="AK114">
        <f t="shared" si="15"/>
        <v>1304082</v>
      </c>
      <c r="AL114">
        <f t="shared" si="15"/>
        <v>1311882</v>
      </c>
      <c r="AM114">
        <f t="shared" si="15"/>
        <v>1667256</v>
      </c>
      <c r="AN114">
        <f t="shared" si="15"/>
        <v>3041071</v>
      </c>
      <c r="AO114">
        <f t="shared" si="15"/>
        <v>458611</v>
      </c>
      <c r="AP114">
        <f t="shared" si="15"/>
        <v>410082</v>
      </c>
      <c r="AQ114">
        <f t="shared" si="15"/>
        <v>284621</v>
      </c>
      <c r="AR114">
        <f t="shared" si="15"/>
        <v>336828</v>
      </c>
      <c r="AS114">
        <f t="shared" si="15"/>
        <v>716359</v>
      </c>
      <c r="AT114">
        <f t="shared" si="15"/>
        <v>928299</v>
      </c>
      <c r="AU114">
        <f t="shared" si="15"/>
        <v>1946965</v>
      </c>
      <c r="AV114">
        <f t="shared" si="15"/>
        <v>4796352</v>
      </c>
      <c r="AW114">
        <f t="shared" si="15"/>
        <v>4679262</v>
      </c>
      <c r="AX114">
        <f t="shared" si="15"/>
        <v>4887435</v>
      </c>
      <c r="AY114">
        <f t="shared" si="15"/>
        <v>3793078</v>
      </c>
      <c r="AZ114">
        <f t="shared" si="15"/>
        <v>2421356</v>
      </c>
      <c r="BA114">
        <f t="shared" si="15"/>
        <v>1904717</v>
      </c>
      <c r="BB114">
        <f>SUM(BB100:BB113)</f>
        <v>1692403</v>
      </c>
    </row>
    <row r="116" spans="1:54">
      <c r="A116" t="s">
        <v>54</v>
      </c>
      <c r="V116">
        <f>12032774.75-V93</f>
        <v>0</v>
      </c>
      <c r="X116">
        <f>16167718-X93</f>
        <v>0</v>
      </c>
      <c r="Y116">
        <f>48107520-Y93</f>
        <v>0</v>
      </c>
      <c r="Z116">
        <f>19737208-Z93</f>
        <v>0</v>
      </c>
      <c r="AA116">
        <f>17941040-AA93</f>
        <v>0</v>
      </c>
      <c r="AB116">
        <f>21039558-AB93</f>
        <v>2</v>
      </c>
      <c r="AC116">
        <f>48012068-AC93</f>
        <v>0</v>
      </c>
      <c r="AD116">
        <f>55283776-AD93</f>
        <v>0</v>
      </c>
      <c r="AE116">
        <f>55303908-AE93</f>
        <v>0</v>
      </c>
      <c r="AF116">
        <f>65243136-AF93</f>
        <v>0</v>
      </c>
      <c r="AG116">
        <f>71570836-AG93</f>
        <v>0</v>
      </c>
      <c r="AH116">
        <f>80655744-AH93</f>
        <v>0</v>
      </c>
      <c r="AI116">
        <f>43386360-AI93</f>
        <v>0</v>
      </c>
      <c r="AJ116">
        <f>34723124-AJ93</f>
        <v>0</v>
      </c>
      <c r="AK116">
        <f>23995307-AK93</f>
        <v>0</v>
      </c>
      <c r="AL116">
        <f>28874978-AL93</f>
        <v>0</v>
      </c>
      <c r="AM116">
        <f>37061624-AM93</f>
        <v>0</v>
      </c>
      <c r="AN116">
        <f>47369679-AN93</f>
        <v>0</v>
      </c>
      <c r="AO116">
        <f>9388322-AO93</f>
        <v>0</v>
      </c>
      <c r="AP116">
        <f>11878547-AP93</f>
        <v>0</v>
      </c>
      <c r="AQ116">
        <f>12620721-AQ93</f>
        <v>0</v>
      </c>
      <c r="AR116">
        <f>16884962-AR93</f>
        <v>0</v>
      </c>
      <c r="AS116">
        <f>16840423-AS93</f>
        <v>0</v>
      </c>
      <c r="AT116">
        <f>17797854-AT93</f>
        <v>0</v>
      </c>
      <c r="AU116">
        <f>12287381-AU93</f>
        <v>0</v>
      </c>
      <c r="AV116">
        <f>20386664-AV93</f>
        <v>0</v>
      </c>
      <c r="AW116">
        <f>21539306-AW93</f>
        <v>0</v>
      </c>
      <c r="AX116">
        <f>26948735-AX93</f>
        <v>0</v>
      </c>
      <c r="AY116">
        <f>33041135-AY93</f>
        <v>0</v>
      </c>
      <c r="AZ116">
        <f>48079191-AZ93</f>
        <v>0</v>
      </c>
      <c r="BA116">
        <f>42248934-BA93</f>
        <v>0</v>
      </c>
      <c r="BB116">
        <f>43351519-BB93</f>
        <v>0</v>
      </c>
    </row>
    <row r="118" spans="1:54">
      <c r="AB118" t="s">
        <v>99</v>
      </c>
    </row>
    <row r="119" spans="1:54">
      <c r="N119" t="s">
        <v>98</v>
      </c>
      <c r="P119" t="s">
        <v>98</v>
      </c>
      <c r="Q119" t="s">
        <v>98</v>
      </c>
      <c r="T119" t="s">
        <v>98</v>
      </c>
      <c r="U119" t="s">
        <v>98</v>
      </c>
      <c r="V119" t="s">
        <v>128</v>
      </c>
      <c r="Y119" t="s">
        <v>103</v>
      </c>
      <c r="AA119" t="s">
        <v>98</v>
      </c>
      <c r="AB119" t="s">
        <v>98</v>
      </c>
      <c r="AC119" t="s">
        <v>98</v>
      </c>
      <c r="AD119" t="s">
        <v>98</v>
      </c>
      <c r="AO119" t="s">
        <v>125</v>
      </c>
      <c r="AP119" t="s">
        <v>125</v>
      </c>
      <c r="AR119" t="s">
        <v>124</v>
      </c>
      <c r="AS119" t="s">
        <v>124</v>
      </c>
      <c r="AT119" t="s">
        <v>124</v>
      </c>
      <c r="AU119" t="s">
        <v>124</v>
      </c>
      <c r="AV119" t="s">
        <v>124</v>
      </c>
      <c r="AW119" t="s">
        <v>124</v>
      </c>
      <c r="AX119" t="s">
        <v>124</v>
      </c>
    </row>
    <row r="120" spans="1:54">
      <c r="Y120" t="s">
        <v>104</v>
      </c>
    </row>
    <row r="121" spans="1:54">
      <c r="AW121" t="s">
        <v>130</v>
      </c>
    </row>
    <row r="122" spans="1:54">
      <c r="X122" t="s">
        <v>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7"/>
  <sheetViews>
    <sheetView tabSelected="1" zoomScale="85" zoomScaleNormal="85" workbookViewId="0">
      <pane xSplit="4" ySplit="1" topLeftCell="AF24" activePane="bottomRight" state="frozen"/>
      <selection activeCell="H6" sqref="H6"/>
      <selection pane="topRight" activeCell="H6" sqref="H6"/>
      <selection pane="bottomLeft" activeCell="H6" sqref="H6"/>
      <selection pane="bottomRight" activeCell="AL39" sqref="AL39"/>
    </sheetView>
  </sheetViews>
  <sheetFormatPr defaultRowHeight="15"/>
  <cols>
    <col min="3" max="24" width="9.5703125" customWidth="1"/>
    <col min="25" max="25" width="11.42578125" customWidth="1"/>
    <col min="26" max="26" width="11.85546875" customWidth="1"/>
    <col min="27" max="27" width="10.85546875" customWidth="1"/>
    <col min="28" max="31" width="9.5703125" customWidth="1"/>
    <col min="32" max="32" width="14.140625" customWidth="1"/>
    <col min="33" max="33" width="12.7109375" customWidth="1"/>
    <col min="34" max="44" width="9.5703125" customWidth="1"/>
    <col min="46" max="52" width="9.28515625" bestFit="1" customWidth="1"/>
    <col min="54" max="54" width="9.28515625" bestFit="1" customWidth="1"/>
  </cols>
  <sheetData>
    <row r="1" spans="1:54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>
      <c r="T2">
        <v>1</v>
      </c>
      <c r="U2">
        <v>1</v>
      </c>
      <c r="V2">
        <v>1</v>
      </c>
      <c r="X2">
        <v>1</v>
      </c>
      <c r="Y2">
        <v>1</v>
      </c>
      <c r="Z2">
        <v>1</v>
      </c>
      <c r="AA2" s="1">
        <v>1</v>
      </c>
      <c r="AB2">
        <v>1</v>
      </c>
      <c r="AC2" s="1">
        <v>1</v>
      </c>
      <c r="AD2">
        <v>1</v>
      </c>
      <c r="AE2" s="1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</row>
    <row r="3" spans="1:54">
      <c r="X3" t="s">
        <v>127</v>
      </c>
      <c r="AA3" s="1"/>
      <c r="AC3" s="1"/>
      <c r="AE3" s="1"/>
      <c r="AH3" t="s">
        <v>102</v>
      </c>
      <c r="AI3" t="s">
        <v>102</v>
      </c>
      <c r="AJ3" t="s">
        <v>102</v>
      </c>
      <c r="AK3" t="s">
        <v>106</v>
      </c>
      <c r="AL3" t="s">
        <v>107</v>
      </c>
      <c r="AM3" t="s">
        <v>108</v>
      </c>
      <c r="AN3" t="s">
        <v>109</v>
      </c>
      <c r="AO3" t="s">
        <v>110</v>
      </c>
      <c r="AP3" t="s">
        <v>110</v>
      </c>
      <c r="AQ3" t="s">
        <v>110</v>
      </c>
      <c r="AR3" t="s">
        <v>110</v>
      </c>
      <c r="AS3" t="s">
        <v>110</v>
      </c>
      <c r="AT3" t="s">
        <v>110</v>
      </c>
      <c r="AU3" t="s">
        <v>110</v>
      </c>
      <c r="AV3" t="s">
        <v>110</v>
      </c>
      <c r="AW3" t="s">
        <v>110</v>
      </c>
      <c r="AX3" t="s">
        <v>110</v>
      </c>
      <c r="AY3" t="s">
        <v>110</v>
      </c>
      <c r="AZ3" t="s">
        <v>110</v>
      </c>
    </row>
    <row r="4" spans="1:54">
      <c r="A4" t="s">
        <v>105</v>
      </c>
      <c r="B4" t="s">
        <v>73</v>
      </c>
      <c r="AA4" s="1"/>
      <c r="AC4" s="1"/>
      <c r="AE4" s="1"/>
      <c r="BB4">
        <v>30170</v>
      </c>
    </row>
    <row r="5" spans="1:54">
      <c r="B5" t="s">
        <v>134</v>
      </c>
      <c r="AA5" s="1"/>
      <c r="AC5" s="1"/>
      <c r="AE5" s="1"/>
      <c r="AZ5">
        <v>4</v>
      </c>
    </row>
    <row r="6" spans="1:54">
      <c r="B6" t="s">
        <v>133</v>
      </c>
      <c r="AA6" s="1"/>
      <c r="AC6" s="1"/>
      <c r="AE6" s="1"/>
      <c r="AX6">
        <v>62</v>
      </c>
    </row>
    <row r="7" spans="1:54">
      <c r="B7" t="s">
        <v>2</v>
      </c>
      <c r="K7">
        <v>1046756</v>
      </c>
      <c r="L7">
        <v>1089139</v>
      </c>
      <c r="M7">
        <v>466560</v>
      </c>
      <c r="N7">
        <v>358465</v>
      </c>
      <c r="O7">
        <v>591153</v>
      </c>
      <c r="P7">
        <v>647073</v>
      </c>
      <c r="Q7">
        <v>1190567</v>
      </c>
      <c r="T7">
        <v>28440</v>
      </c>
      <c r="X7">
        <v>24240</v>
      </c>
      <c r="Y7">
        <v>69448.649999999994</v>
      </c>
      <c r="Z7">
        <v>133895.93</v>
      </c>
      <c r="AA7">
        <v>305630.34000000003</v>
      </c>
      <c r="AB7">
        <v>239723.91</v>
      </c>
      <c r="AC7">
        <v>1279197.04</v>
      </c>
      <c r="AD7">
        <v>4033577.6</v>
      </c>
      <c r="AE7">
        <v>6621927.3600000003</v>
      </c>
      <c r="AF7">
        <v>5930931.7599999998</v>
      </c>
      <c r="AG7">
        <v>7541831.04</v>
      </c>
      <c r="AH7">
        <v>7917523.2400000002</v>
      </c>
      <c r="AI7">
        <v>6497685.9199999999</v>
      </c>
      <c r="AJ7">
        <v>6288001.7999999998</v>
      </c>
      <c r="AK7">
        <v>2777264.78</v>
      </c>
      <c r="AL7">
        <v>7601268.2599999998</v>
      </c>
      <c r="AM7">
        <v>6827161.7400000002</v>
      </c>
      <c r="AN7">
        <v>9996833.0899999999</v>
      </c>
      <c r="AO7">
        <v>1870845</v>
      </c>
      <c r="AP7">
        <v>2240804</v>
      </c>
      <c r="AQ7">
        <v>1944666</v>
      </c>
      <c r="AR7">
        <v>2279263</v>
      </c>
      <c r="BB7">
        <v>733</v>
      </c>
    </row>
    <row r="8" spans="1:54">
      <c r="B8" t="s">
        <v>126</v>
      </c>
      <c r="AZ8">
        <v>334</v>
      </c>
    </row>
    <row r="9" spans="1:54">
      <c r="B9" t="s">
        <v>74</v>
      </c>
    </row>
    <row r="10" spans="1:54">
      <c r="B10" t="s">
        <v>75</v>
      </c>
      <c r="AT10">
        <v>186</v>
      </c>
      <c r="AU10">
        <v>1467</v>
      </c>
      <c r="AV10">
        <v>1796</v>
      </c>
      <c r="AW10">
        <v>19</v>
      </c>
      <c r="AX10">
        <v>330</v>
      </c>
      <c r="AY10">
        <v>1496</v>
      </c>
      <c r="AZ10">
        <v>10184</v>
      </c>
      <c r="BB10">
        <v>6870</v>
      </c>
    </row>
    <row r="11" spans="1:54">
      <c r="B11" t="s">
        <v>27</v>
      </c>
      <c r="AN11">
        <v>9347.36</v>
      </c>
      <c r="AO11">
        <v>3332</v>
      </c>
      <c r="AP11">
        <v>10084</v>
      </c>
      <c r="AQ11">
        <v>22075</v>
      </c>
      <c r="AR11">
        <v>19816</v>
      </c>
      <c r="AS11">
        <v>14809</v>
      </c>
      <c r="AT11">
        <v>9995</v>
      </c>
      <c r="AU11">
        <v>4836</v>
      </c>
    </row>
    <row r="12" spans="1:54">
      <c r="B12" t="s">
        <v>3</v>
      </c>
      <c r="Y12">
        <v>17</v>
      </c>
      <c r="Z12">
        <v>127</v>
      </c>
      <c r="AA12">
        <v>55</v>
      </c>
      <c r="AB12">
        <v>180</v>
      </c>
      <c r="AC12">
        <v>24</v>
      </c>
      <c r="AD12">
        <v>10</v>
      </c>
      <c r="AE12">
        <v>32</v>
      </c>
      <c r="AF12">
        <v>210</v>
      </c>
      <c r="AG12">
        <v>20</v>
      </c>
      <c r="AH12">
        <v>21</v>
      </c>
      <c r="AI12">
        <v>578</v>
      </c>
    </row>
    <row r="13" spans="1:54">
      <c r="B13" t="s">
        <v>4</v>
      </c>
      <c r="X13">
        <v>10</v>
      </c>
      <c r="Y13">
        <v>45</v>
      </c>
      <c r="Z13">
        <v>178</v>
      </c>
      <c r="AA13">
        <v>5276</v>
      </c>
      <c r="AB13">
        <v>445</v>
      </c>
      <c r="AC13">
        <v>36183</v>
      </c>
      <c r="AD13">
        <v>41339.24</v>
      </c>
      <c r="AE13">
        <v>61127.32</v>
      </c>
      <c r="AF13">
        <v>53488.08</v>
      </c>
      <c r="AG13">
        <v>24451.72</v>
      </c>
      <c r="AH13">
        <v>73</v>
      </c>
      <c r="AI13">
        <v>1904</v>
      </c>
      <c r="AK13">
        <v>45125</v>
      </c>
      <c r="AL13">
        <v>23000</v>
      </c>
      <c r="AM13">
        <v>8277.61</v>
      </c>
      <c r="AN13">
        <v>46905.98</v>
      </c>
      <c r="AO13">
        <v>56561</v>
      </c>
      <c r="AP13">
        <v>91987</v>
      </c>
      <c r="AQ13">
        <v>14517</v>
      </c>
      <c r="AR13">
        <v>24175</v>
      </c>
      <c r="AS13">
        <v>52543</v>
      </c>
      <c r="AY13">
        <v>17098</v>
      </c>
      <c r="AZ13">
        <v>381770</v>
      </c>
      <c r="BB13">
        <v>306756</v>
      </c>
    </row>
    <row r="14" spans="1:54">
      <c r="B14" t="s">
        <v>76</v>
      </c>
      <c r="AX14">
        <v>40</v>
      </c>
      <c r="AZ14">
        <v>208</v>
      </c>
      <c r="BB14">
        <v>100</v>
      </c>
    </row>
    <row r="15" spans="1:54">
      <c r="B15" t="s">
        <v>111</v>
      </c>
      <c r="Y15">
        <v>11</v>
      </c>
    </row>
    <row r="16" spans="1:54">
      <c r="B16" t="s">
        <v>28</v>
      </c>
      <c r="AJ16">
        <v>104685</v>
      </c>
      <c r="AK16">
        <v>332469.69</v>
      </c>
      <c r="AL16">
        <v>254728.86</v>
      </c>
      <c r="AM16">
        <v>344137.83</v>
      </c>
      <c r="AN16">
        <v>316624.06</v>
      </c>
      <c r="AO16">
        <v>42849</v>
      </c>
      <c r="AP16">
        <v>76142</v>
      </c>
      <c r="AQ16">
        <v>46912</v>
      </c>
      <c r="AR16">
        <v>118373</v>
      </c>
      <c r="AS16">
        <v>158816</v>
      </c>
      <c r="AT16">
        <v>720121</v>
      </c>
      <c r="AU16">
        <v>1408307</v>
      </c>
      <c r="AV16">
        <v>817179</v>
      </c>
      <c r="AW16">
        <v>1008707</v>
      </c>
      <c r="AX16">
        <v>405904</v>
      </c>
      <c r="AY16">
        <v>179333</v>
      </c>
      <c r="AZ16">
        <v>302461</v>
      </c>
      <c r="BB16">
        <v>897704</v>
      </c>
    </row>
    <row r="17" spans="2:54">
      <c r="B17" t="s">
        <v>5</v>
      </c>
      <c r="P17">
        <v>77723</v>
      </c>
      <c r="Q17">
        <v>102068</v>
      </c>
      <c r="T17">
        <v>194015</v>
      </c>
      <c r="U17">
        <v>283123</v>
      </c>
      <c r="V17">
        <v>170234</v>
      </c>
      <c r="X17">
        <v>163622</v>
      </c>
      <c r="Y17">
        <f>+Y86</f>
        <v>253028.05</v>
      </c>
      <c r="Z17">
        <v>239316.86</v>
      </c>
      <c r="AA17">
        <v>290223.78000000003</v>
      </c>
      <c r="AB17">
        <v>241901.04</v>
      </c>
      <c r="AC17">
        <v>272918</v>
      </c>
      <c r="AD17">
        <v>285444</v>
      </c>
      <c r="AE17">
        <f>+AE86</f>
        <v>265485</v>
      </c>
      <c r="AF17">
        <v>249487.72</v>
      </c>
      <c r="AG17">
        <v>309988</v>
      </c>
      <c r="AH17">
        <v>143498</v>
      </c>
      <c r="AI17">
        <v>110511</v>
      </c>
      <c r="AJ17">
        <v>38349</v>
      </c>
      <c r="AK17">
        <v>26997</v>
      </c>
      <c r="AL17">
        <v>21555</v>
      </c>
      <c r="AM17">
        <v>48071</v>
      </c>
      <c r="AN17">
        <v>483862.98</v>
      </c>
      <c r="AO17">
        <v>32414</v>
      </c>
      <c r="AP17">
        <v>28335</v>
      </c>
      <c r="AQ17">
        <v>46565</v>
      </c>
      <c r="AR17">
        <f>+AR86</f>
        <v>61212</v>
      </c>
      <c r="AS17">
        <f t="shared" ref="AS17:AZ17" si="0">+AS86</f>
        <v>23423</v>
      </c>
      <c r="AT17">
        <f t="shared" si="0"/>
        <v>13274</v>
      </c>
      <c r="AU17">
        <f t="shared" si="0"/>
        <v>9038</v>
      </c>
      <c r="AV17">
        <f t="shared" si="0"/>
        <v>31061</v>
      </c>
      <c r="AW17">
        <f t="shared" si="0"/>
        <v>33928</v>
      </c>
      <c r="AX17">
        <f t="shared" si="0"/>
        <v>76179</v>
      </c>
      <c r="AY17">
        <f t="shared" si="0"/>
        <v>326413</v>
      </c>
      <c r="AZ17">
        <f t="shared" si="0"/>
        <v>311627</v>
      </c>
      <c r="BB17">
        <v>264980</v>
      </c>
    </row>
    <row r="18" spans="2:54">
      <c r="B18" t="s">
        <v>29</v>
      </c>
    </row>
    <row r="19" spans="2:54">
      <c r="B19" t="s">
        <v>30</v>
      </c>
      <c r="AR19">
        <v>12104</v>
      </c>
      <c r="AS19">
        <v>25356</v>
      </c>
      <c r="AT19">
        <v>15259</v>
      </c>
      <c r="AU19">
        <v>7750</v>
      </c>
      <c r="AV19">
        <v>1588</v>
      </c>
      <c r="AX19">
        <v>434</v>
      </c>
      <c r="AY19">
        <v>17378</v>
      </c>
      <c r="AZ19">
        <v>50622</v>
      </c>
      <c r="BB19">
        <v>26960</v>
      </c>
    </row>
    <row r="20" spans="2:54">
      <c r="B20" t="s">
        <v>6</v>
      </c>
      <c r="AD20">
        <v>280</v>
      </c>
      <c r="AF20">
        <v>12</v>
      </c>
      <c r="AH20">
        <v>10</v>
      </c>
      <c r="AI20">
        <v>802</v>
      </c>
      <c r="AP20">
        <v>1554</v>
      </c>
      <c r="AQ20">
        <v>29977</v>
      </c>
      <c r="AZ20">
        <v>60107</v>
      </c>
      <c r="BB20">
        <v>57</v>
      </c>
    </row>
    <row r="21" spans="2:54">
      <c r="B21" t="s">
        <v>7</v>
      </c>
      <c r="Y21">
        <v>35</v>
      </c>
      <c r="AA21">
        <v>20</v>
      </c>
      <c r="AD21">
        <v>65</v>
      </c>
      <c r="AE21">
        <v>100</v>
      </c>
      <c r="AF21">
        <v>30</v>
      </c>
      <c r="AG21">
        <v>16</v>
      </c>
      <c r="AH21">
        <v>3</v>
      </c>
      <c r="AI21">
        <v>20</v>
      </c>
      <c r="AL21">
        <v>2350</v>
      </c>
      <c r="AN21">
        <v>10802.9</v>
      </c>
      <c r="AR21">
        <v>1349</v>
      </c>
      <c r="AS21">
        <v>2074</v>
      </c>
      <c r="AZ21">
        <v>16453</v>
      </c>
    </row>
    <row r="22" spans="2:54">
      <c r="B22" t="s">
        <v>49</v>
      </c>
      <c r="AI22">
        <v>15720</v>
      </c>
      <c r="AJ22">
        <v>43900</v>
      </c>
      <c r="AK22">
        <v>41843</v>
      </c>
      <c r="AL22">
        <v>7800</v>
      </c>
      <c r="AM22">
        <v>3000</v>
      </c>
      <c r="AP22">
        <v>3616</v>
      </c>
    </row>
    <row r="23" spans="2:54">
      <c r="B23" t="s">
        <v>8</v>
      </c>
      <c r="AB23">
        <v>20</v>
      </c>
      <c r="AD23">
        <v>50</v>
      </c>
      <c r="AE23">
        <v>2302</v>
      </c>
      <c r="AH23">
        <v>200</v>
      </c>
      <c r="AI23">
        <v>4118</v>
      </c>
      <c r="AL23">
        <v>25</v>
      </c>
      <c r="AP23">
        <v>8797</v>
      </c>
      <c r="AQ23">
        <v>11788</v>
      </c>
      <c r="AR23">
        <v>8920</v>
      </c>
      <c r="AS23">
        <v>12210</v>
      </c>
      <c r="AZ23">
        <v>2310</v>
      </c>
    </row>
    <row r="24" spans="2:54">
      <c r="B24" t="s">
        <v>31</v>
      </c>
    </row>
    <row r="25" spans="2:54">
      <c r="B25" t="s">
        <v>32</v>
      </c>
    </row>
    <row r="26" spans="2:54">
      <c r="B26" t="s">
        <v>116</v>
      </c>
      <c r="AR26">
        <v>10344</v>
      </c>
    </row>
    <row r="27" spans="2:54">
      <c r="B27" t="s">
        <v>9</v>
      </c>
      <c r="T27">
        <v>190250</v>
      </c>
      <c r="U27">
        <v>130513</v>
      </c>
      <c r="V27">
        <v>23116</v>
      </c>
      <c r="X27">
        <v>1331610</v>
      </c>
      <c r="Y27">
        <v>6481.82</v>
      </c>
      <c r="Z27">
        <v>99168.4</v>
      </c>
      <c r="AA27">
        <v>68050.289999999994</v>
      </c>
      <c r="AB27">
        <v>64019.88</v>
      </c>
      <c r="AC27">
        <v>30368.04</v>
      </c>
      <c r="AD27">
        <v>56373.2</v>
      </c>
      <c r="AE27">
        <v>31558.6</v>
      </c>
      <c r="AF27">
        <v>13506</v>
      </c>
      <c r="AG27">
        <v>21671.279999999999</v>
      </c>
      <c r="AH27">
        <v>56773.96</v>
      </c>
      <c r="AI27">
        <v>32173.84</v>
      </c>
      <c r="AJ27">
        <v>16474</v>
      </c>
      <c r="AK27">
        <v>50963.040000000001</v>
      </c>
      <c r="AL27">
        <v>402249.96</v>
      </c>
      <c r="AM27">
        <v>54798.95</v>
      </c>
      <c r="AN27">
        <v>765688.85</v>
      </c>
      <c r="AO27">
        <v>67511</v>
      </c>
      <c r="AP27">
        <v>1955</v>
      </c>
      <c r="AQ27">
        <v>2083</v>
      </c>
      <c r="AS27">
        <v>112</v>
      </c>
      <c r="AT27">
        <v>1</v>
      </c>
      <c r="AY27">
        <v>17897</v>
      </c>
      <c r="AZ27">
        <v>17892</v>
      </c>
      <c r="BB27">
        <v>3842</v>
      </c>
    </row>
    <row r="28" spans="2:54">
      <c r="B28" t="s">
        <v>10</v>
      </c>
      <c r="K28">
        <v>8843707</v>
      </c>
      <c r="L28">
        <v>9403769</v>
      </c>
      <c r="M28">
        <v>8803355</v>
      </c>
      <c r="N28">
        <v>10327428</v>
      </c>
      <c r="O28">
        <v>10845422</v>
      </c>
      <c r="P28">
        <v>10581858</v>
      </c>
      <c r="Q28">
        <v>10692967</v>
      </c>
      <c r="T28">
        <v>10461943</v>
      </c>
      <c r="U28">
        <v>14690273</v>
      </c>
      <c r="V28">
        <v>17460849</v>
      </c>
      <c r="X28">
        <v>21102049</v>
      </c>
      <c r="Y28">
        <v>22828000.600000001</v>
      </c>
      <c r="Z28">
        <v>17409701.030000001</v>
      </c>
      <c r="AA28">
        <v>17076985.309999999</v>
      </c>
      <c r="AB28">
        <v>15026955.33</v>
      </c>
      <c r="AC28">
        <v>31751194.280000001</v>
      </c>
      <c r="AD28">
        <v>28113767.600000001</v>
      </c>
      <c r="AE28">
        <v>30569177.32</v>
      </c>
      <c r="AF28">
        <v>23769345.920000002</v>
      </c>
      <c r="AG28">
        <v>24114231.640000001</v>
      </c>
      <c r="AH28">
        <v>20199311.079999998</v>
      </c>
      <c r="AI28">
        <v>16808515.399999999</v>
      </c>
      <c r="AJ28">
        <v>13122901.220000001</v>
      </c>
      <c r="AK28">
        <v>14750640.470000001</v>
      </c>
      <c r="AL28">
        <v>16785062.629999999</v>
      </c>
      <c r="AM28">
        <v>10228692.27</v>
      </c>
      <c r="AN28">
        <v>17804096.030000001</v>
      </c>
      <c r="AO28">
        <v>3680678</v>
      </c>
      <c r="AP28">
        <v>5188164</v>
      </c>
      <c r="AQ28">
        <v>4628438</v>
      </c>
      <c r="AR28">
        <v>4143206</v>
      </c>
      <c r="AS28">
        <v>4402138</v>
      </c>
      <c r="AT28">
        <v>8289158</v>
      </c>
      <c r="AU28">
        <v>7527186</v>
      </c>
      <c r="AV28">
        <v>9236287</v>
      </c>
      <c r="AW28">
        <v>7801316</v>
      </c>
      <c r="AX28">
        <v>9805808</v>
      </c>
      <c r="AY28">
        <v>10586262</v>
      </c>
      <c r="AZ28">
        <v>17771547</v>
      </c>
      <c r="BB28">
        <v>23833247</v>
      </c>
    </row>
    <row r="29" spans="2:54">
      <c r="B29" t="s">
        <v>11</v>
      </c>
      <c r="AR29">
        <v>517</v>
      </c>
    </row>
    <row r="30" spans="2:54">
      <c r="B30" t="s">
        <v>33</v>
      </c>
      <c r="AT30">
        <v>69780</v>
      </c>
      <c r="AU30">
        <v>6138</v>
      </c>
      <c r="AY30">
        <v>37174</v>
      </c>
      <c r="AZ30">
        <v>104374</v>
      </c>
      <c r="BB30">
        <v>252345</v>
      </c>
    </row>
    <row r="31" spans="2:54">
      <c r="B31" t="s">
        <v>12</v>
      </c>
      <c r="AP31">
        <v>12018</v>
      </c>
      <c r="AQ31">
        <v>3342</v>
      </c>
      <c r="AR31">
        <v>2683</v>
      </c>
      <c r="AT31">
        <v>179751</v>
      </c>
    </row>
    <row r="32" spans="2:54">
      <c r="B32" t="s">
        <v>13</v>
      </c>
      <c r="K32">
        <v>275795</v>
      </c>
      <c r="L32">
        <v>175584</v>
      </c>
      <c r="M32">
        <v>76890</v>
      </c>
      <c r="N32">
        <v>252253</v>
      </c>
      <c r="O32">
        <v>81633</v>
      </c>
      <c r="P32">
        <v>129162</v>
      </c>
      <c r="Q32">
        <v>280176</v>
      </c>
      <c r="T32">
        <v>135431</v>
      </c>
      <c r="U32">
        <v>200899</v>
      </c>
      <c r="V32">
        <v>68573</v>
      </c>
      <c r="X32">
        <v>317364</v>
      </c>
      <c r="Y32">
        <v>334402.95</v>
      </c>
      <c r="Z32">
        <v>94702</v>
      </c>
      <c r="AA32">
        <v>307514.73</v>
      </c>
      <c r="AB32">
        <v>306989.61</v>
      </c>
      <c r="AC32">
        <v>715164.72</v>
      </c>
      <c r="AD32">
        <v>540683.72</v>
      </c>
      <c r="AE32">
        <v>247486</v>
      </c>
      <c r="AF32">
        <v>110981.84</v>
      </c>
      <c r="AG32">
        <v>312550</v>
      </c>
      <c r="AH32">
        <v>148197.72</v>
      </c>
      <c r="AI32">
        <v>257767</v>
      </c>
      <c r="AJ32">
        <v>182136.88</v>
      </c>
      <c r="AK32">
        <v>40588</v>
      </c>
      <c r="AL32">
        <v>498003.4</v>
      </c>
      <c r="AM32">
        <v>381172.12</v>
      </c>
      <c r="AN32">
        <v>824762.21</v>
      </c>
      <c r="AO32">
        <v>217865</v>
      </c>
      <c r="AP32">
        <v>298984</v>
      </c>
      <c r="AQ32">
        <v>112816</v>
      </c>
      <c r="AR32">
        <v>79972</v>
      </c>
      <c r="AS32">
        <v>6634</v>
      </c>
      <c r="AW32">
        <v>91387</v>
      </c>
      <c r="AX32">
        <v>135</v>
      </c>
      <c r="AY32">
        <v>609</v>
      </c>
      <c r="AZ32">
        <v>5501</v>
      </c>
      <c r="BB32">
        <v>1211</v>
      </c>
    </row>
    <row r="33" spans="2:54">
      <c r="B33" t="s">
        <v>34</v>
      </c>
      <c r="AA33">
        <v>10</v>
      </c>
      <c r="AB33">
        <v>12</v>
      </c>
    </row>
    <row r="34" spans="2:54">
      <c r="B34" t="s">
        <v>35</v>
      </c>
      <c r="AH34">
        <v>800</v>
      </c>
    </row>
    <row r="35" spans="2:54">
      <c r="B35" t="s">
        <v>14</v>
      </c>
      <c r="P35">
        <v>83705</v>
      </c>
      <c r="Q35">
        <v>147354</v>
      </c>
      <c r="T35">
        <v>591445</v>
      </c>
      <c r="U35">
        <v>698099</v>
      </c>
      <c r="V35">
        <v>1350941</v>
      </c>
      <c r="X35">
        <v>1357136</v>
      </c>
      <c r="Y35">
        <f>+Y101</f>
        <v>1560357.64</v>
      </c>
      <c r="Z35">
        <v>812472.27</v>
      </c>
      <c r="AA35">
        <v>1184426.82</v>
      </c>
      <c r="AB35">
        <v>911306.58</v>
      </c>
      <c r="AC35">
        <v>2238936.2400000002</v>
      </c>
      <c r="AD35">
        <v>1589166</v>
      </c>
      <c r="AE35">
        <f>+AE101</f>
        <v>2284192.3200000003</v>
      </c>
      <c r="AF35">
        <v>1699972.4</v>
      </c>
      <c r="AG35">
        <v>2489024.7999999998</v>
      </c>
      <c r="AH35">
        <v>2073011.64</v>
      </c>
      <c r="AI35">
        <v>1720789.6</v>
      </c>
      <c r="AJ35">
        <v>1628364</v>
      </c>
      <c r="AK35">
        <v>1262369</v>
      </c>
      <c r="AL35">
        <v>1048207</v>
      </c>
      <c r="AM35">
        <v>1223584</v>
      </c>
      <c r="AN35">
        <f>AN101</f>
        <v>1490875.8399999999</v>
      </c>
      <c r="AO35">
        <v>168579</v>
      </c>
      <c r="AP35">
        <v>286135</v>
      </c>
      <c r="AQ35">
        <v>219551</v>
      </c>
      <c r="AR35">
        <f>+AR101</f>
        <v>344421</v>
      </c>
      <c r="AS35">
        <f t="shared" ref="AS35:AZ35" si="1">+AS101</f>
        <v>251911</v>
      </c>
      <c r="AT35">
        <f t="shared" si="1"/>
        <v>773713</v>
      </c>
      <c r="AU35">
        <f t="shared" si="1"/>
        <v>695924</v>
      </c>
      <c r="AV35">
        <f t="shared" si="1"/>
        <v>1022055</v>
      </c>
      <c r="AW35">
        <f t="shared" si="1"/>
        <v>901066</v>
      </c>
      <c r="AX35">
        <f t="shared" si="1"/>
        <v>409290</v>
      </c>
      <c r="AY35">
        <f t="shared" si="1"/>
        <v>1333313</v>
      </c>
      <c r="AZ35">
        <f t="shared" si="1"/>
        <v>1354695</v>
      </c>
      <c r="BB35">
        <v>1733165</v>
      </c>
    </row>
    <row r="36" spans="2:54">
      <c r="B36" t="s">
        <v>15</v>
      </c>
      <c r="T36">
        <v>21185</v>
      </c>
      <c r="X36">
        <v>29646</v>
      </c>
      <c r="Y36">
        <v>371194.49</v>
      </c>
      <c r="Z36">
        <v>355990.46</v>
      </c>
      <c r="AA36">
        <v>692863.27</v>
      </c>
      <c r="AB36">
        <v>194950.43</v>
      </c>
      <c r="AC36">
        <v>583746.92000000004</v>
      </c>
      <c r="AD36">
        <v>900066.08</v>
      </c>
      <c r="AE36">
        <v>1151636.32</v>
      </c>
      <c r="AF36">
        <v>822367.44</v>
      </c>
      <c r="AG36">
        <v>1310627.8799999999</v>
      </c>
      <c r="AH36">
        <v>960380.44</v>
      </c>
      <c r="AI36">
        <v>768096.2</v>
      </c>
      <c r="AJ36">
        <v>1012058.76</v>
      </c>
      <c r="AK36">
        <v>767722.56</v>
      </c>
      <c r="AL36">
        <v>393793.1</v>
      </c>
      <c r="AM36">
        <v>248961.31</v>
      </c>
      <c r="AN36">
        <v>1412761.14</v>
      </c>
      <c r="AO36">
        <v>135012</v>
      </c>
      <c r="AP36">
        <v>327925</v>
      </c>
      <c r="AQ36">
        <v>208403</v>
      </c>
      <c r="AR36">
        <v>61533</v>
      </c>
      <c r="AS36">
        <v>73985</v>
      </c>
      <c r="AT36">
        <v>101</v>
      </c>
      <c r="AY36">
        <v>183628</v>
      </c>
      <c r="AZ36">
        <v>731131</v>
      </c>
      <c r="BB36">
        <v>1281437</v>
      </c>
    </row>
    <row r="37" spans="2:54">
      <c r="B37" t="s">
        <v>36</v>
      </c>
      <c r="AD37">
        <v>80</v>
      </c>
    </row>
    <row r="38" spans="2:54">
      <c r="B38" t="s">
        <v>37</v>
      </c>
      <c r="AD38">
        <v>19812</v>
      </c>
      <c r="AN38">
        <v>408</v>
      </c>
    </row>
    <row r="39" spans="2:54">
      <c r="B39" t="s">
        <v>77</v>
      </c>
    </row>
    <row r="40" spans="2:54">
      <c r="B40" t="s">
        <v>78</v>
      </c>
    </row>
    <row r="41" spans="2:54">
      <c r="B41" t="s">
        <v>38</v>
      </c>
      <c r="AO41">
        <v>5</v>
      </c>
      <c r="AX41">
        <v>35282</v>
      </c>
      <c r="AY41">
        <v>41070</v>
      </c>
      <c r="AZ41">
        <v>6680</v>
      </c>
      <c r="BB41">
        <v>28449</v>
      </c>
    </row>
    <row r="42" spans="2:54">
      <c r="B42" t="s">
        <v>91</v>
      </c>
      <c r="AU42">
        <v>329</v>
      </c>
    </row>
    <row r="43" spans="2:54">
      <c r="B43" t="s">
        <v>50</v>
      </c>
      <c r="AN43">
        <v>3081.2</v>
      </c>
      <c r="AO43">
        <v>2011</v>
      </c>
    </row>
    <row r="44" spans="2:54">
      <c r="B44" t="s">
        <v>79</v>
      </c>
      <c r="BB44">
        <v>319632</v>
      </c>
    </row>
    <row r="45" spans="2:54">
      <c r="B45" t="s">
        <v>16</v>
      </c>
      <c r="T45">
        <v>102099</v>
      </c>
      <c r="U45">
        <v>24543</v>
      </c>
      <c r="V45">
        <v>35910</v>
      </c>
      <c r="X45">
        <v>8838</v>
      </c>
      <c r="Y45">
        <v>17219</v>
      </c>
      <c r="Z45">
        <v>4202.74</v>
      </c>
      <c r="AA45">
        <v>13324.01</v>
      </c>
      <c r="AB45">
        <v>8374.92</v>
      </c>
      <c r="AC45">
        <v>94347.04</v>
      </c>
      <c r="AE45">
        <v>35594.68</v>
      </c>
      <c r="AF45">
        <v>39314.76</v>
      </c>
      <c r="AG45">
        <v>60188.28</v>
      </c>
      <c r="AH45">
        <v>79598.8</v>
      </c>
      <c r="AI45">
        <v>143075.88</v>
      </c>
      <c r="AJ45">
        <v>101877.96</v>
      </c>
      <c r="AK45">
        <v>43616.38</v>
      </c>
      <c r="AL45">
        <v>177052.91</v>
      </c>
      <c r="AM45">
        <v>68262.960000000006</v>
      </c>
      <c r="AN45">
        <v>672757.04</v>
      </c>
      <c r="AO45">
        <v>213644</v>
      </c>
      <c r="AP45">
        <v>227669</v>
      </c>
      <c r="AQ45">
        <v>19683</v>
      </c>
      <c r="AR45">
        <v>70978</v>
      </c>
      <c r="AS45">
        <v>64273</v>
      </c>
      <c r="AY45">
        <v>3892</v>
      </c>
      <c r="AZ45">
        <v>165039</v>
      </c>
      <c r="BB45">
        <v>869076</v>
      </c>
    </row>
    <row r="46" spans="2:54">
      <c r="B46" t="s">
        <v>39</v>
      </c>
      <c r="AL46">
        <v>200</v>
      </c>
      <c r="AM46">
        <v>887</v>
      </c>
      <c r="AN46">
        <v>558</v>
      </c>
      <c r="AO46">
        <v>494</v>
      </c>
      <c r="AP46">
        <v>637</v>
      </c>
      <c r="AQ46">
        <v>6</v>
      </c>
      <c r="AR46">
        <v>55</v>
      </c>
      <c r="AS46">
        <v>118</v>
      </c>
      <c r="AV46">
        <v>12</v>
      </c>
      <c r="AW46">
        <v>189</v>
      </c>
      <c r="AX46">
        <v>17</v>
      </c>
      <c r="AY46">
        <v>44</v>
      </c>
    </row>
    <row r="47" spans="2:54">
      <c r="B47" t="s">
        <v>17</v>
      </c>
      <c r="X47">
        <v>50</v>
      </c>
      <c r="Y47">
        <v>8</v>
      </c>
      <c r="AB47">
        <v>1</v>
      </c>
      <c r="AC47">
        <v>30</v>
      </c>
      <c r="AD47">
        <v>2</v>
      </c>
      <c r="AE47">
        <v>32</v>
      </c>
      <c r="AF47">
        <v>2</v>
      </c>
      <c r="AH47">
        <v>8</v>
      </c>
      <c r="AI47">
        <v>3</v>
      </c>
      <c r="AN47">
        <v>11232.72</v>
      </c>
      <c r="AO47">
        <v>5121</v>
      </c>
      <c r="AP47">
        <v>71952</v>
      </c>
      <c r="AQ47">
        <v>118746</v>
      </c>
      <c r="AR47">
        <v>50515</v>
      </c>
      <c r="AS47">
        <v>37071</v>
      </c>
      <c r="AT47">
        <v>79814</v>
      </c>
      <c r="BB47">
        <v>1034</v>
      </c>
    </row>
    <row r="48" spans="2:54">
      <c r="B48" t="s">
        <v>40</v>
      </c>
    </row>
    <row r="49" spans="2:54">
      <c r="B49" t="s">
        <v>80</v>
      </c>
      <c r="BB49">
        <v>3</v>
      </c>
    </row>
    <row r="50" spans="2:54">
      <c r="B50" t="s">
        <v>51</v>
      </c>
      <c r="AO50">
        <v>21</v>
      </c>
    </row>
    <row r="51" spans="2:54">
      <c r="B51" t="s">
        <v>81</v>
      </c>
    </row>
    <row r="52" spans="2:54">
      <c r="B52" t="s">
        <v>82</v>
      </c>
    </row>
    <row r="53" spans="2:54">
      <c r="B53" t="s">
        <v>121</v>
      </c>
      <c r="AS53">
        <v>382</v>
      </c>
    </row>
    <row r="54" spans="2:54">
      <c r="B54" t="s">
        <v>52</v>
      </c>
      <c r="AO54">
        <v>59</v>
      </c>
    </row>
    <row r="55" spans="2:54">
      <c r="B55" t="s">
        <v>18</v>
      </c>
      <c r="AE55">
        <v>4022</v>
      </c>
      <c r="AF55">
        <v>8</v>
      </c>
      <c r="AG55">
        <v>102</v>
      </c>
      <c r="AL55">
        <v>1181.73</v>
      </c>
      <c r="AN55">
        <v>42651.93</v>
      </c>
      <c r="AO55">
        <v>7823</v>
      </c>
      <c r="AP55">
        <v>1961</v>
      </c>
      <c r="AQ55">
        <v>889</v>
      </c>
      <c r="AR55">
        <v>8</v>
      </c>
      <c r="AS55">
        <v>168537</v>
      </c>
      <c r="AU55">
        <v>495834</v>
      </c>
      <c r="AY55">
        <v>48</v>
      </c>
      <c r="AZ55">
        <v>8610</v>
      </c>
    </row>
    <row r="56" spans="2:54">
      <c r="B56" t="s">
        <v>41</v>
      </c>
      <c r="AT56">
        <v>1282</v>
      </c>
      <c r="AZ56">
        <v>13328</v>
      </c>
    </row>
    <row r="57" spans="2:54">
      <c r="B57" t="s">
        <v>83</v>
      </c>
      <c r="BB57">
        <v>607505</v>
      </c>
    </row>
    <row r="58" spans="2:54">
      <c r="B58" t="s">
        <v>42</v>
      </c>
      <c r="AO58">
        <v>30</v>
      </c>
      <c r="AQ58">
        <v>217</v>
      </c>
      <c r="AS58">
        <v>3199</v>
      </c>
      <c r="AY58">
        <v>15</v>
      </c>
      <c r="AZ58">
        <v>29705</v>
      </c>
    </row>
    <row r="59" spans="2:54">
      <c r="B59" t="s">
        <v>19</v>
      </c>
      <c r="AB59">
        <v>5</v>
      </c>
      <c r="AD59">
        <v>2</v>
      </c>
      <c r="AE59">
        <v>200</v>
      </c>
      <c r="AF59">
        <v>100</v>
      </c>
      <c r="AH59">
        <v>60</v>
      </c>
      <c r="AI59">
        <v>425</v>
      </c>
      <c r="AM59">
        <v>4185</v>
      </c>
      <c r="AN59">
        <v>200</v>
      </c>
      <c r="AO59">
        <v>76</v>
      </c>
      <c r="AQ59">
        <v>3697</v>
      </c>
      <c r="AR59">
        <v>17246</v>
      </c>
      <c r="BB59">
        <v>597</v>
      </c>
    </row>
    <row r="60" spans="2:54">
      <c r="B60" t="s">
        <v>20</v>
      </c>
      <c r="AA60">
        <v>150</v>
      </c>
      <c r="AZ60">
        <v>4313</v>
      </c>
      <c r="BB60">
        <v>5</v>
      </c>
    </row>
    <row r="61" spans="2:54">
      <c r="B61" t="s">
        <v>84</v>
      </c>
      <c r="AG61">
        <v>10</v>
      </c>
      <c r="AN61">
        <v>549</v>
      </c>
      <c r="AR61">
        <v>220</v>
      </c>
      <c r="AS61">
        <v>25</v>
      </c>
      <c r="AT61">
        <v>5</v>
      </c>
      <c r="AW61">
        <v>92</v>
      </c>
      <c r="AX61">
        <v>237</v>
      </c>
      <c r="AY61">
        <v>310</v>
      </c>
      <c r="AZ61">
        <v>544</v>
      </c>
      <c r="BB61">
        <v>460</v>
      </c>
    </row>
    <row r="62" spans="2:54">
      <c r="B62" t="s">
        <v>136</v>
      </c>
      <c r="AN62">
        <v>100</v>
      </c>
    </row>
    <row r="63" spans="2:54">
      <c r="B63" t="s">
        <v>43</v>
      </c>
    </row>
    <row r="64" spans="2:54">
      <c r="B64" t="s">
        <v>21</v>
      </c>
      <c r="K64">
        <v>8360636</v>
      </c>
      <c r="L64">
        <v>8609462</v>
      </c>
      <c r="M64">
        <v>7179581</v>
      </c>
      <c r="N64">
        <v>6333185</v>
      </c>
      <c r="O64">
        <v>6360561</v>
      </c>
      <c r="P64">
        <v>7631785</v>
      </c>
      <c r="Q64">
        <v>8921353</v>
      </c>
      <c r="T64">
        <v>9544587</v>
      </c>
      <c r="U64">
        <v>7889048</v>
      </c>
      <c r="V64">
        <v>5368153</v>
      </c>
      <c r="X64">
        <v>13834468</v>
      </c>
      <c r="Y64">
        <v>6674050.46</v>
      </c>
      <c r="Z64">
        <v>6405007.6100000003</v>
      </c>
      <c r="AA64">
        <v>10637686.1</v>
      </c>
      <c r="AB64">
        <v>10595682.619999999</v>
      </c>
      <c r="AC64">
        <v>29003465.960000001</v>
      </c>
      <c r="AD64">
        <v>30070234.239999998</v>
      </c>
      <c r="AE64">
        <v>34572146.640000001</v>
      </c>
      <c r="AF64">
        <v>39542163.119999997</v>
      </c>
      <c r="AG64">
        <v>42162761.920000002</v>
      </c>
      <c r="AH64">
        <v>41166684.759999998</v>
      </c>
      <c r="AI64">
        <v>38671469.600000001</v>
      </c>
      <c r="AJ64">
        <v>34322845.859999999</v>
      </c>
      <c r="AK64">
        <v>17337831.640000001</v>
      </c>
      <c r="AL64">
        <v>21286203.510000002</v>
      </c>
      <c r="AM64">
        <v>17303002.059999999</v>
      </c>
      <c r="AN64">
        <v>14385461.939999999</v>
      </c>
      <c r="AO64">
        <v>2164426</v>
      </c>
      <c r="AP64">
        <v>2305922</v>
      </c>
      <c r="AQ64">
        <v>2476564</v>
      </c>
      <c r="AR64">
        <v>1539628</v>
      </c>
      <c r="AS64">
        <v>1880936</v>
      </c>
      <c r="AT64">
        <v>78</v>
      </c>
      <c r="AU64">
        <v>813</v>
      </c>
      <c r="AV64">
        <v>478</v>
      </c>
      <c r="AW64">
        <v>2064</v>
      </c>
      <c r="AX64">
        <v>12232</v>
      </c>
      <c r="AY64">
        <v>88268</v>
      </c>
      <c r="AZ64">
        <v>410346</v>
      </c>
      <c r="BB64">
        <v>99940</v>
      </c>
    </row>
    <row r="65" spans="2:54">
      <c r="B65" t="s">
        <v>22</v>
      </c>
    </row>
    <row r="66" spans="2:54">
      <c r="B66" t="s">
        <v>44</v>
      </c>
      <c r="AE66">
        <v>241</v>
      </c>
      <c r="AF66">
        <v>40</v>
      </c>
      <c r="AG66">
        <v>80</v>
      </c>
      <c r="AQ66">
        <v>50</v>
      </c>
      <c r="AZ66">
        <v>10985</v>
      </c>
      <c r="BB66">
        <v>100589</v>
      </c>
    </row>
    <row r="67" spans="2:54">
      <c r="B67" t="s">
        <v>85</v>
      </c>
    </row>
    <row r="68" spans="2:54">
      <c r="B68" t="s">
        <v>135</v>
      </c>
      <c r="AZ68">
        <v>1025</v>
      </c>
    </row>
    <row r="69" spans="2:54">
      <c r="B69" t="s">
        <v>86</v>
      </c>
    </row>
    <row r="70" spans="2:54">
      <c r="B70" t="s">
        <v>23</v>
      </c>
      <c r="T70">
        <v>174866</v>
      </c>
      <c r="Y70">
        <v>10</v>
      </c>
      <c r="Z70">
        <v>5</v>
      </c>
      <c r="AC70">
        <v>253358.84</v>
      </c>
      <c r="AD70">
        <v>20</v>
      </c>
      <c r="AE70">
        <v>112</v>
      </c>
      <c r="AG70">
        <v>194938.96</v>
      </c>
      <c r="AH70">
        <v>11</v>
      </c>
      <c r="AI70">
        <v>13926.4</v>
      </c>
      <c r="AJ70">
        <v>57669.84</v>
      </c>
      <c r="AK70">
        <v>23636.3</v>
      </c>
      <c r="AN70">
        <v>327944.84000000003</v>
      </c>
      <c r="AO70">
        <v>86554</v>
      </c>
      <c r="AP70">
        <v>156544</v>
      </c>
      <c r="AQ70">
        <v>99943</v>
      </c>
      <c r="AR70">
        <v>161501</v>
      </c>
      <c r="AS70">
        <v>186147</v>
      </c>
      <c r="AY70">
        <v>203755</v>
      </c>
      <c r="AZ70">
        <v>221807</v>
      </c>
    </row>
    <row r="71" spans="2:54">
      <c r="B71" t="s">
        <v>24</v>
      </c>
      <c r="X71">
        <v>504</v>
      </c>
      <c r="Y71">
        <v>854</v>
      </c>
      <c r="Z71">
        <v>2182</v>
      </c>
      <c r="AA71">
        <v>98</v>
      </c>
      <c r="AB71">
        <v>793</v>
      </c>
      <c r="AD71">
        <v>13409.48</v>
      </c>
      <c r="AE71">
        <v>1347</v>
      </c>
      <c r="AF71">
        <v>1370</v>
      </c>
      <c r="AG71">
        <v>871</v>
      </c>
      <c r="AH71">
        <v>439</v>
      </c>
      <c r="AI71">
        <v>670</v>
      </c>
      <c r="AK71">
        <v>196</v>
      </c>
      <c r="AL71">
        <v>3803.92</v>
      </c>
      <c r="AM71">
        <v>90278.720000000001</v>
      </c>
      <c r="AN71">
        <v>214</v>
      </c>
      <c r="AO71">
        <v>1646</v>
      </c>
      <c r="AR71">
        <v>15220</v>
      </c>
      <c r="AS71">
        <v>81434</v>
      </c>
      <c r="AT71">
        <v>37179</v>
      </c>
      <c r="AU71">
        <v>277480</v>
      </c>
      <c r="AV71">
        <v>220143</v>
      </c>
      <c r="AW71">
        <v>126316</v>
      </c>
      <c r="AX71">
        <v>265074</v>
      </c>
      <c r="AY71">
        <v>1013642</v>
      </c>
      <c r="AZ71">
        <v>849338</v>
      </c>
      <c r="BB71">
        <v>637989</v>
      </c>
    </row>
    <row r="72" spans="2:54">
      <c r="B72" t="s">
        <v>87</v>
      </c>
    </row>
    <row r="73" spans="2:54">
      <c r="B73" t="s">
        <v>88</v>
      </c>
      <c r="AN73">
        <v>430.22</v>
      </c>
      <c r="AT73">
        <v>997</v>
      </c>
      <c r="AW73">
        <v>50</v>
      </c>
      <c r="AX73">
        <v>267</v>
      </c>
      <c r="AY73">
        <v>34</v>
      </c>
      <c r="BB73">
        <v>10</v>
      </c>
    </row>
    <row r="74" spans="2:54">
      <c r="B74" t="s">
        <v>47</v>
      </c>
    </row>
    <row r="75" spans="2:54">
      <c r="B75" t="s">
        <v>45</v>
      </c>
      <c r="AO75">
        <v>1238</v>
      </c>
      <c r="AP75">
        <v>1667</v>
      </c>
      <c r="AR75">
        <v>978</v>
      </c>
      <c r="AS75">
        <v>13091</v>
      </c>
      <c r="BB75">
        <v>390</v>
      </c>
    </row>
    <row r="76" spans="2:54">
      <c r="B76" t="s">
        <v>46</v>
      </c>
      <c r="AN76">
        <v>228950.53</v>
      </c>
      <c r="AO76">
        <v>32225</v>
      </c>
      <c r="AP76">
        <v>169060</v>
      </c>
      <c r="AQ76">
        <v>134686</v>
      </c>
      <c r="AR76">
        <v>62261</v>
      </c>
      <c r="AS76">
        <v>24683</v>
      </c>
      <c r="AT76">
        <v>39563</v>
      </c>
      <c r="AU76">
        <v>141895</v>
      </c>
      <c r="AV76">
        <v>1101162</v>
      </c>
      <c r="AW76">
        <v>563240</v>
      </c>
      <c r="AX76">
        <v>600418</v>
      </c>
      <c r="AY76">
        <v>285593</v>
      </c>
      <c r="AZ76">
        <v>180219</v>
      </c>
      <c r="BB76">
        <v>134088</v>
      </c>
    </row>
    <row r="77" spans="2:54">
      <c r="B77" t="s">
        <v>48</v>
      </c>
      <c r="K77">
        <v>134786</v>
      </c>
      <c r="L77">
        <v>272151</v>
      </c>
      <c r="M77">
        <v>171054</v>
      </c>
      <c r="N77">
        <v>312017</v>
      </c>
      <c r="O77">
        <v>130616</v>
      </c>
      <c r="P77">
        <v>40502</v>
      </c>
      <c r="Q77">
        <v>93481</v>
      </c>
      <c r="AC77">
        <v>1997</v>
      </c>
      <c r="AM77">
        <v>2391</v>
      </c>
      <c r="AO77">
        <v>36</v>
      </c>
      <c r="AP77">
        <v>185</v>
      </c>
    </row>
    <row r="78" spans="2:54">
      <c r="B78" t="s">
        <v>25</v>
      </c>
      <c r="AH78">
        <v>45836</v>
      </c>
      <c r="AI78">
        <v>274164</v>
      </c>
      <c r="AJ78">
        <v>197624</v>
      </c>
      <c r="AK78">
        <v>34555</v>
      </c>
      <c r="AL78">
        <v>65290</v>
      </c>
      <c r="AM78">
        <v>121777</v>
      </c>
      <c r="AN78">
        <v>168671</v>
      </c>
      <c r="AO78">
        <v>34339</v>
      </c>
    </row>
    <row r="79" spans="2:54">
      <c r="B79" t="s">
        <v>89</v>
      </c>
      <c r="BB79">
        <v>45</v>
      </c>
    </row>
    <row r="80" spans="2:54">
      <c r="B80" t="s">
        <v>26</v>
      </c>
      <c r="K80">
        <f t="shared" ref="K80:O80" si="2">SUM(K7:K78)</f>
        <v>18661680</v>
      </c>
      <c r="L80">
        <f t="shared" si="2"/>
        <v>19550105</v>
      </c>
      <c r="M80">
        <f t="shared" si="2"/>
        <v>16697440</v>
      </c>
      <c r="N80">
        <f t="shared" si="2"/>
        <v>17583348</v>
      </c>
      <c r="O80">
        <f t="shared" si="2"/>
        <v>18009385</v>
      </c>
      <c r="P80">
        <f t="shared" ref="P80:AG80" si="3">SUM(P7:P78)</f>
        <v>19191808</v>
      </c>
      <c r="Q80">
        <f t="shared" si="3"/>
        <v>21427966</v>
      </c>
      <c r="R80">
        <f t="shared" si="3"/>
        <v>0</v>
      </c>
      <c r="S80">
        <f t="shared" si="3"/>
        <v>0</v>
      </c>
      <c r="T80">
        <f t="shared" si="3"/>
        <v>21444261</v>
      </c>
      <c r="U80">
        <f t="shared" si="3"/>
        <v>23916498</v>
      </c>
      <c r="V80">
        <f t="shared" si="3"/>
        <v>24477776</v>
      </c>
      <c r="W80">
        <f t="shared" si="3"/>
        <v>0</v>
      </c>
      <c r="X80">
        <f t="shared" si="3"/>
        <v>38169537</v>
      </c>
      <c r="Y80">
        <f t="shared" si="3"/>
        <v>32115163.66</v>
      </c>
      <c r="Z80">
        <f t="shared" si="3"/>
        <v>25556949.300000001</v>
      </c>
      <c r="AA80">
        <f t="shared" si="3"/>
        <v>30582313.649999999</v>
      </c>
      <c r="AB80">
        <f t="shared" si="3"/>
        <v>27591360.32</v>
      </c>
      <c r="AC80">
        <f t="shared" si="3"/>
        <v>66260931.080000006</v>
      </c>
      <c r="AD80">
        <f t="shared" si="3"/>
        <v>65664382.159999989</v>
      </c>
      <c r="AE80">
        <f t="shared" si="3"/>
        <v>75848719.560000002</v>
      </c>
      <c r="AF80">
        <f t="shared" si="3"/>
        <v>72233331.039999992</v>
      </c>
      <c r="AG80">
        <f t="shared" si="3"/>
        <v>78543364.519999996</v>
      </c>
      <c r="AH80">
        <f t="shared" ref="AH80:AQ80" si="4">SUM(AH7:AH78)</f>
        <v>72792440.640000001</v>
      </c>
      <c r="AI80">
        <f t="shared" si="4"/>
        <v>65322414.839999996</v>
      </c>
      <c r="AJ80">
        <f t="shared" si="4"/>
        <v>57116888.320000008</v>
      </c>
      <c r="AK80">
        <f t="shared" si="4"/>
        <v>37535817.859999999</v>
      </c>
      <c r="AL80">
        <f t="shared" si="4"/>
        <v>48571775.280000001</v>
      </c>
      <c r="AM80">
        <f t="shared" si="4"/>
        <v>36958640.569999993</v>
      </c>
      <c r="AN80">
        <f t="shared" si="4"/>
        <v>49005770.859999999</v>
      </c>
      <c r="AO80">
        <f t="shared" si="4"/>
        <v>8825394</v>
      </c>
      <c r="AP80">
        <f t="shared" si="4"/>
        <v>11512097</v>
      </c>
      <c r="AQ80">
        <f t="shared" si="4"/>
        <v>10145614</v>
      </c>
      <c r="AR80">
        <f>SUM(AR4:AR78)</f>
        <v>9086498</v>
      </c>
      <c r="AS80">
        <f t="shared" ref="AS80:AX80" si="5">SUM(AS4:AS78)</f>
        <v>7483907</v>
      </c>
      <c r="AT80">
        <f t="shared" si="5"/>
        <v>10230257</v>
      </c>
      <c r="AU80">
        <f t="shared" si="5"/>
        <v>10576997</v>
      </c>
      <c r="AV80">
        <f t="shared" si="5"/>
        <v>12431761</v>
      </c>
      <c r="AW80">
        <f t="shared" si="5"/>
        <v>10528374</v>
      </c>
      <c r="AX80">
        <f t="shared" si="5"/>
        <v>11611709</v>
      </c>
      <c r="AY80">
        <f>SUM(AY7:AY78)</f>
        <v>14337272</v>
      </c>
      <c r="AZ80">
        <f>SUM(AZ4:AZ78)</f>
        <v>23023159</v>
      </c>
      <c r="BA80">
        <f>SUM(BA7:BA78)</f>
        <v>0</v>
      </c>
      <c r="BB80">
        <f>SUM(BB4:BB79)</f>
        <v>31439389</v>
      </c>
    </row>
    <row r="82" spans="2:54">
      <c r="B82" t="s">
        <v>55</v>
      </c>
      <c r="T82">
        <v>3228</v>
      </c>
      <c r="U82">
        <v>14057</v>
      </c>
      <c r="V82">
        <v>22614</v>
      </c>
      <c r="X82">
        <v>21869</v>
      </c>
      <c r="Y82">
        <v>56685.85</v>
      </c>
      <c r="Z82">
        <v>89893.8</v>
      </c>
      <c r="AA82">
        <v>75049.83</v>
      </c>
      <c r="AB82">
        <v>68881</v>
      </c>
      <c r="AC82">
        <v>85020</v>
      </c>
      <c r="AD82">
        <v>109236</v>
      </c>
      <c r="AE82">
        <v>48725</v>
      </c>
      <c r="AF82">
        <v>43049</v>
      </c>
      <c r="AG82">
        <v>207531</v>
      </c>
      <c r="AH82">
        <v>21738</v>
      </c>
      <c r="AI82">
        <v>22765</v>
      </c>
      <c r="AK82">
        <v>1658</v>
      </c>
      <c r="AM82">
        <v>4142</v>
      </c>
      <c r="AN82">
        <v>6493.5</v>
      </c>
      <c r="AO82">
        <v>1743</v>
      </c>
      <c r="AP82">
        <v>1556</v>
      </c>
      <c r="AQ82">
        <v>34025</v>
      </c>
      <c r="AR82">
        <v>39578</v>
      </c>
      <c r="AS82">
        <v>508</v>
      </c>
      <c r="AT82">
        <v>522</v>
      </c>
      <c r="AU82">
        <v>44</v>
      </c>
      <c r="AV82">
        <v>1135</v>
      </c>
      <c r="AW82">
        <v>6597</v>
      </c>
      <c r="AX82">
        <v>19743</v>
      </c>
      <c r="AY82">
        <v>40949</v>
      </c>
      <c r="AZ82">
        <v>21615</v>
      </c>
      <c r="BB82">
        <v>32360</v>
      </c>
    </row>
    <row r="83" spans="2:54">
      <c r="B83" t="s">
        <v>56</v>
      </c>
      <c r="T83">
        <v>134933</v>
      </c>
      <c r="U83">
        <v>236933</v>
      </c>
      <c r="V83">
        <v>4693</v>
      </c>
      <c r="X83">
        <v>1111</v>
      </c>
      <c r="Y83">
        <v>4597.7700000000004</v>
      </c>
      <c r="Z83">
        <v>25104.43</v>
      </c>
      <c r="AA83">
        <v>29295.77</v>
      </c>
      <c r="AB83">
        <v>5200.04</v>
      </c>
      <c r="AC83">
        <v>11874</v>
      </c>
      <c r="AD83">
        <v>11903</v>
      </c>
      <c r="AE83">
        <v>5393</v>
      </c>
      <c r="AF83">
        <v>10233</v>
      </c>
      <c r="AG83">
        <v>1871</v>
      </c>
      <c r="AH83">
        <v>28402</v>
      </c>
      <c r="AI83">
        <v>11301</v>
      </c>
      <c r="AJ83">
        <v>85</v>
      </c>
      <c r="AK83">
        <v>183</v>
      </c>
      <c r="AL83">
        <v>800</v>
      </c>
      <c r="AM83">
        <v>419</v>
      </c>
      <c r="AN83">
        <v>6963</v>
      </c>
      <c r="AO83">
        <v>2281</v>
      </c>
      <c r="AP83">
        <v>256</v>
      </c>
      <c r="AQ83">
        <v>2420</v>
      </c>
      <c r="AR83">
        <v>763</v>
      </c>
      <c r="AS83">
        <v>3149</v>
      </c>
      <c r="AT83">
        <v>4258</v>
      </c>
      <c r="AU83">
        <v>1808</v>
      </c>
      <c r="AV83">
        <v>2207</v>
      </c>
      <c r="AW83">
        <v>4235</v>
      </c>
      <c r="AX83">
        <v>5855</v>
      </c>
      <c r="AY83">
        <v>32167</v>
      </c>
      <c r="AZ83">
        <v>149135</v>
      </c>
      <c r="BB83">
        <v>165624</v>
      </c>
    </row>
    <row r="84" spans="2:54">
      <c r="B84" t="s">
        <v>57</v>
      </c>
      <c r="T84">
        <v>20366</v>
      </c>
      <c r="U84">
        <v>10436</v>
      </c>
      <c r="V84">
        <v>26185</v>
      </c>
      <c r="X84">
        <v>116563</v>
      </c>
      <c r="Y84">
        <v>141658.29999999999</v>
      </c>
      <c r="Z84">
        <v>73273.56</v>
      </c>
      <c r="AA84">
        <v>120789.57</v>
      </c>
      <c r="AB84">
        <v>127701</v>
      </c>
      <c r="AC84">
        <v>80333</v>
      </c>
      <c r="AD84">
        <v>92557</v>
      </c>
      <c r="AE84">
        <v>82859</v>
      </c>
      <c r="AF84">
        <v>94010.72</v>
      </c>
      <c r="AG84">
        <v>53611</v>
      </c>
      <c r="AH84">
        <v>32450</v>
      </c>
      <c r="AI84">
        <v>34203</v>
      </c>
      <c r="AJ84">
        <v>5433</v>
      </c>
      <c r="AK84">
        <v>3308</v>
      </c>
      <c r="AL84">
        <v>6091</v>
      </c>
      <c r="AM84">
        <v>29410</v>
      </c>
      <c r="AN84">
        <v>428627</v>
      </c>
      <c r="AO84">
        <v>24086</v>
      </c>
      <c r="AP84">
        <v>24724</v>
      </c>
      <c r="AQ84">
        <v>9597</v>
      </c>
      <c r="AR84">
        <v>19944</v>
      </c>
      <c r="AS84">
        <v>19578</v>
      </c>
      <c r="AT84">
        <v>6477</v>
      </c>
      <c r="AU84">
        <v>6959</v>
      </c>
      <c r="AV84">
        <v>27407</v>
      </c>
      <c r="AW84">
        <v>22866</v>
      </c>
      <c r="AX84">
        <v>46347</v>
      </c>
      <c r="AY84">
        <v>193753</v>
      </c>
      <c r="AZ84">
        <v>73267</v>
      </c>
      <c r="BB84">
        <v>48605</v>
      </c>
    </row>
    <row r="85" spans="2:54">
      <c r="B85" t="s">
        <v>58</v>
      </c>
      <c r="T85">
        <v>35488</v>
      </c>
      <c r="U85">
        <v>21697</v>
      </c>
      <c r="V85">
        <v>116742</v>
      </c>
      <c r="X85">
        <v>24079</v>
      </c>
      <c r="Y85">
        <v>50086.13</v>
      </c>
      <c r="Z85">
        <v>51045.07</v>
      </c>
      <c r="AA85">
        <v>65088.61</v>
      </c>
      <c r="AB85">
        <v>40119</v>
      </c>
      <c r="AC85">
        <v>95691</v>
      </c>
      <c r="AD85">
        <v>71748</v>
      </c>
      <c r="AE85">
        <v>128508</v>
      </c>
      <c r="AF85">
        <v>102195</v>
      </c>
      <c r="AG85">
        <v>46975</v>
      </c>
      <c r="AH85">
        <v>60908</v>
      </c>
      <c r="AI85">
        <v>42242</v>
      </c>
      <c r="AJ85">
        <v>32831</v>
      </c>
      <c r="AK85">
        <v>21848</v>
      </c>
      <c r="AL85">
        <v>14664</v>
      </c>
      <c r="AM85">
        <v>14100</v>
      </c>
      <c r="AN85">
        <v>41779.480000000003</v>
      </c>
      <c r="AO85">
        <v>4304</v>
      </c>
      <c r="AP85">
        <v>1799</v>
      </c>
      <c r="AQ85">
        <v>523</v>
      </c>
      <c r="AR85">
        <v>927</v>
      </c>
      <c r="AS85">
        <v>188</v>
      </c>
      <c r="AT85">
        <v>2017</v>
      </c>
      <c r="AU85">
        <v>227</v>
      </c>
      <c r="AV85">
        <v>312</v>
      </c>
      <c r="AW85">
        <v>230</v>
      </c>
      <c r="AX85">
        <v>4234</v>
      </c>
      <c r="AY85">
        <v>59544</v>
      </c>
      <c r="AZ85">
        <v>67610</v>
      </c>
      <c r="BB85">
        <v>18391</v>
      </c>
    </row>
    <row r="86" spans="2:54">
      <c r="T86">
        <f t="shared" ref="T86:AE86" si="6">SUM(T82:T85)</f>
        <v>194015</v>
      </c>
      <c r="U86">
        <f t="shared" si="6"/>
        <v>283123</v>
      </c>
      <c r="V86">
        <f t="shared" si="6"/>
        <v>170234</v>
      </c>
      <c r="W86">
        <f t="shared" si="6"/>
        <v>0</v>
      </c>
      <c r="X86">
        <f t="shared" si="6"/>
        <v>163622</v>
      </c>
      <c r="Y86">
        <f t="shared" si="6"/>
        <v>253028.05</v>
      </c>
      <c r="Z86">
        <f t="shared" si="6"/>
        <v>239316.86000000002</v>
      </c>
      <c r="AA86">
        <f t="shared" si="6"/>
        <v>290223.78000000003</v>
      </c>
      <c r="AB86">
        <f t="shared" si="6"/>
        <v>241901.03999999998</v>
      </c>
      <c r="AC86">
        <f t="shared" si="6"/>
        <v>272918</v>
      </c>
      <c r="AD86">
        <f t="shared" si="6"/>
        <v>285444</v>
      </c>
      <c r="AE86">
        <f t="shared" si="6"/>
        <v>265485</v>
      </c>
      <c r="AF86">
        <f t="shared" ref="AF86:AH86" si="7">SUM(AF82:AF85)</f>
        <v>249487.72</v>
      </c>
      <c r="AG86">
        <f t="shared" si="7"/>
        <v>309988</v>
      </c>
      <c r="AH86">
        <f t="shared" si="7"/>
        <v>143498</v>
      </c>
      <c r="AI86">
        <f>SUM(AI82:AI85)</f>
        <v>110511</v>
      </c>
      <c r="AJ86">
        <f t="shared" ref="AJ86:BB86" si="8">SUM(AJ82:AJ85)</f>
        <v>38349</v>
      </c>
      <c r="AK86">
        <f t="shared" si="8"/>
        <v>26997</v>
      </c>
      <c r="AL86">
        <f t="shared" si="8"/>
        <v>21555</v>
      </c>
      <c r="AM86">
        <f t="shared" si="8"/>
        <v>48071</v>
      </c>
      <c r="AN86">
        <f t="shared" si="8"/>
        <v>483862.98</v>
      </c>
      <c r="AO86">
        <f t="shared" si="8"/>
        <v>32414</v>
      </c>
      <c r="AP86">
        <f t="shared" si="8"/>
        <v>28335</v>
      </c>
      <c r="AQ86">
        <f t="shared" si="8"/>
        <v>46565</v>
      </c>
      <c r="AR86">
        <f t="shared" si="8"/>
        <v>61212</v>
      </c>
      <c r="AS86">
        <f t="shared" si="8"/>
        <v>23423</v>
      </c>
      <c r="AT86">
        <f t="shared" si="8"/>
        <v>13274</v>
      </c>
      <c r="AU86">
        <f t="shared" si="8"/>
        <v>9038</v>
      </c>
      <c r="AV86">
        <f t="shared" si="8"/>
        <v>31061</v>
      </c>
      <c r="AW86">
        <f t="shared" si="8"/>
        <v>33928</v>
      </c>
      <c r="AX86">
        <f t="shared" si="8"/>
        <v>76179</v>
      </c>
      <c r="AY86">
        <f t="shared" si="8"/>
        <v>326413</v>
      </c>
      <c r="AZ86">
        <f t="shared" si="8"/>
        <v>311627</v>
      </c>
      <c r="BA86">
        <f t="shared" si="8"/>
        <v>0</v>
      </c>
      <c r="BB86">
        <f t="shared" si="8"/>
        <v>264980</v>
      </c>
    </row>
    <row r="87" spans="2:54">
      <c r="B87" t="s">
        <v>59</v>
      </c>
      <c r="Y87">
        <v>30</v>
      </c>
      <c r="Z87">
        <v>403</v>
      </c>
      <c r="AB87">
        <v>5</v>
      </c>
      <c r="AD87">
        <v>26</v>
      </c>
      <c r="AE87">
        <v>806</v>
      </c>
      <c r="AF87">
        <v>745</v>
      </c>
      <c r="AG87">
        <v>27</v>
      </c>
      <c r="AI87">
        <v>270</v>
      </c>
      <c r="AJ87">
        <v>4000</v>
      </c>
      <c r="AM87">
        <v>9300</v>
      </c>
      <c r="AN87">
        <v>58252.25</v>
      </c>
      <c r="AO87">
        <v>13537</v>
      </c>
      <c r="AP87">
        <v>11782</v>
      </c>
      <c r="AQ87">
        <v>5669</v>
      </c>
      <c r="AR87">
        <v>7443</v>
      </c>
      <c r="AS87">
        <v>9711</v>
      </c>
      <c r="AT87">
        <v>333799</v>
      </c>
      <c r="AU87">
        <v>57187</v>
      </c>
      <c r="AV87">
        <v>5615</v>
      </c>
      <c r="AW87">
        <v>1553</v>
      </c>
      <c r="AX87">
        <v>912</v>
      </c>
      <c r="AY87">
        <v>15435</v>
      </c>
      <c r="AZ87">
        <v>20738</v>
      </c>
      <c r="BB87">
        <v>551</v>
      </c>
    </row>
    <row r="88" spans="2:54">
      <c r="B88" t="s">
        <v>60</v>
      </c>
      <c r="AO88">
        <v>8</v>
      </c>
      <c r="AR88">
        <v>1</v>
      </c>
      <c r="AU88">
        <v>2</v>
      </c>
      <c r="BB88">
        <v>700</v>
      </c>
    </row>
    <row r="89" spans="2:54">
      <c r="B89" t="s">
        <v>61</v>
      </c>
      <c r="AD89">
        <v>15</v>
      </c>
      <c r="AN89">
        <v>64</v>
      </c>
      <c r="AO89">
        <v>20</v>
      </c>
      <c r="AS89">
        <v>35</v>
      </c>
      <c r="AU89">
        <v>25</v>
      </c>
      <c r="AW89">
        <v>10</v>
      </c>
      <c r="AX89">
        <v>274</v>
      </c>
      <c r="AY89">
        <v>103</v>
      </c>
      <c r="AZ89">
        <v>354</v>
      </c>
      <c r="BB89">
        <v>25423</v>
      </c>
    </row>
    <row r="90" spans="2:54">
      <c r="B90" t="s">
        <v>62</v>
      </c>
      <c r="T90">
        <v>1862</v>
      </c>
      <c r="U90">
        <v>16094</v>
      </c>
      <c r="V90">
        <v>1591</v>
      </c>
      <c r="X90">
        <v>29754</v>
      </c>
      <c r="Y90">
        <v>2237</v>
      </c>
      <c r="Z90">
        <v>3412.47</v>
      </c>
      <c r="AA90">
        <v>84</v>
      </c>
      <c r="AB90">
        <v>7535</v>
      </c>
      <c r="AC90">
        <v>113552</v>
      </c>
      <c r="AD90">
        <v>93775</v>
      </c>
      <c r="AE90">
        <v>90058.32</v>
      </c>
      <c r="AF90">
        <v>202338.4</v>
      </c>
      <c r="AG90">
        <v>261957</v>
      </c>
      <c r="AH90">
        <v>187951.04</v>
      </c>
      <c r="AI90">
        <v>112204</v>
      </c>
      <c r="AJ90">
        <v>74680</v>
      </c>
      <c r="AK90">
        <v>84844</v>
      </c>
      <c r="AL90">
        <v>59263</v>
      </c>
      <c r="AM90">
        <v>118231</v>
      </c>
      <c r="AN90">
        <v>198114.5</v>
      </c>
      <c r="AO90">
        <v>12761</v>
      </c>
      <c r="AP90">
        <v>13705</v>
      </c>
      <c r="AQ90">
        <v>14920</v>
      </c>
      <c r="AR90">
        <v>35284</v>
      </c>
      <c r="AS90">
        <v>45131</v>
      </c>
      <c r="AT90">
        <v>33029</v>
      </c>
      <c r="AU90">
        <v>16897</v>
      </c>
      <c r="AW90">
        <v>35322</v>
      </c>
      <c r="AX90">
        <v>5671</v>
      </c>
      <c r="AY90">
        <v>23497</v>
      </c>
      <c r="AZ90">
        <v>101877</v>
      </c>
      <c r="BB90">
        <v>135411</v>
      </c>
    </row>
    <row r="91" spans="2:54">
      <c r="B91" t="s">
        <v>63</v>
      </c>
      <c r="T91">
        <v>850</v>
      </c>
      <c r="U91">
        <v>1044</v>
      </c>
      <c r="V91">
        <v>1429</v>
      </c>
      <c r="Y91">
        <v>74368.740000000005</v>
      </c>
      <c r="Z91">
        <v>7191.76</v>
      </c>
      <c r="AA91">
        <v>157411.17000000001</v>
      </c>
      <c r="AB91">
        <v>247773</v>
      </c>
      <c r="AC91">
        <v>771553</v>
      </c>
      <c r="AD91">
        <v>597477</v>
      </c>
      <c r="AE91">
        <v>891589</v>
      </c>
      <c r="AF91">
        <v>623131</v>
      </c>
      <c r="AG91">
        <v>884493</v>
      </c>
      <c r="AH91">
        <v>390228</v>
      </c>
      <c r="AI91">
        <v>470663</v>
      </c>
      <c r="AJ91">
        <v>338490</v>
      </c>
      <c r="AK91">
        <v>124489</v>
      </c>
      <c r="AL91">
        <v>270043</v>
      </c>
      <c r="AM91">
        <v>374793</v>
      </c>
      <c r="AN91">
        <v>465711</v>
      </c>
      <c r="AO91">
        <v>74418</v>
      </c>
      <c r="AP91">
        <v>14519</v>
      </c>
      <c r="AQ91">
        <v>110080</v>
      </c>
      <c r="AR91">
        <v>211763</v>
      </c>
      <c r="AS91">
        <v>113836</v>
      </c>
      <c r="AT91">
        <v>157111</v>
      </c>
      <c r="AU91">
        <v>233451</v>
      </c>
      <c r="AV91">
        <v>451198</v>
      </c>
      <c r="AW91">
        <v>440353</v>
      </c>
      <c r="AX91">
        <v>236998</v>
      </c>
      <c r="AY91">
        <v>511282</v>
      </c>
      <c r="AZ91">
        <v>504907</v>
      </c>
      <c r="BB91">
        <v>730120</v>
      </c>
    </row>
    <row r="92" spans="2:54">
      <c r="B92" t="s">
        <v>64</v>
      </c>
      <c r="T92">
        <v>2979</v>
      </c>
      <c r="U92">
        <v>3010</v>
      </c>
      <c r="V92">
        <v>3760</v>
      </c>
      <c r="X92">
        <v>138170</v>
      </c>
      <c r="Y92">
        <v>160256.34</v>
      </c>
      <c r="Z92">
        <v>65545.17</v>
      </c>
      <c r="AA92">
        <v>2153.85</v>
      </c>
      <c r="AB92">
        <v>7922</v>
      </c>
      <c r="AC92">
        <v>25866</v>
      </c>
      <c r="AD92">
        <v>3740</v>
      </c>
      <c r="AE92">
        <v>23936</v>
      </c>
      <c r="AF92">
        <v>98</v>
      </c>
      <c r="AG92">
        <v>79170.8</v>
      </c>
      <c r="AH92">
        <v>33156</v>
      </c>
      <c r="AI92">
        <v>700</v>
      </c>
      <c r="AK92">
        <v>463</v>
      </c>
      <c r="AM92">
        <v>500</v>
      </c>
      <c r="AN92">
        <v>5383</v>
      </c>
      <c r="AO92">
        <v>98</v>
      </c>
      <c r="AP92">
        <v>129</v>
      </c>
      <c r="AQ92">
        <v>5</v>
      </c>
      <c r="AR92">
        <v>194</v>
      </c>
      <c r="AS92">
        <v>224</v>
      </c>
      <c r="AT92">
        <v>346</v>
      </c>
      <c r="AU92">
        <v>34</v>
      </c>
      <c r="AV92">
        <v>2</v>
      </c>
      <c r="AW92">
        <v>2581</v>
      </c>
      <c r="AX92">
        <v>2915</v>
      </c>
      <c r="AY92">
        <v>99720</v>
      </c>
      <c r="AZ92">
        <v>187466</v>
      </c>
      <c r="BB92">
        <v>34007</v>
      </c>
    </row>
    <row r="93" spans="2:54">
      <c r="B93" t="s">
        <v>65</v>
      </c>
      <c r="AD93">
        <v>452</v>
      </c>
      <c r="AE93">
        <v>471</v>
      </c>
      <c r="AG93">
        <v>652</v>
      </c>
      <c r="AH93">
        <v>20</v>
      </c>
      <c r="AN93">
        <v>157</v>
      </c>
      <c r="AO93">
        <v>227</v>
      </c>
      <c r="AP93">
        <v>13</v>
      </c>
      <c r="AQ93">
        <v>16</v>
      </c>
      <c r="AR93">
        <v>3</v>
      </c>
      <c r="AS93">
        <v>261</v>
      </c>
      <c r="AT93">
        <v>33</v>
      </c>
      <c r="AU93">
        <v>283</v>
      </c>
      <c r="AV93">
        <v>418</v>
      </c>
      <c r="AX93">
        <v>9</v>
      </c>
      <c r="AY93">
        <v>4658</v>
      </c>
      <c r="AZ93">
        <v>37382</v>
      </c>
      <c r="BB93">
        <v>3087</v>
      </c>
    </row>
    <row r="94" spans="2:54">
      <c r="B94" t="s">
        <v>66</v>
      </c>
      <c r="U94">
        <v>950</v>
      </c>
      <c r="V94">
        <v>1065</v>
      </c>
      <c r="X94">
        <v>10</v>
      </c>
      <c r="Y94">
        <v>3310.44</v>
      </c>
      <c r="Z94">
        <v>40045.19</v>
      </c>
      <c r="AA94">
        <v>286573.42</v>
      </c>
      <c r="AB94">
        <v>414</v>
      </c>
      <c r="AC94">
        <v>2834</v>
      </c>
      <c r="AD94">
        <v>3462</v>
      </c>
      <c r="AE94">
        <v>5448</v>
      </c>
      <c r="AF94">
        <v>4956</v>
      </c>
      <c r="AG94">
        <v>4281</v>
      </c>
      <c r="AH94">
        <v>1869</v>
      </c>
      <c r="AI94">
        <v>11416</v>
      </c>
      <c r="AJ94">
        <v>1500</v>
      </c>
      <c r="AM94">
        <v>952</v>
      </c>
      <c r="AN94">
        <v>9131.69</v>
      </c>
      <c r="AO94">
        <v>365</v>
      </c>
      <c r="AP94">
        <v>400</v>
      </c>
      <c r="AQ94">
        <v>56</v>
      </c>
      <c r="AR94">
        <v>8741</v>
      </c>
      <c r="AS94">
        <v>184</v>
      </c>
      <c r="AT94">
        <v>7183</v>
      </c>
      <c r="AU94">
        <v>351287</v>
      </c>
      <c r="AV94">
        <v>416121</v>
      </c>
      <c r="AW94">
        <v>230722</v>
      </c>
      <c r="AX94">
        <v>14575</v>
      </c>
      <c r="AY94">
        <v>259657</v>
      </c>
      <c r="AZ94">
        <v>24524</v>
      </c>
      <c r="BB94">
        <v>4949</v>
      </c>
    </row>
    <row r="95" spans="2:54">
      <c r="B95" t="s">
        <v>67</v>
      </c>
      <c r="T95">
        <v>584154</v>
      </c>
      <c r="U95">
        <v>646840</v>
      </c>
      <c r="V95">
        <v>1259475</v>
      </c>
      <c r="X95">
        <v>815573</v>
      </c>
      <c r="Y95">
        <v>1090717.97</v>
      </c>
      <c r="Z95">
        <v>634418.1</v>
      </c>
      <c r="AA95">
        <v>646262.31999999995</v>
      </c>
      <c r="AB95">
        <v>592936.57999999996</v>
      </c>
      <c r="AC95">
        <v>902871.16</v>
      </c>
      <c r="AD95">
        <v>452713</v>
      </c>
      <c r="AE95">
        <v>793361</v>
      </c>
      <c r="AF95">
        <v>540503</v>
      </c>
      <c r="AG95">
        <v>833784</v>
      </c>
      <c r="AH95">
        <v>984459.6</v>
      </c>
      <c r="AI95">
        <v>888128</v>
      </c>
      <c r="AJ95">
        <v>1084700</v>
      </c>
      <c r="AK95">
        <v>1019234</v>
      </c>
      <c r="AL95">
        <v>643795</v>
      </c>
      <c r="AM95">
        <v>591969</v>
      </c>
      <c r="AN95">
        <v>627104.4</v>
      </c>
      <c r="AO95">
        <v>24454</v>
      </c>
      <c r="AP95">
        <v>82356</v>
      </c>
      <c r="AQ95">
        <v>24302</v>
      </c>
      <c r="AR95">
        <v>33903</v>
      </c>
      <c r="AS95">
        <v>14054</v>
      </c>
      <c r="AT95">
        <v>183948</v>
      </c>
      <c r="AV95">
        <v>138580</v>
      </c>
      <c r="AW95">
        <v>134936</v>
      </c>
      <c r="AX95">
        <v>119212</v>
      </c>
      <c r="AY95">
        <v>173863</v>
      </c>
      <c r="AZ95">
        <v>199830</v>
      </c>
      <c r="BB95">
        <v>216243</v>
      </c>
    </row>
    <row r="96" spans="2:54">
      <c r="B96" t="s">
        <v>68</v>
      </c>
      <c r="Y96">
        <v>50</v>
      </c>
      <c r="AE96">
        <v>48</v>
      </c>
      <c r="BB96">
        <v>32</v>
      </c>
    </row>
    <row r="97" spans="1:54">
      <c r="B97" t="s">
        <v>69</v>
      </c>
      <c r="U97">
        <v>29261</v>
      </c>
      <c r="V97">
        <v>83621</v>
      </c>
      <c r="X97">
        <v>373629</v>
      </c>
      <c r="Y97">
        <v>229387.15</v>
      </c>
      <c r="Z97">
        <v>56656.58</v>
      </c>
      <c r="AA97">
        <v>91942.06</v>
      </c>
      <c r="AB97">
        <v>54720</v>
      </c>
      <c r="AC97">
        <v>309274.08</v>
      </c>
      <c r="AD97">
        <v>436258</v>
      </c>
      <c r="AE97">
        <v>433625</v>
      </c>
      <c r="AF97">
        <v>325005</v>
      </c>
      <c r="AG97">
        <v>401970</v>
      </c>
      <c r="AH97">
        <v>470128</v>
      </c>
      <c r="AI97">
        <v>236762</v>
      </c>
      <c r="AJ97">
        <v>124994</v>
      </c>
      <c r="AK97">
        <v>33339</v>
      </c>
      <c r="AL97">
        <v>75106</v>
      </c>
      <c r="AM97">
        <v>127839</v>
      </c>
      <c r="AN97">
        <v>123260</v>
      </c>
      <c r="AO97">
        <v>39165</v>
      </c>
      <c r="AP97">
        <v>31582</v>
      </c>
      <c r="AQ97">
        <v>63163</v>
      </c>
      <c r="AR97">
        <v>44859</v>
      </c>
      <c r="AS97">
        <v>64732</v>
      </c>
      <c r="AT97">
        <v>55600</v>
      </c>
      <c r="AU97">
        <v>28353</v>
      </c>
      <c r="AV97">
        <v>8835</v>
      </c>
      <c r="AW97">
        <v>47809</v>
      </c>
      <c r="AX97">
        <v>26636</v>
      </c>
      <c r="AY97">
        <v>43995</v>
      </c>
      <c r="AZ97">
        <v>43036</v>
      </c>
      <c r="BB97">
        <v>16231</v>
      </c>
    </row>
    <row r="98" spans="1:54">
      <c r="B98" t="s">
        <v>72</v>
      </c>
      <c r="AS98">
        <v>5</v>
      </c>
      <c r="AW98">
        <v>166</v>
      </c>
      <c r="AX98">
        <v>79</v>
      </c>
      <c r="AY98">
        <v>1390</v>
      </c>
      <c r="AZ98">
        <v>34461</v>
      </c>
      <c r="BB98">
        <v>564</v>
      </c>
    </row>
    <row r="99" spans="1:54">
      <c r="B99" t="s">
        <v>70</v>
      </c>
      <c r="AI99">
        <v>30</v>
      </c>
      <c r="AQ99">
        <v>517</v>
      </c>
      <c r="AR99">
        <v>1035</v>
      </c>
      <c r="AS99">
        <v>840</v>
      </c>
      <c r="AT99">
        <v>840</v>
      </c>
      <c r="AU99">
        <v>4986</v>
      </c>
      <c r="AW99">
        <v>7000</v>
      </c>
      <c r="AY99">
        <v>14271</v>
      </c>
      <c r="AZ99">
        <v>18190</v>
      </c>
      <c r="BB99">
        <v>2057</v>
      </c>
    </row>
    <row r="100" spans="1:54">
      <c r="B100" t="s">
        <v>71</v>
      </c>
      <c r="T100">
        <v>1600</v>
      </c>
      <c r="U100">
        <v>900</v>
      </c>
      <c r="Z100">
        <v>4800</v>
      </c>
      <c r="AB100">
        <v>1</v>
      </c>
      <c r="AC100">
        <v>112986</v>
      </c>
      <c r="AD100">
        <v>1248</v>
      </c>
      <c r="AE100">
        <v>44850</v>
      </c>
      <c r="AF100">
        <v>3196</v>
      </c>
      <c r="AG100">
        <v>22690</v>
      </c>
      <c r="AH100">
        <v>4400</v>
      </c>
      <c r="AI100">
        <v>613</v>
      </c>
      <c r="AN100">
        <v>3698</v>
      </c>
      <c r="AO100">
        <v>3294</v>
      </c>
      <c r="AP100">
        <v>696</v>
      </c>
      <c r="AQ100">
        <v>671</v>
      </c>
      <c r="AR100">
        <v>1195</v>
      </c>
      <c r="AS100">
        <v>2898</v>
      </c>
      <c r="AT100">
        <v>1824</v>
      </c>
      <c r="AU100">
        <v>3419</v>
      </c>
      <c r="AV100">
        <v>1286</v>
      </c>
      <c r="AW100">
        <v>614</v>
      </c>
      <c r="AX100">
        <v>2009</v>
      </c>
      <c r="AY100">
        <v>185442</v>
      </c>
      <c r="AZ100">
        <v>181930</v>
      </c>
      <c r="BB100">
        <v>563790</v>
      </c>
    </row>
    <row r="101" spans="1:54">
      <c r="T101">
        <f t="shared" ref="T101:W101" si="9">SUM(T87:T100)</f>
        <v>591445</v>
      </c>
      <c r="U101">
        <f t="shared" si="9"/>
        <v>698099</v>
      </c>
      <c r="V101">
        <f t="shared" si="9"/>
        <v>1350941</v>
      </c>
      <c r="W101">
        <f t="shared" si="9"/>
        <v>0</v>
      </c>
      <c r="X101">
        <f t="shared" ref="X101:AE101" si="10">SUM(X87:X100)</f>
        <v>1357136</v>
      </c>
      <c r="Y101">
        <f t="shared" si="10"/>
        <v>1560357.64</v>
      </c>
      <c r="Z101">
        <f t="shared" si="10"/>
        <v>812472.2699999999</v>
      </c>
      <c r="AA101">
        <f t="shared" si="10"/>
        <v>1184426.82</v>
      </c>
      <c r="AB101">
        <f t="shared" si="10"/>
        <v>911306.58</v>
      </c>
      <c r="AC101">
        <f t="shared" si="10"/>
        <v>2238936.2400000002</v>
      </c>
      <c r="AD101">
        <f t="shared" si="10"/>
        <v>1589166</v>
      </c>
      <c r="AE101">
        <f t="shared" si="10"/>
        <v>2284192.3200000003</v>
      </c>
      <c r="AF101">
        <f t="shared" ref="AF101:AH101" si="11">SUM(AF87:AF100)</f>
        <v>1699972.4</v>
      </c>
      <c r="AG101">
        <f t="shared" si="11"/>
        <v>2489024.7999999998</v>
      </c>
      <c r="AH101">
        <f t="shared" si="11"/>
        <v>2072211.6400000001</v>
      </c>
      <c r="AI101">
        <f>SUM(AI87:AI100)</f>
        <v>1720786</v>
      </c>
      <c r="AJ101">
        <f t="shared" ref="AJ101:BB101" si="12">SUM(AJ87:AJ100)</f>
        <v>1628364</v>
      </c>
      <c r="AK101">
        <f t="shared" si="12"/>
        <v>1262369</v>
      </c>
      <c r="AL101">
        <f t="shared" si="12"/>
        <v>1048207</v>
      </c>
      <c r="AM101">
        <f t="shared" si="12"/>
        <v>1223584</v>
      </c>
      <c r="AN101">
        <f t="shared" si="12"/>
        <v>1490875.8399999999</v>
      </c>
      <c r="AO101">
        <f t="shared" si="12"/>
        <v>168347</v>
      </c>
      <c r="AP101">
        <f t="shared" si="12"/>
        <v>155182</v>
      </c>
      <c r="AQ101">
        <f t="shared" si="12"/>
        <v>219399</v>
      </c>
      <c r="AR101">
        <f t="shared" si="12"/>
        <v>344421</v>
      </c>
      <c r="AS101">
        <f t="shared" si="12"/>
        <v>251911</v>
      </c>
      <c r="AT101">
        <f t="shared" si="12"/>
        <v>773713</v>
      </c>
      <c r="AU101">
        <f t="shared" si="12"/>
        <v>695924</v>
      </c>
      <c r="AV101">
        <f t="shared" si="12"/>
        <v>1022055</v>
      </c>
      <c r="AW101">
        <f t="shared" si="12"/>
        <v>901066</v>
      </c>
      <c r="AX101">
        <f t="shared" si="12"/>
        <v>409290</v>
      </c>
      <c r="AY101">
        <f t="shared" si="12"/>
        <v>1333313</v>
      </c>
      <c r="AZ101">
        <f t="shared" si="12"/>
        <v>1354695</v>
      </c>
      <c r="BA101">
        <f t="shared" si="12"/>
        <v>0</v>
      </c>
      <c r="BB101">
        <f t="shared" si="12"/>
        <v>1733165</v>
      </c>
    </row>
    <row r="103" spans="1:54">
      <c r="A103" t="s">
        <v>54</v>
      </c>
      <c r="U103">
        <f>23916498-U80</f>
        <v>0</v>
      </c>
      <c r="V103">
        <f>24477776-V80</f>
        <v>0</v>
      </c>
      <c r="X103">
        <f>38169537-X80</f>
        <v>0</v>
      </c>
      <c r="Y103">
        <f>32115163.66-Y80</f>
        <v>0</v>
      </c>
      <c r="Z103">
        <f>25556949.3-Z80</f>
        <v>0</v>
      </c>
      <c r="AA103">
        <f>30582313.65-AA80</f>
        <v>0</v>
      </c>
      <c r="AB103">
        <f>27591360.32-AB80</f>
        <v>0</v>
      </c>
      <c r="AC103">
        <f>66260931.08-AC80</f>
        <v>0</v>
      </c>
      <c r="AD103">
        <f>65664382.16-AD80</f>
        <v>0</v>
      </c>
      <c r="AE103">
        <f>75848719.56-AE80</f>
        <v>0</v>
      </c>
      <c r="AF103">
        <f>72233331.04-AF80</f>
        <v>0</v>
      </c>
      <c r="AG103">
        <f>78543364.52-AG80</f>
        <v>0</v>
      </c>
      <c r="AH103">
        <f>72791640.64-AH80</f>
        <v>-800</v>
      </c>
      <c r="AI103">
        <f>65322414.84-AI80</f>
        <v>0</v>
      </c>
      <c r="AJ103">
        <f>57116888.32-AJ80</f>
        <v>0</v>
      </c>
      <c r="AK103">
        <f>37535817.86-AK80</f>
        <v>0</v>
      </c>
      <c r="AL103">
        <f>48571775.28-AL80</f>
        <v>0</v>
      </c>
      <c r="AM103">
        <f>36958640.47-AM80</f>
        <v>-9.9999994039535522E-2</v>
      </c>
      <c r="AN103">
        <f>49005770.86-AN80</f>
        <v>0</v>
      </c>
      <c r="AO103">
        <f>8825394-AO80</f>
        <v>0</v>
      </c>
      <c r="AP103">
        <f>11512097-AP80</f>
        <v>0</v>
      </c>
      <c r="AQ103">
        <f>10145614-AQ80</f>
        <v>0</v>
      </c>
      <c r="AR103">
        <f>9086498-AR80</f>
        <v>0</v>
      </c>
      <c r="AS103">
        <f>7483907-AS80</f>
        <v>0</v>
      </c>
      <c r="AT103">
        <f>10230257-AT80</f>
        <v>0</v>
      </c>
      <c r="AU103">
        <f>10576997-AU80</f>
        <v>0</v>
      </c>
      <c r="AV103">
        <f>12431761-AV80</f>
        <v>0</v>
      </c>
      <c r="AW103">
        <f>10528374-AW80</f>
        <v>0</v>
      </c>
      <c r="AX103">
        <f>11611709-AX80</f>
        <v>0</v>
      </c>
      <c r="AY103">
        <f>14337272-AY80</f>
        <v>0</v>
      </c>
      <c r="AZ103">
        <f>23023159-AZ80</f>
        <v>0</v>
      </c>
    </row>
    <row r="105" spans="1:54">
      <c r="AR105" t="s">
        <v>131</v>
      </c>
      <c r="AS105" t="s">
        <v>131</v>
      </c>
      <c r="AT105" t="s">
        <v>131</v>
      </c>
      <c r="AU105" t="s">
        <v>131</v>
      </c>
      <c r="AV105" t="s">
        <v>131</v>
      </c>
      <c r="AW105" t="s">
        <v>131</v>
      </c>
      <c r="AX105" t="s">
        <v>131</v>
      </c>
      <c r="AY105" t="s">
        <v>131</v>
      </c>
      <c r="AZ105" t="s">
        <v>131</v>
      </c>
    </row>
    <row r="106" spans="1:54">
      <c r="V106" t="s">
        <v>128</v>
      </c>
    </row>
    <row r="107" spans="1:54">
      <c r="AR107" t="s">
        <v>132</v>
      </c>
      <c r="AS107" t="s">
        <v>132</v>
      </c>
      <c r="AT107" t="s">
        <v>132</v>
      </c>
      <c r="AU107" t="s">
        <v>132</v>
      </c>
      <c r="AV107" t="s">
        <v>132</v>
      </c>
      <c r="AW107" t="s">
        <v>132</v>
      </c>
      <c r="AX107" t="s">
        <v>132</v>
      </c>
      <c r="AY107" t="s">
        <v>132</v>
      </c>
      <c r="AZ107" t="s">
        <v>132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imports</vt:lpstr>
      <vt:lpstr>exports</vt:lpstr>
      <vt:lpstr>Sheet3</vt:lpstr>
    </vt:vector>
  </TitlesOfParts>
  <Company>Princeton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rhicks</dc:creator>
  <cp:lastModifiedBy>rhicks</cp:lastModifiedBy>
  <dcterms:created xsi:type="dcterms:W3CDTF">2008-10-31T18:06:47Z</dcterms:created>
  <dcterms:modified xsi:type="dcterms:W3CDTF">2012-05-14T13:12:54Z</dcterms:modified>
</cp:coreProperties>
</file>