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45" windowWidth="15480" windowHeight="9120"/>
  </bookViews>
  <sheets>
    <sheet name="imports" sheetId="1" r:id="rId1"/>
    <sheet name="exports" sheetId="4" r:id="rId2"/>
    <sheet name="domexp" sheetId="2" r:id="rId3"/>
    <sheet name="reexp" sheetId="3" r:id="rId4"/>
  </sheets>
  <calcPr calcId="125725"/>
</workbook>
</file>

<file path=xl/calcChain.xml><?xml version="1.0" encoding="utf-8"?>
<calcChain xmlns="http://schemas.openxmlformats.org/spreadsheetml/2006/main">
  <c r="X143" i="3"/>
  <c r="X145" s="1"/>
  <c r="X140" i="2"/>
  <c r="X142" s="1"/>
  <c r="X140" i="1"/>
  <c r="X142"/>
  <c r="AG140"/>
  <c r="AG142"/>
  <c r="AG140" i="2"/>
  <c r="AG142"/>
  <c r="AG143" i="3"/>
  <c r="AG145"/>
  <c r="AF143"/>
  <c r="AF145"/>
  <c r="AF140" i="2"/>
  <c r="AF142"/>
  <c r="AF140" i="1"/>
  <c r="AF142"/>
  <c r="AH140"/>
  <c r="AH142"/>
  <c r="AH140" i="2"/>
  <c r="AH142"/>
  <c r="AH143" i="3"/>
  <c r="AH145"/>
  <c r="AJ143"/>
  <c r="AJ145"/>
  <c r="AJ142" i="2"/>
  <c r="AJ140" i="1"/>
  <c r="AJ142"/>
  <c r="AK143" i="3"/>
  <c r="AK145"/>
  <c r="AL143"/>
  <c r="AM143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AK140" i="2"/>
  <c r="AK142"/>
  <c r="AJ140"/>
  <c r="AL140"/>
  <c r="AM140"/>
  <c r="AN140"/>
  <c r="AO140"/>
  <c r="AP140"/>
  <c r="AQ140"/>
  <c r="AR140"/>
  <c r="AS140"/>
  <c r="AK140" i="1"/>
  <c r="AK142"/>
  <c r="Y143" i="3"/>
  <c r="Y145"/>
  <c r="Z143"/>
  <c r="Z145"/>
  <c r="AA143"/>
  <c r="AB143"/>
  <c r="AC143"/>
  <c r="AD143"/>
  <c r="AE143"/>
  <c r="Y140" i="2"/>
  <c r="Y142"/>
  <c r="Z140"/>
  <c r="Z142"/>
  <c r="AA140"/>
  <c r="AB140"/>
  <c r="AC140"/>
  <c r="AD140"/>
  <c r="AE140"/>
  <c r="Y142" i="1"/>
  <c r="Y79"/>
  <c r="AI140" i="2"/>
  <c r="AI142"/>
  <c r="AI145" i="3"/>
  <c r="AI143"/>
  <c r="AB132" i="4"/>
  <c r="AA132"/>
  <c r="AC142" i="1"/>
  <c r="AD142"/>
  <c r="AB142"/>
  <c r="AA142"/>
  <c r="AC132" i="4"/>
  <c r="AL132"/>
  <c r="AO132"/>
  <c r="AN132"/>
  <c r="AM132"/>
  <c r="AU132"/>
  <c r="AT132"/>
  <c r="AV138" i="1"/>
  <c r="AW140"/>
  <c r="AW142"/>
  <c r="BC140"/>
  <c r="BC142"/>
  <c r="BA140"/>
  <c r="BA142"/>
  <c r="AR132" i="4"/>
  <c r="BC130"/>
  <c r="BC132"/>
  <c r="BB130"/>
  <c r="BB132"/>
  <c r="BA130"/>
  <c r="BA132"/>
  <c r="AZ130"/>
  <c r="AZ132"/>
  <c r="AY130"/>
  <c r="AY132"/>
  <c r="AX130"/>
  <c r="AX132"/>
  <c r="AW130"/>
  <c r="AW132"/>
  <c r="AV130"/>
  <c r="AV132"/>
  <c r="AU130"/>
  <c r="AT130"/>
  <c r="AS130"/>
  <c r="AS132"/>
  <c r="AR130"/>
  <c r="AQ130"/>
  <c r="AQ132"/>
  <c r="AP130"/>
  <c r="AP132"/>
  <c r="AO130"/>
  <c r="AN130"/>
  <c r="AM130"/>
  <c r="AL130"/>
  <c r="AK130"/>
  <c r="AJ130"/>
  <c r="AI130"/>
  <c r="AH130"/>
  <c r="AG130"/>
  <c r="AF130"/>
  <c r="AE130"/>
  <c r="AE132"/>
  <c r="AD130"/>
  <c r="AD132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E130"/>
  <c r="F140" i="1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Y140"/>
  <c r="Z140"/>
  <c r="Z142"/>
  <c r="AA140"/>
  <c r="AB140"/>
  <c r="AC140"/>
  <c r="AD140"/>
  <c r="AE140"/>
  <c r="AE142"/>
  <c r="AI140"/>
  <c r="AI142"/>
  <c r="AL140"/>
  <c r="AL142"/>
  <c r="AM140"/>
  <c r="AM142"/>
  <c r="AN140"/>
  <c r="AN142"/>
  <c r="AO140"/>
  <c r="AO142"/>
  <c r="AP140"/>
  <c r="AP142"/>
  <c r="AQ140"/>
  <c r="AQ142"/>
  <c r="AR140"/>
  <c r="AR142"/>
  <c r="AS140"/>
  <c r="AS142"/>
  <c r="AT140"/>
  <c r="AT142"/>
  <c r="AU140"/>
  <c r="AU142"/>
  <c r="AV140"/>
  <c r="AV142"/>
  <c r="AX140"/>
  <c r="AX142"/>
  <c r="AY140"/>
  <c r="AY142"/>
  <c r="AZ140"/>
  <c r="AZ142"/>
  <c r="BB140"/>
  <c r="BB142"/>
  <c r="E140"/>
</calcChain>
</file>

<file path=xl/sharedStrings.xml><?xml version="1.0" encoding="utf-8"?>
<sst xmlns="http://schemas.openxmlformats.org/spreadsheetml/2006/main" count="807" uniqueCount="213">
  <si>
    <t>notes</t>
  </si>
  <si>
    <t>unit</t>
  </si>
  <si>
    <t>Cyprus</t>
  </si>
  <si>
    <t>UK</t>
  </si>
  <si>
    <t>Australasia</t>
  </si>
  <si>
    <t>Australia</t>
  </si>
  <si>
    <t>British East Africa</t>
  </si>
  <si>
    <t>British East Indies</t>
  </si>
  <si>
    <t>British India</t>
  </si>
  <si>
    <t>British South Africa</t>
  </si>
  <si>
    <t>British West Africa</t>
  </si>
  <si>
    <t>British West Indies</t>
  </si>
  <si>
    <t>Canada</t>
  </si>
  <si>
    <t>Malta</t>
  </si>
  <si>
    <t>Mesopotamia</t>
  </si>
  <si>
    <t>Palestine</t>
  </si>
  <si>
    <t>Sudan</t>
  </si>
  <si>
    <t>Other British Possessions</t>
  </si>
  <si>
    <t>Austria</t>
  </si>
  <si>
    <t>Belgium</t>
  </si>
  <si>
    <t>Bulgaria</t>
  </si>
  <si>
    <t>Czechoslovakia</t>
  </si>
  <si>
    <t>Denmark</t>
  </si>
  <si>
    <t>Finland</t>
  </si>
  <si>
    <t>Germany</t>
  </si>
  <si>
    <t>Greece</t>
  </si>
  <si>
    <t>Holland</t>
  </si>
  <si>
    <t>Hungary</t>
  </si>
  <si>
    <t>Italy</t>
  </si>
  <si>
    <t>Jugoslavia</t>
  </si>
  <si>
    <t>Norway</t>
  </si>
  <si>
    <t>Poland</t>
  </si>
  <si>
    <t>Portugal</t>
  </si>
  <si>
    <t>Roumania</t>
  </si>
  <si>
    <t>Russia</t>
  </si>
  <si>
    <t>Spain</t>
  </si>
  <si>
    <t>Sweden</t>
  </si>
  <si>
    <t>Switzerland</t>
  </si>
  <si>
    <t>Castellorizo</t>
  </si>
  <si>
    <t>Caucasus</t>
  </si>
  <si>
    <t>China</t>
  </si>
  <si>
    <t>Dodekanesia</t>
  </si>
  <si>
    <t>Dutch East Indies</t>
  </si>
  <si>
    <t>Japan</t>
  </si>
  <si>
    <t>Java</t>
  </si>
  <si>
    <t>Persia</t>
  </si>
  <si>
    <t>Philippine Islands</t>
  </si>
  <si>
    <t>Syria</t>
  </si>
  <si>
    <t>Turkey</t>
  </si>
  <si>
    <t>Abyssinia</t>
  </si>
  <si>
    <t>Algeria</t>
  </si>
  <si>
    <t>Belgian Congo</t>
  </si>
  <si>
    <t>Egypt</t>
  </si>
  <si>
    <t>Morocco</t>
  </si>
  <si>
    <t>Tunis</t>
  </si>
  <si>
    <t>Argentine</t>
  </si>
  <si>
    <t>Brazil</t>
  </si>
  <si>
    <t>US</t>
  </si>
  <si>
    <t>Uruguay</t>
  </si>
  <si>
    <t>Sea</t>
  </si>
  <si>
    <t>TOTAL</t>
  </si>
  <si>
    <t>pounds</t>
  </si>
  <si>
    <t>France</t>
  </si>
  <si>
    <t>Does not include bullion and specie</t>
  </si>
  <si>
    <t>Country of origin</t>
  </si>
  <si>
    <t>Other countries of America</t>
  </si>
  <si>
    <t>British Somaliland</t>
  </si>
  <si>
    <t>Gibraltar</t>
  </si>
  <si>
    <t>Hong Kong</t>
  </si>
  <si>
    <t>Danzig</t>
  </si>
  <si>
    <t>Estonia</t>
  </si>
  <si>
    <t>Latvia</t>
  </si>
  <si>
    <t>Lithuania</t>
  </si>
  <si>
    <t>Luxembourg</t>
  </si>
  <si>
    <t>Arabia</t>
  </si>
  <si>
    <t>Iraq</t>
  </si>
  <si>
    <t>Manchuria</t>
  </si>
  <si>
    <t>Portuguese Possessions</t>
  </si>
  <si>
    <t>Siam</t>
  </si>
  <si>
    <t>Canary Islands</t>
  </si>
  <si>
    <t>Eritrea</t>
  </si>
  <si>
    <t>Cuba</t>
  </si>
  <si>
    <t>Ecuador</t>
  </si>
  <si>
    <t>Mexico</t>
  </si>
  <si>
    <t>Peru</t>
  </si>
  <si>
    <t>Salvador</t>
  </si>
  <si>
    <t>Includes bullion: 954 UK, 2 Germany, 1 Switzerland</t>
  </si>
  <si>
    <t>Aden</t>
  </si>
  <si>
    <t>British Borneo</t>
  </si>
  <si>
    <t>British Guiana</t>
  </si>
  <si>
    <t>British Honduras</t>
  </si>
  <si>
    <t>Falkland Islands</t>
  </si>
  <si>
    <t>Mauritius</t>
  </si>
  <si>
    <t>Chile</t>
  </si>
  <si>
    <t>Costa Rica</t>
  </si>
  <si>
    <t>Includes bullion: Palestine 118</t>
  </si>
  <si>
    <t>Country of destination</t>
  </si>
  <si>
    <t>Albania</t>
  </si>
  <si>
    <t>Portuguese Possessions in Africa</t>
  </si>
  <si>
    <t>French Possessions in Africa</t>
  </si>
  <si>
    <t>Belgian Possessions in Africa</t>
  </si>
  <si>
    <t>Colombia</t>
  </si>
  <si>
    <t>Includes bullion: 1026 UK, 14 Germany, 17 Italy</t>
  </si>
  <si>
    <t>Burma</t>
  </si>
  <si>
    <t>Included in British India prior to 1938</t>
  </si>
  <si>
    <t>Liechtenstein</t>
  </si>
  <si>
    <t>Dutch Possessions in Asia</t>
  </si>
  <si>
    <t>French Possessions in Asia</t>
  </si>
  <si>
    <t>Ethiopia</t>
  </si>
  <si>
    <t>Paraguay</t>
  </si>
  <si>
    <t>Venezuela</t>
  </si>
  <si>
    <t>Portuguese Possessions in Asia</t>
  </si>
  <si>
    <t>Guatemala</t>
  </si>
  <si>
    <t>Includes bullion: UK 150, Palestine 39</t>
  </si>
  <si>
    <t>Bahrein Islands</t>
  </si>
  <si>
    <t>New Zealand</t>
  </si>
  <si>
    <t>Trans-jordan</t>
  </si>
  <si>
    <t>Afghanistan</t>
  </si>
  <si>
    <t>Libya</t>
  </si>
  <si>
    <t>No bullion</t>
  </si>
  <si>
    <t>Includes bullion: 36 UK</t>
  </si>
  <si>
    <t>Cyrenaica</t>
  </si>
  <si>
    <t>French West Africa</t>
  </si>
  <si>
    <t>Includes bullion: 941 UK, 1600 British South Africa, 10 US</t>
  </si>
  <si>
    <t>French Cameroon</t>
  </si>
  <si>
    <t>Eire</t>
  </si>
  <si>
    <t>Fiji Islands</t>
  </si>
  <si>
    <t>Persian Gulf</t>
  </si>
  <si>
    <t>Jibuti</t>
  </si>
  <si>
    <t>Ceylon</t>
  </si>
  <si>
    <t>Lebanon</t>
  </si>
  <si>
    <t>Includes bullion: 8119 UK, 3 US</t>
  </si>
  <si>
    <t>Malay States</t>
  </si>
  <si>
    <t>Straits Settlements</t>
  </si>
  <si>
    <t>Iceland</t>
  </si>
  <si>
    <t>French Indo-China</t>
  </si>
  <si>
    <t>Bolivia</t>
  </si>
  <si>
    <t>Includes bullion: 31897 UK, 66 Belgium</t>
  </si>
  <si>
    <t>Formosa</t>
  </si>
  <si>
    <t>Italian Somaliland</t>
  </si>
  <si>
    <t>Includes bullion: 14452 UK</t>
  </si>
  <si>
    <t>Bahamas</t>
  </si>
  <si>
    <t>Union of South Africa</t>
  </si>
  <si>
    <t>Newfoundland</t>
  </si>
  <si>
    <t>Guinea (French)</t>
  </si>
  <si>
    <t>Somaliland (French)</t>
  </si>
  <si>
    <t>Kuwait</t>
  </si>
  <si>
    <t>Panama</t>
  </si>
  <si>
    <t>Includes bullion: 4704 UK</t>
  </si>
  <si>
    <t>Indonesia</t>
  </si>
  <si>
    <t>Korea</t>
  </si>
  <si>
    <t>Includes bullion: 4009 UK, 202 Germany, 9 Holland</t>
  </si>
  <si>
    <t>British Islands in the Pacific</t>
  </si>
  <si>
    <t>Malaya, Federation</t>
  </si>
  <si>
    <t>Pakistan</t>
  </si>
  <si>
    <t>Rhodesia</t>
  </si>
  <si>
    <t>Singapore</t>
  </si>
  <si>
    <t>Israel</t>
  </si>
  <si>
    <t>Jordan</t>
  </si>
  <si>
    <t>Dutch Possessions in Americas</t>
  </si>
  <si>
    <t xml:space="preserve"> </t>
  </si>
  <si>
    <t>Malaya, Federation of</t>
  </si>
  <si>
    <t>All other foreign countries</t>
  </si>
  <si>
    <t>Dutch possessions</t>
  </si>
  <si>
    <t>(Libya)</t>
  </si>
  <si>
    <t>Dutch Possessions</t>
  </si>
  <si>
    <t>Does not include specie</t>
  </si>
  <si>
    <t>Cyprus - Statistics of Imports, Exports, and Shipping 1937</t>
  </si>
  <si>
    <t>Cyprus - Statistics of Imports, Exports, and Shipping</t>
  </si>
  <si>
    <t>Cyprus - Statistics of Imports, Exports, and Shipping 1944</t>
  </si>
  <si>
    <t>Cyprus - Statistics of Imports, Exports, and Shipping 1926</t>
  </si>
  <si>
    <t>Sometimes appears to contain bullion and specie; sometimes not</t>
  </si>
  <si>
    <t>Includes Bullion and specie: 2123 UK, 38 Palestine, 1 Sudan, 4 Belgium, 78 Germany, 179 Greece, 2 Switz, 367 Syria, 71 Turkey, and 538 Egypt</t>
  </si>
  <si>
    <t>Spanish Possessions in Asia</t>
  </si>
  <si>
    <t>Other countries in Europe</t>
  </si>
  <si>
    <t>Other countries in Asia</t>
  </si>
  <si>
    <t>Italian Possessions in Africa</t>
  </si>
  <si>
    <t>Includes Bullion and specie: 338 UK, 25 Palestine, 230 Egypt</t>
  </si>
  <si>
    <t>Country of final destination</t>
  </si>
  <si>
    <t>Includes bullion and specie: None</t>
  </si>
  <si>
    <t>Fiji</t>
  </si>
  <si>
    <t>Cilicia</t>
  </si>
  <si>
    <t>Ruad</t>
  </si>
  <si>
    <t>Includes bullion: 153 UK, 19 Egypt, 22 Castellorizo, 3583 Cilicia, 49 Dodecanese, 3 Ruad, 604 Syria, 555 Turkey</t>
  </si>
  <si>
    <t>Cyprus Blue Book</t>
  </si>
  <si>
    <t>Includes Bullion and specie: 40 Egypt, 10 France, 52 Cilicia, 16 Ruad, 25 Palestine, 67 Syria</t>
  </si>
  <si>
    <t>Honduras</t>
  </si>
  <si>
    <t>Beluchistan</t>
  </si>
  <si>
    <t>Includes Bullion and specie: 5 UK, 542 Egypt, 4 Greece, 1129 Cilicia, 23 Dodecanese, 1344 Syria, 211 Turkey</t>
  </si>
  <si>
    <t>Seychelles</t>
  </si>
  <si>
    <t>Transvaal</t>
  </si>
  <si>
    <t>Includes bullion: 40995 UK, 310 Egypt, 16833 Cilicia, 7 Dodecanese, 292 Palestine, 773 Ruad, 3938 Syria, 126 Turkey, 4 US</t>
  </si>
  <si>
    <t>Jamaica</t>
  </si>
  <si>
    <t>Mombasa</t>
  </si>
  <si>
    <t>Includes Bullion and specie: 550 UK, 25 Palestine, 13 Germany, 5 Greece, 10 Switz, 172 Syria, 10 Turkey, 30 US</t>
  </si>
  <si>
    <t xml:space="preserve">Cyprus Blue Book </t>
  </si>
  <si>
    <t>Other countries in Africa</t>
  </si>
  <si>
    <t>Includes Bullion and specie: 691 UK, 234 Palestine, 10 Austria, 13027 France, 91 Egypt, 2247 Greece, 504 Italy, 1113 Dodecanese, 5103 Syria, 3432 Turkey</t>
  </si>
  <si>
    <t>Includes Bullion and specie: 1456 UK, 10 Palestine, 1 France, 151 Germany, 57 Syria, 871 Egypt</t>
  </si>
  <si>
    <t>British Columbia</t>
  </si>
  <si>
    <t>Includes Bullion and specie: 97 Palestine, 13 France, 793 Greece, 139 Italy, 47 Syria, 67 Turkey</t>
  </si>
  <si>
    <t>Includes Bullion and specie: 6 Greece</t>
  </si>
  <si>
    <t>Includes Bullion and specie: 1679 UK, 22 Palestine, 80 Belgian Possessions, 245 Greece, 814 Syria, 210 Turkey, 682 Egypt, 25 US</t>
  </si>
  <si>
    <t>Includes Bullion and specie: 18000 UK, 476 Greece, 48 Syria</t>
  </si>
  <si>
    <t>Includes Bullion and specie: 50 UK, 159 France</t>
  </si>
  <si>
    <t>Includes Bullion and specie: 9131 UK, 144 Palestine, 34 Dodekanesia, 101 Greece, 1168 Syria, 6 Turkey, 43 Egypt</t>
  </si>
  <si>
    <t>Ionia</t>
  </si>
  <si>
    <t>Includes bullion: 20025 UK, 227 Egypt, 132 Greece, 11 Castellorizo, 125 Cilicia, 21 Ruad, 46 Syria</t>
  </si>
  <si>
    <t>Mombassa</t>
  </si>
  <si>
    <t>Zanzibar</t>
  </si>
  <si>
    <t>Massawah</t>
  </si>
  <si>
    <t>Serbia</t>
  </si>
  <si>
    <t>Includes Bullion and specie: 406 UK, 815 Egypt, 10 Gibraltar, 3 India, 5 Transvaal, 204 France, 763 Greece, 45 Italy, 33 Switzerland, 101 Turkey, 267 Castellorizo, 201 Cilicia, 6 Belgian Congo, 39 Ionia, 75 Ruad, 17 Palestine, 506 Syria, 123 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</si>
</sst>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3" fontId="0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C147"/>
  <sheetViews>
    <sheetView tabSelected="1" zoomScale="85" zoomScaleNormal="85" workbookViewId="0">
      <pane xSplit="3" ySplit="3" topLeftCell="X4" activePane="bottomRight" state="frozen"/>
      <selection pane="topRight" activeCell="D1" sqref="D1"/>
      <selection pane="bottomLeft" activeCell="A3" sqref="A3"/>
      <selection pane="bottomRight" activeCell="X2" sqref="X2:BC2"/>
    </sheetView>
  </sheetViews>
  <sheetFormatPr defaultRowHeight="15"/>
  <cols>
    <col min="38" max="41" width="9.140625" style="1"/>
  </cols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 s="1">
        <v>1930</v>
      </c>
      <c r="AJ1" s="1">
        <v>1931</v>
      </c>
      <c r="AK1">
        <v>1932</v>
      </c>
      <c r="AL1" s="1">
        <v>1933</v>
      </c>
      <c r="AM1" s="1">
        <v>1934</v>
      </c>
      <c r="AN1" s="1">
        <v>1935</v>
      </c>
      <c r="AO1" s="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1">
        <v>1</v>
      </c>
      <c r="AJ2" s="1">
        <v>1</v>
      </c>
      <c r="AK2">
        <v>1</v>
      </c>
      <c r="AL2" s="1">
        <v>1</v>
      </c>
      <c r="AM2" s="1">
        <v>1</v>
      </c>
      <c r="AN2" s="1">
        <v>1</v>
      </c>
      <c r="AO2" s="1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</row>
    <row r="3" spans="1:55">
      <c r="X3" t="s">
        <v>61</v>
      </c>
      <c r="AE3" t="s">
        <v>61</v>
      </c>
      <c r="AF3" t="s">
        <v>61</v>
      </c>
      <c r="AG3" t="s">
        <v>61</v>
      </c>
      <c r="AH3" t="s">
        <v>61</v>
      </c>
      <c r="AI3" t="s">
        <v>61</v>
      </c>
      <c r="AJ3" t="s">
        <v>61</v>
      </c>
      <c r="AK3" t="s">
        <v>61</v>
      </c>
      <c r="AP3" t="s">
        <v>61</v>
      </c>
      <c r="AQ3" t="s">
        <v>61</v>
      </c>
      <c r="AR3" t="s">
        <v>61</v>
      </c>
      <c r="AS3" t="s">
        <v>61</v>
      </c>
      <c r="AT3" t="s">
        <v>61</v>
      </c>
      <c r="AU3" t="s">
        <v>61</v>
      </c>
      <c r="AV3" t="s">
        <v>61</v>
      </c>
      <c r="AW3" t="s">
        <v>61</v>
      </c>
      <c r="AX3" t="s">
        <v>61</v>
      </c>
      <c r="AY3" t="s">
        <v>61</v>
      </c>
      <c r="AZ3" t="s">
        <v>61</v>
      </c>
      <c r="BA3" t="s">
        <v>61</v>
      </c>
      <c r="BB3" t="s">
        <v>61</v>
      </c>
      <c r="BC3" t="s">
        <v>61</v>
      </c>
    </row>
    <row r="4" spans="1:55">
      <c r="A4" t="s">
        <v>2</v>
      </c>
      <c r="B4" t="s">
        <v>3</v>
      </c>
      <c r="X4">
        <v>552626</v>
      </c>
      <c r="Y4">
        <v>774421</v>
      </c>
      <c r="Z4">
        <v>586519</v>
      </c>
      <c r="AA4" s="3">
        <v>432269</v>
      </c>
      <c r="AB4" s="3">
        <v>314178</v>
      </c>
      <c r="AC4" s="3">
        <v>315896</v>
      </c>
      <c r="AD4" s="3">
        <v>423664</v>
      </c>
      <c r="AE4">
        <v>421052</v>
      </c>
      <c r="AF4" s="3">
        <v>406724</v>
      </c>
      <c r="AG4" s="3">
        <v>470997</v>
      </c>
      <c r="AH4">
        <v>513141</v>
      </c>
      <c r="AI4">
        <v>394829</v>
      </c>
      <c r="AJ4">
        <v>413551</v>
      </c>
      <c r="AK4">
        <v>386730</v>
      </c>
      <c r="AL4" s="2">
        <v>400631</v>
      </c>
      <c r="AM4" s="2">
        <v>495923</v>
      </c>
      <c r="AN4" s="2">
        <v>528541</v>
      </c>
      <c r="AO4" s="2">
        <v>491579</v>
      </c>
      <c r="AP4">
        <v>661379</v>
      </c>
      <c r="AQ4">
        <v>727164</v>
      </c>
      <c r="AR4">
        <v>616336</v>
      </c>
      <c r="AS4">
        <v>465583</v>
      </c>
      <c r="AT4">
        <v>380659</v>
      </c>
      <c r="AU4">
        <v>325784</v>
      </c>
      <c r="AV4">
        <v>288339</v>
      </c>
      <c r="AW4">
        <v>663810</v>
      </c>
      <c r="AX4">
        <v>892398</v>
      </c>
      <c r="AY4">
        <v>2996568</v>
      </c>
      <c r="AZ4">
        <v>4259730</v>
      </c>
      <c r="BA4">
        <v>5871951</v>
      </c>
      <c r="BB4">
        <v>4862511</v>
      </c>
      <c r="BC4">
        <v>6299764</v>
      </c>
    </row>
    <row r="5" spans="1:55">
      <c r="B5" t="s">
        <v>87</v>
      </c>
      <c r="Z5">
        <v>6</v>
      </c>
      <c r="AA5" s="3"/>
      <c r="AB5" s="3"/>
      <c r="AC5" s="3"/>
      <c r="AD5" s="3"/>
      <c r="AL5" s="2"/>
      <c r="AM5" s="2"/>
      <c r="AN5" s="2"/>
      <c r="AO5" s="2"/>
      <c r="AQ5">
        <v>5</v>
      </c>
      <c r="AR5">
        <v>6</v>
      </c>
      <c r="AW5">
        <v>2641</v>
      </c>
      <c r="AX5">
        <v>5317</v>
      </c>
      <c r="AY5">
        <v>8485</v>
      </c>
      <c r="AZ5">
        <v>131655</v>
      </c>
      <c r="BA5">
        <v>47791</v>
      </c>
      <c r="BB5">
        <v>12292</v>
      </c>
      <c r="BC5">
        <v>2632</v>
      </c>
    </row>
    <row r="6" spans="1:55">
      <c r="B6" t="s">
        <v>4</v>
      </c>
      <c r="AA6" s="3"/>
      <c r="AB6" s="3"/>
      <c r="AC6" s="3"/>
      <c r="AD6" s="3"/>
      <c r="AE6">
        <v>53</v>
      </c>
      <c r="AJ6">
        <v>416</v>
      </c>
      <c r="AK6">
        <v>270</v>
      </c>
      <c r="AL6" s="2"/>
      <c r="AM6" s="2"/>
      <c r="AN6" s="2"/>
      <c r="AO6" s="2"/>
      <c r="AP6">
        <v>689</v>
      </c>
      <c r="AQ6">
        <v>236</v>
      </c>
      <c r="AR6">
        <v>684</v>
      </c>
    </row>
    <row r="7" spans="1:55">
      <c r="B7" t="s">
        <v>5</v>
      </c>
      <c r="X7">
        <v>20521</v>
      </c>
      <c r="Y7">
        <v>149698</v>
      </c>
      <c r="Z7">
        <v>8578</v>
      </c>
      <c r="AA7" s="3">
        <v>44622</v>
      </c>
      <c r="AB7" s="3">
        <v>31380</v>
      </c>
      <c r="AC7" s="3">
        <v>133211</v>
      </c>
      <c r="AD7" s="3">
        <v>190682</v>
      </c>
      <c r="AE7">
        <v>168184</v>
      </c>
      <c r="AF7" s="3">
        <v>198404</v>
      </c>
      <c r="AG7" s="3">
        <v>227842</v>
      </c>
      <c r="AH7">
        <v>215775</v>
      </c>
      <c r="AI7">
        <v>122242</v>
      </c>
      <c r="AJ7">
        <v>136629</v>
      </c>
      <c r="AK7">
        <v>116637</v>
      </c>
      <c r="AL7" s="2">
        <v>54209</v>
      </c>
      <c r="AM7" s="2">
        <v>82470</v>
      </c>
      <c r="AN7" s="2">
        <v>51079</v>
      </c>
      <c r="AO7" s="2">
        <v>84971</v>
      </c>
      <c r="AP7">
        <v>160406</v>
      </c>
      <c r="AQ7">
        <v>141278</v>
      </c>
      <c r="AR7">
        <v>85660</v>
      </c>
      <c r="AS7">
        <v>72808</v>
      </c>
      <c r="AT7">
        <v>103990</v>
      </c>
      <c r="AU7">
        <v>70443</v>
      </c>
      <c r="AV7">
        <v>6694</v>
      </c>
      <c r="AW7">
        <v>349527</v>
      </c>
      <c r="AX7">
        <v>224640</v>
      </c>
      <c r="AY7">
        <v>167649</v>
      </c>
      <c r="AZ7">
        <v>145107</v>
      </c>
      <c r="BA7">
        <v>1382703</v>
      </c>
      <c r="BB7">
        <v>1516534</v>
      </c>
      <c r="BC7">
        <v>863021</v>
      </c>
    </row>
    <row r="8" spans="1:55">
      <c r="B8" t="s">
        <v>141</v>
      </c>
      <c r="AA8" s="3"/>
      <c r="AB8" s="3"/>
      <c r="AC8" s="3"/>
      <c r="AD8" s="3"/>
      <c r="AL8" s="2"/>
      <c r="AM8" s="2"/>
      <c r="AN8" s="2"/>
      <c r="AO8" s="2"/>
      <c r="BA8">
        <v>1</v>
      </c>
    </row>
    <row r="9" spans="1:55">
      <c r="B9" t="s">
        <v>114</v>
      </c>
      <c r="AA9" s="3"/>
      <c r="AB9" s="3"/>
      <c r="AC9" s="3"/>
      <c r="AD9" s="3"/>
      <c r="AL9" s="2"/>
      <c r="AM9" s="2"/>
      <c r="AN9" s="2"/>
      <c r="AO9" s="2"/>
      <c r="AY9">
        <v>4603</v>
      </c>
      <c r="BC9">
        <v>61</v>
      </c>
    </row>
    <row r="10" spans="1:55">
      <c r="B10" t="s">
        <v>88</v>
      </c>
      <c r="AA10" s="3"/>
      <c r="AB10" s="3"/>
      <c r="AC10" s="3"/>
      <c r="AD10" s="3"/>
      <c r="AH10">
        <v>1081</v>
      </c>
      <c r="AI10">
        <v>1800</v>
      </c>
      <c r="AJ10">
        <v>145</v>
      </c>
      <c r="AK10">
        <v>865</v>
      </c>
      <c r="AL10" s="2"/>
      <c r="AM10" s="2"/>
      <c r="AN10" s="2"/>
      <c r="AO10" s="2"/>
      <c r="AQ10">
        <v>157</v>
      </c>
      <c r="AR10">
        <v>28</v>
      </c>
      <c r="AS10">
        <v>17714</v>
      </c>
    </row>
    <row r="11" spans="1:55">
      <c r="B11" t="s">
        <v>199</v>
      </c>
      <c r="AA11" s="3"/>
      <c r="AB11" s="3"/>
      <c r="AC11" s="3"/>
      <c r="AD11" s="3"/>
      <c r="AJ11">
        <v>48</v>
      </c>
      <c r="AK11">
        <v>183</v>
      </c>
      <c r="AL11" s="2"/>
      <c r="AM11" s="2"/>
      <c r="AN11" s="2"/>
      <c r="AO11" s="2"/>
    </row>
    <row r="12" spans="1:55">
      <c r="B12" t="s">
        <v>6</v>
      </c>
      <c r="AA12" s="3"/>
      <c r="AB12" s="3"/>
      <c r="AC12" s="3"/>
      <c r="AD12" s="3"/>
      <c r="AE12">
        <v>34</v>
      </c>
      <c r="AF12">
        <v>44</v>
      </c>
      <c r="AG12">
        <v>182</v>
      </c>
      <c r="AH12">
        <v>117</v>
      </c>
      <c r="AI12">
        <v>242</v>
      </c>
      <c r="AJ12">
        <v>148</v>
      </c>
      <c r="AK12">
        <v>556</v>
      </c>
      <c r="AL12" s="2"/>
      <c r="AM12" s="2"/>
      <c r="AN12" s="2"/>
      <c r="AO12" s="2"/>
      <c r="AP12">
        <v>24</v>
      </c>
      <c r="AQ12">
        <v>306</v>
      </c>
      <c r="AR12">
        <v>878</v>
      </c>
      <c r="AS12">
        <v>10703</v>
      </c>
      <c r="AT12">
        <v>14490</v>
      </c>
      <c r="AU12">
        <v>73750</v>
      </c>
      <c r="AV12">
        <v>27371</v>
      </c>
      <c r="AW12">
        <v>48231</v>
      </c>
      <c r="AX12">
        <v>86275</v>
      </c>
      <c r="AY12">
        <v>45356</v>
      </c>
      <c r="AZ12">
        <v>77462</v>
      </c>
      <c r="BA12">
        <v>39735</v>
      </c>
      <c r="BB12">
        <v>47790</v>
      </c>
      <c r="BC12">
        <v>13824</v>
      </c>
    </row>
    <row r="13" spans="1:55">
      <c r="B13" t="s">
        <v>7</v>
      </c>
      <c r="AA13" s="3">
        <v>698</v>
      </c>
      <c r="AB13" s="3">
        <v>1979</v>
      </c>
      <c r="AC13" s="3">
        <v>2259</v>
      </c>
      <c r="AD13" s="3">
        <v>2149</v>
      </c>
      <c r="AE13">
        <v>2659</v>
      </c>
      <c r="AF13" s="3">
        <v>2809</v>
      </c>
      <c r="AG13" s="3">
        <v>3517</v>
      </c>
      <c r="AH13">
        <v>3720</v>
      </c>
      <c r="AI13">
        <v>2990</v>
      </c>
      <c r="AJ13">
        <v>3512</v>
      </c>
      <c r="AK13">
        <v>4413</v>
      </c>
      <c r="AL13" s="2">
        <v>3192</v>
      </c>
      <c r="AM13" s="2">
        <v>7384</v>
      </c>
      <c r="AN13" s="2">
        <v>6268</v>
      </c>
      <c r="AO13" s="2">
        <v>5115</v>
      </c>
      <c r="AP13">
        <v>5779</v>
      </c>
      <c r="AQ13">
        <v>7189</v>
      </c>
      <c r="AR13">
        <v>8049</v>
      </c>
      <c r="AS13">
        <v>13683</v>
      </c>
      <c r="AT13">
        <v>13833</v>
      </c>
      <c r="AU13">
        <v>11309</v>
      </c>
      <c r="AV13">
        <v>4010</v>
      </c>
      <c r="AW13">
        <v>168</v>
      </c>
      <c r="AX13">
        <v>1537</v>
      </c>
    </row>
    <row r="14" spans="1:55">
      <c r="B14" t="s">
        <v>89</v>
      </c>
      <c r="AA14" s="3"/>
      <c r="AB14" s="3"/>
      <c r="AC14" s="3"/>
      <c r="AD14" s="3"/>
      <c r="AL14" s="2"/>
      <c r="AM14" s="2"/>
      <c r="AN14" s="2"/>
      <c r="AO14" s="2"/>
      <c r="AQ14">
        <v>599</v>
      </c>
      <c r="BB14">
        <v>84</v>
      </c>
    </row>
    <row r="15" spans="1:55">
      <c r="B15" t="s">
        <v>90</v>
      </c>
      <c r="AA15" s="3"/>
      <c r="AB15" s="3"/>
      <c r="AC15" s="3"/>
      <c r="AD15" s="3"/>
      <c r="AL15" s="2"/>
      <c r="AM15" s="2"/>
      <c r="AN15" s="2"/>
      <c r="AO15" s="2"/>
      <c r="AZ15">
        <v>1</v>
      </c>
      <c r="BB15">
        <v>1</v>
      </c>
    </row>
    <row r="16" spans="1:55">
      <c r="B16" t="s">
        <v>8</v>
      </c>
      <c r="X16">
        <v>69439</v>
      </c>
      <c r="Y16">
        <v>47332</v>
      </c>
      <c r="Z16">
        <v>35647</v>
      </c>
      <c r="AA16" s="3">
        <v>28990</v>
      </c>
      <c r="AB16" s="3">
        <v>33361</v>
      </c>
      <c r="AC16" s="3">
        <v>60462</v>
      </c>
      <c r="AD16" s="3">
        <v>72261</v>
      </c>
      <c r="AE16">
        <v>74970</v>
      </c>
      <c r="AF16" s="3">
        <v>70146</v>
      </c>
      <c r="AG16" s="3">
        <v>49960</v>
      </c>
      <c r="AH16">
        <v>70048</v>
      </c>
      <c r="AI16">
        <v>30253</v>
      </c>
      <c r="AJ16">
        <v>31012</v>
      </c>
      <c r="AK16">
        <v>23712</v>
      </c>
      <c r="AL16" s="2">
        <v>26287</v>
      </c>
      <c r="AM16" s="2">
        <v>36720</v>
      </c>
      <c r="AN16" s="2">
        <v>57464</v>
      </c>
      <c r="AO16" s="2">
        <v>66106</v>
      </c>
      <c r="AP16">
        <v>147669</v>
      </c>
      <c r="AQ16">
        <v>121342</v>
      </c>
      <c r="AR16">
        <v>56778</v>
      </c>
      <c r="AS16">
        <v>113221</v>
      </c>
      <c r="AT16">
        <v>351564</v>
      </c>
      <c r="AU16">
        <v>384384</v>
      </c>
      <c r="AV16">
        <v>410588</v>
      </c>
      <c r="AW16">
        <v>352649</v>
      </c>
      <c r="AX16">
        <v>225550</v>
      </c>
      <c r="AY16">
        <v>188084</v>
      </c>
      <c r="AZ16">
        <v>306469</v>
      </c>
      <c r="BA16">
        <v>188650</v>
      </c>
      <c r="BB16">
        <v>220879</v>
      </c>
      <c r="BC16">
        <v>372219</v>
      </c>
    </row>
    <row r="17" spans="2:55">
      <c r="B17" t="s">
        <v>152</v>
      </c>
      <c r="AA17" s="3"/>
      <c r="AB17" s="3"/>
      <c r="AC17" s="3"/>
      <c r="AD17" s="3"/>
      <c r="AL17" s="2"/>
      <c r="AM17" s="2"/>
      <c r="AN17" s="2"/>
      <c r="AO17" s="2"/>
      <c r="BC17">
        <v>2876</v>
      </c>
    </row>
    <row r="18" spans="2:55">
      <c r="B18" t="s">
        <v>66</v>
      </c>
      <c r="Y18">
        <v>43</v>
      </c>
      <c r="AA18" s="3"/>
      <c r="AB18" s="3"/>
      <c r="AC18" s="3"/>
      <c r="AD18" s="3"/>
      <c r="AL18" s="2"/>
      <c r="AM18" s="2"/>
      <c r="AN18" s="2"/>
      <c r="AO18" s="2"/>
      <c r="AP18">
        <v>49</v>
      </c>
      <c r="AR18">
        <v>89</v>
      </c>
      <c r="AW18">
        <v>126</v>
      </c>
      <c r="AY18">
        <v>541</v>
      </c>
    </row>
    <row r="19" spans="2:55">
      <c r="B19" t="s">
        <v>9</v>
      </c>
      <c r="Y19">
        <v>2</v>
      </c>
      <c r="AA19" s="3"/>
      <c r="AB19" s="3"/>
      <c r="AC19" s="3"/>
      <c r="AD19" s="3"/>
      <c r="AE19">
        <v>264</v>
      </c>
      <c r="AF19">
        <v>122</v>
      </c>
      <c r="AG19">
        <v>105</v>
      </c>
      <c r="AH19">
        <v>190</v>
      </c>
      <c r="AI19">
        <v>79</v>
      </c>
      <c r="AJ19">
        <v>1212</v>
      </c>
      <c r="AK19">
        <v>819</v>
      </c>
      <c r="AL19" s="2"/>
      <c r="AM19" s="2"/>
      <c r="AN19" s="2"/>
      <c r="AO19" s="2"/>
      <c r="AP19">
        <v>84</v>
      </c>
      <c r="AQ19">
        <v>107</v>
      </c>
      <c r="AR19">
        <v>199</v>
      </c>
      <c r="AS19">
        <v>102</v>
      </c>
      <c r="AT19">
        <v>2302</v>
      </c>
      <c r="AU19">
        <v>6291</v>
      </c>
      <c r="AV19">
        <v>2836</v>
      </c>
      <c r="AW19">
        <v>2059</v>
      </c>
      <c r="AX19">
        <v>14097</v>
      </c>
      <c r="AY19">
        <v>54656</v>
      </c>
      <c r="AZ19">
        <v>94990</v>
      </c>
    </row>
    <row r="20" spans="2:55">
      <c r="B20" t="s">
        <v>10</v>
      </c>
      <c r="AA20" s="3"/>
      <c r="AB20" s="3"/>
      <c r="AC20" s="3"/>
      <c r="AD20" s="3"/>
      <c r="AE20">
        <v>22</v>
      </c>
      <c r="AL20" s="2"/>
      <c r="AM20" s="2"/>
      <c r="AN20" s="2"/>
      <c r="AO20" s="2"/>
      <c r="AP20">
        <v>277</v>
      </c>
      <c r="AQ20">
        <v>125</v>
      </c>
      <c r="AR20">
        <v>40</v>
      </c>
      <c r="AW20">
        <v>39</v>
      </c>
      <c r="AX20">
        <v>783</v>
      </c>
      <c r="AY20">
        <v>5676</v>
      </c>
      <c r="AZ20">
        <v>5393</v>
      </c>
      <c r="BA20">
        <v>3474</v>
      </c>
      <c r="BB20">
        <v>2583</v>
      </c>
      <c r="BC20">
        <v>3538</v>
      </c>
    </row>
    <row r="21" spans="2:55">
      <c r="B21" t="s">
        <v>11</v>
      </c>
      <c r="AA21" s="3"/>
      <c r="AB21" s="3"/>
      <c r="AC21" s="3"/>
      <c r="AD21" s="3"/>
      <c r="AE21">
        <v>48</v>
      </c>
      <c r="AF21">
        <v>26</v>
      </c>
      <c r="AG21">
        <v>30</v>
      </c>
      <c r="AH21">
        <v>80</v>
      </c>
      <c r="AI21">
        <v>43</v>
      </c>
      <c r="AJ21">
        <v>71</v>
      </c>
      <c r="AL21" s="2"/>
      <c r="AM21" s="2"/>
      <c r="AN21" s="2"/>
      <c r="AO21" s="2"/>
      <c r="AP21">
        <v>20</v>
      </c>
      <c r="AQ21">
        <v>23</v>
      </c>
      <c r="AR21">
        <v>6404</v>
      </c>
      <c r="AW21">
        <v>44</v>
      </c>
      <c r="AX21">
        <v>401</v>
      </c>
      <c r="AY21">
        <v>1025</v>
      </c>
      <c r="AZ21">
        <v>293</v>
      </c>
      <c r="BA21">
        <v>7532</v>
      </c>
      <c r="BB21">
        <v>991</v>
      </c>
      <c r="BC21">
        <v>635</v>
      </c>
    </row>
    <row r="22" spans="2:55">
      <c r="B22" t="s">
        <v>103</v>
      </c>
      <c r="C22" t="s">
        <v>104</v>
      </c>
      <c r="AA22" s="3"/>
      <c r="AB22" s="3"/>
      <c r="AC22" s="3"/>
      <c r="AD22" s="3"/>
      <c r="AL22" s="2"/>
      <c r="AM22" s="2"/>
      <c r="AN22" s="2"/>
      <c r="AO22" s="2"/>
      <c r="AQ22">
        <v>8448</v>
      </c>
      <c r="AR22">
        <v>6881</v>
      </c>
      <c r="AS22">
        <v>3676</v>
      </c>
      <c r="AT22">
        <v>3401</v>
      </c>
      <c r="AU22">
        <v>1</v>
      </c>
      <c r="BA22">
        <v>80</v>
      </c>
      <c r="BC22">
        <v>29</v>
      </c>
    </row>
    <row r="23" spans="2:55">
      <c r="B23" t="s">
        <v>12</v>
      </c>
      <c r="X23">
        <v>1863</v>
      </c>
      <c r="Y23">
        <v>1690</v>
      </c>
      <c r="Z23">
        <v>14</v>
      </c>
      <c r="AA23" s="3">
        <v>566</v>
      </c>
      <c r="AB23" s="3">
        <v>8951</v>
      </c>
      <c r="AC23" s="3">
        <v>3037</v>
      </c>
      <c r="AD23" s="3">
        <v>10325</v>
      </c>
      <c r="AE23">
        <v>17608</v>
      </c>
      <c r="AF23" s="3">
        <v>25801</v>
      </c>
      <c r="AG23" s="3">
        <v>60989</v>
      </c>
      <c r="AH23">
        <v>56197</v>
      </c>
      <c r="AI23">
        <v>23486</v>
      </c>
      <c r="AJ23">
        <v>20375</v>
      </c>
      <c r="AK23">
        <v>12855</v>
      </c>
      <c r="AL23" s="2">
        <v>8002</v>
      </c>
      <c r="AM23" s="2">
        <v>18989</v>
      </c>
      <c r="AN23" s="2">
        <v>19903</v>
      </c>
      <c r="AO23" s="2">
        <v>18058</v>
      </c>
      <c r="AP23">
        <v>29573</v>
      </c>
      <c r="AQ23">
        <v>36079</v>
      </c>
      <c r="AR23">
        <v>58848</v>
      </c>
      <c r="AS23">
        <v>4419</v>
      </c>
      <c r="AT23">
        <v>48708</v>
      </c>
      <c r="AU23">
        <v>621126</v>
      </c>
      <c r="AV23">
        <v>89720</v>
      </c>
      <c r="AW23">
        <v>676205</v>
      </c>
      <c r="AX23">
        <v>987136</v>
      </c>
      <c r="AY23">
        <v>762628</v>
      </c>
      <c r="AZ23">
        <v>1588463</v>
      </c>
      <c r="BA23">
        <v>821991</v>
      </c>
      <c r="BB23">
        <v>17870</v>
      </c>
      <c r="BC23">
        <v>32213</v>
      </c>
    </row>
    <row r="24" spans="2:55">
      <c r="B24" t="s">
        <v>129</v>
      </c>
      <c r="X24">
        <v>408</v>
      </c>
      <c r="Y24">
        <v>393</v>
      </c>
      <c r="Z24">
        <v>213</v>
      </c>
      <c r="AA24" s="3"/>
      <c r="AB24" s="3"/>
      <c r="AC24" s="3"/>
      <c r="AD24" s="3"/>
      <c r="AL24" s="2"/>
      <c r="AM24" s="2"/>
      <c r="AN24" s="2"/>
      <c r="AO24" s="2"/>
      <c r="AY24">
        <v>11887</v>
      </c>
      <c r="AZ24">
        <v>65999</v>
      </c>
      <c r="BA24">
        <v>74940</v>
      </c>
      <c r="BB24">
        <v>39111</v>
      </c>
      <c r="BC24">
        <v>33652</v>
      </c>
    </row>
    <row r="25" spans="2:55">
      <c r="B25" t="s">
        <v>125</v>
      </c>
      <c r="AA25" s="3"/>
      <c r="AB25" s="3"/>
      <c r="AC25" s="3"/>
      <c r="AD25" s="3"/>
      <c r="AL25" s="2"/>
      <c r="AM25" s="2"/>
      <c r="AN25" s="2"/>
      <c r="AO25" s="2"/>
      <c r="AY25">
        <v>321</v>
      </c>
      <c r="AZ25">
        <v>80</v>
      </c>
      <c r="BA25">
        <v>1</v>
      </c>
      <c r="BB25">
        <v>11142</v>
      </c>
      <c r="BC25">
        <v>753</v>
      </c>
    </row>
    <row r="26" spans="2:55">
      <c r="B26" t="s">
        <v>180</v>
      </c>
      <c r="Y26">
        <v>45</v>
      </c>
      <c r="AA26" s="3"/>
      <c r="AB26" s="3"/>
      <c r="AC26" s="3"/>
      <c r="AD26" s="3"/>
      <c r="AL26" s="2"/>
      <c r="AM26" s="2"/>
      <c r="AN26" s="2"/>
      <c r="AO26" s="2"/>
    </row>
    <row r="27" spans="2:55">
      <c r="B27" t="s">
        <v>67</v>
      </c>
      <c r="X27">
        <v>1</v>
      </c>
      <c r="Y27">
        <v>684</v>
      </c>
      <c r="AA27" s="3"/>
      <c r="AB27" s="3"/>
      <c r="AC27" s="3"/>
      <c r="AD27" s="3"/>
      <c r="AL27" s="2"/>
      <c r="AM27" s="2"/>
      <c r="AN27" s="2"/>
      <c r="AO27" s="2"/>
      <c r="AP27">
        <v>2</v>
      </c>
      <c r="BB27">
        <v>70</v>
      </c>
      <c r="BC27">
        <v>10</v>
      </c>
    </row>
    <row r="28" spans="2:55">
      <c r="B28" t="s">
        <v>68</v>
      </c>
      <c r="X28">
        <v>40</v>
      </c>
      <c r="Y28">
        <v>3</v>
      </c>
      <c r="Z28">
        <v>553</v>
      </c>
      <c r="AA28" s="3"/>
      <c r="AB28" s="3"/>
      <c r="AC28" s="3"/>
      <c r="AD28" s="3"/>
      <c r="AL28" s="2">
        <v>41</v>
      </c>
      <c r="AM28" s="2"/>
      <c r="AN28" s="2">
        <v>61</v>
      </c>
      <c r="AO28" s="2">
        <v>442</v>
      </c>
      <c r="AP28">
        <v>7106</v>
      </c>
      <c r="AQ28">
        <v>10176</v>
      </c>
      <c r="AR28">
        <v>9244</v>
      </c>
      <c r="AS28">
        <v>9669</v>
      </c>
      <c r="AT28">
        <v>2654</v>
      </c>
      <c r="AU28">
        <v>3191</v>
      </c>
      <c r="AV28">
        <v>2392</v>
      </c>
      <c r="AY28">
        <v>811</v>
      </c>
      <c r="AZ28">
        <v>53895</v>
      </c>
      <c r="BA28">
        <v>54605</v>
      </c>
      <c r="BB28">
        <v>57443</v>
      </c>
      <c r="BC28">
        <v>62349</v>
      </c>
    </row>
    <row r="29" spans="2:55">
      <c r="B29" t="s">
        <v>192</v>
      </c>
      <c r="X29">
        <v>30</v>
      </c>
      <c r="Z29">
        <v>18</v>
      </c>
      <c r="AA29" s="3"/>
      <c r="AB29" s="3"/>
      <c r="AC29" s="3"/>
      <c r="AD29" s="3"/>
      <c r="AL29" s="2"/>
      <c r="AM29" s="2"/>
      <c r="AN29" s="2"/>
      <c r="AO29" s="2"/>
    </row>
    <row r="30" spans="2:55">
      <c r="B30" t="s">
        <v>146</v>
      </c>
      <c r="AA30" s="3"/>
      <c r="AB30" s="3"/>
      <c r="AC30" s="3"/>
      <c r="AD30" s="3"/>
      <c r="AL30" s="2"/>
      <c r="AM30" s="2"/>
      <c r="AN30" s="2"/>
      <c r="AO30" s="2"/>
      <c r="BB30">
        <v>45</v>
      </c>
      <c r="BC30">
        <v>10</v>
      </c>
    </row>
    <row r="31" spans="2:55">
      <c r="B31" t="s">
        <v>132</v>
      </c>
      <c r="AA31" s="3"/>
      <c r="AB31" s="3"/>
      <c r="AC31" s="3"/>
      <c r="AD31" s="3"/>
      <c r="AL31" s="2"/>
      <c r="AM31" s="2"/>
      <c r="AN31" s="2"/>
      <c r="AO31" s="2"/>
      <c r="AZ31">
        <v>3978</v>
      </c>
      <c r="BA31">
        <v>8892</v>
      </c>
      <c r="BB31">
        <v>9535</v>
      </c>
    </row>
    <row r="32" spans="2:55">
      <c r="B32" t="s">
        <v>153</v>
      </c>
      <c r="AA32" s="3"/>
      <c r="AB32" s="3"/>
      <c r="AC32" s="3"/>
      <c r="AD32" s="3"/>
      <c r="AL32" s="2"/>
      <c r="AM32" s="2"/>
      <c r="AN32" s="2"/>
      <c r="AO32" s="2"/>
      <c r="BC32">
        <v>16495</v>
      </c>
    </row>
    <row r="33" spans="2:55">
      <c r="B33" t="s">
        <v>13</v>
      </c>
      <c r="X33">
        <v>120</v>
      </c>
      <c r="Y33">
        <v>1257</v>
      </c>
      <c r="Z33">
        <v>445</v>
      </c>
      <c r="AA33" s="3">
        <v>175</v>
      </c>
      <c r="AB33" s="3">
        <v>133</v>
      </c>
      <c r="AC33" s="3">
        <v>127</v>
      </c>
      <c r="AD33" s="3">
        <v>211</v>
      </c>
      <c r="AE33">
        <v>129</v>
      </c>
      <c r="AF33" s="3">
        <v>47</v>
      </c>
      <c r="AG33" s="3">
        <v>58</v>
      </c>
      <c r="AH33">
        <v>40</v>
      </c>
      <c r="AI33">
        <v>120</v>
      </c>
      <c r="AJ33">
        <v>177</v>
      </c>
      <c r="AK33">
        <v>725</v>
      </c>
      <c r="AL33" s="2">
        <v>294</v>
      </c>
      <c r="AM33" s="2">
        <v>440</v>
      </c>
      <c r="AN33" s="2">
        <v>1299</v>
      </c>
      <c r="AO33" s="2">
        <v>1220</v>
      </c>
      <c r="AP33">
        <v>553</v>
      </c>
      <c r="AQ33">
        <v>425</v>
      </c>
      <c r="AR33">
        <v>239</v>
      </c>
      <c r="AS33">
        <v>165</v>
      </c>
      <c r="AV33">
        <v>1</v>
      </c>
      <c r="AW33">
        <v>9</v>
      </c>
      <c r="AX33">
        <v>2724</v>
      </c>
      <c r="AY33">
        <v>4898</v>
      </c>
      <c r="AZ33">
        <v>2850</v>
      </c>
      <c r="BA33">
        <v>2110</v>
      </c>
      <c r="BB33">
        <v>1263</v>
      </c>
      <c r="BC33">
        <v>2256</v>
      </c>
    </row>
    <row r="34" spans="2:55">
      <c r="B34" t="s">
        <v>92</v>
      </c>
      <c r="AA34" s="3"/>
      <c r="AB34" s="3"/>
      <c r="AC34" s="3"/>
      <c r="AD34" s="3"/>
      <c r="AL34" s="2"/>
      <c r="AM34" s="2"/>
      <c r="AN34" s="2"/>
      <c r="AO34" s="2"/>
      <c r="AV34">
        <v>72607</v>
      </c>
      <c r="AW34">
        <v>82907</v>
      </c>
      <c r="AX34">
        <v>94426</v>
      </c>
      <c r="AY34">
        <v>1889</v>
      </c>
      <c r="AZ34">
        <v>201127</v>
      </c>
      <c r="BA34">
        <v>103473</v>
      </c>
    </row>
    <row r="35" spans="2:55">
      <c r="B35" t="s">
        <v>14</v>
      </c>
      <c r="AA35" s="3"/>
      <c r="AB35" s="3"/>
      <c r="AC35" s="3"/>
      <c r="AD35" s="3"/>
      <c r="AE35">
        <v>132</v>
      </c>
      <c r="AF35">
        <v>2050</v>
      </c>
      <c r="AG35">
        <v>3036</v>
      </c>
      <c r="AH35">
        <v>432</v>
      </c>
      <c r="AI35">
        <v>464</v>
      </c>
      <c r="AL35" s="2"/>
      <c r="AM35" s="2"/>
      <c r="AN35" s="2"/>
      <c r="AO35" s="2"/>
    </row>
    <row r="36" spans="2:55">
      <c r="B36" t="s">
        <v>193</v>
      </c>
      <c r="Z36">
        <v>27</v>
      </c>
      <c r="AA36" s="3"/>
      <c r="AB36" s="3"/>
      <c r="AC36" s="3"/>
      <c r="AD36" s="3"/>
      <c r="AL36" s="2"/>
      <c r="AM36" s="2"/>
      <c r="AN36" s="2"/>
      <c r="AO36" s="2"/>
    </row>
    <row r="37" spans="2:55">
      <c r="B37" t="s">
        <v>115</v>
      </c>
      <c r="AA37" s="3"/>
      <c r="AB37" s="3"/>
      <c r="AC37" s="3"/>
      <c r="AD37" s="3"/>
      <c r="AL37" s="2"/>
      <c r="AM37" s="2"/>
      <c r="AN37" s="2"/>
      <c r="AO37" s="2"/>
      <c r="AW37">
        <v>178</v>
      </c>
      <c r="AX37">
        <v>95</v>
      </c>
      <c r="AY37">
        <v>819</v>
      </c>
      <c r="AZ37">
        <v>7002</v>
      </c>
      <c r="BA37">
        <v>769</v>
      </c>
      <c r="BB37">
        <v>462</v>
      </c>
      <c r="BC37">
        <v>1425</v>
      </c>
    </row>
    <row r="38" spans="2:55">
      <c r="B38" t="s">
        <v>154</v>
      </c>
      <c r="Z38">
        <v>7450</v>
      </c>
      <c r="AA38" s="3"/>
      <c r="AB38" s="3"/>
      <c r="AC38" s="3"/>
      <c r="AD38" s="3"/>
      <c r="AL38" s="2"/>
      <c r="AM38" s="2"/>
      <c r="AN38" s="2"/>
      <c r="AO38" s="2"/>
      <c r="BC38">
        <v>1838</v>
      </c>
    </row>
    <row r="39" spans="2:55">
      <c r="B39" t="s">
        <v>15</v>
      </c>
      <c r="X39">
        <v>67</v>
      </c>
      <c r="Y39">
        <v>778</v>
      </c>
      <c r="AA39" s="3"/>
      <c r="AB39" s="3"/>
      <c r="AC39" s="3"/>
      <c r="AD39" s="3"/>
      <c r="AE39">
        <v>955</v>
      </c>
      <c r="AF39">
        <v>1976</v>
      </c>
      <c r="AG39">
        <v>2061</v>
      </c>
      <c r="AH39">
        <v>4635</v>
      </c>
      <c r="AI39">
        <v>6502</v>
      </c>
      <c r="AJ39">
        <v>3901</v>
      </c>
      <c r="AK39">
        <v>5701</v>
      </c>
      <c r="AL39" s="2">
        <v>4980</v>
      </c>
      <c r="AM39" s="2">
        <v>4222</v>
      </c>
      <c r="AN39" s="2">
        <v>6545</v>
      </c>
      <c r="AO39" s="2">
        <v>5542</v>
      </c>
      <c r="AP39">
        <v>11488</v>
      </c>
      <c r="AQ39">
        <v>28047</v>
      </c>
      <c r="AR39">
        <v>18320</v>
      </c>
      <c r="AS39">
        <v>49428</v>
      </c>
      <c r="AT39">
        <v>209890</v>
      </c>
      <c r="AU39">
        <v>326564</v>
      </c>
      <c r="AV39">
        <v>584769</v>
      </c>
      <c r="AW39">
        <v>788165</v>
      </c>
      <c r="AX39">
        <v>592504</v>
      </c>
      <c r="AY39">
        <v>869756</v>
      </c>
      <c r="AZ39">
        <v>1101546</v>
      </c>
      <c r="BA39">
        <v>518191</v>
      </c>
      <c r="BB39">
        <v>53749</v>
      </c>
    </row>
    <row r="40" spans="2:55">
      <c r="B40" t="s">
        <v>155</v>
      </c>
      <c r="AA40" s="3"/>
      <c r="AB40" s="3"/>
      <c r="AC40" s="3"/>
      <c r="AD40" s="3"/>
      <c r="AL40" s="2"/>
      <c r="AM40" s="2"/>
      <c r="AN40" s="2"/>
      <c r="AO40" s="2"/>
      <c r="BC40">
        <v>37208</v>
      </c>
    </row>
    <row r="41" spans="2:55">
      <c r="B41" t="s">
        <v>156</v>
      </c>
      <c r="X41">
        <v>2</v>
      </c>
      <c r="AA41" s="3"/>
      <c r="AB41" s="3"/>
      <c r="AC41" s="3"/>
      <c r="AD41" s="3"/>
      <c r="AL41" s="2"/>
      <c r="AM41" s="2"/>
      <c r="AN41" s="2"/>
      <c r="AO41" s="2"/>
      <c r="BC41">
        <v>11744</v>
      </c>
    </row>
    <row r="42" spans="2:55">
      <c r="B42" t="s">
        <v>133</v>
      </c>
      <c r="AA42" s="3"/>
      <c r="AB42" s="3"/>
      <c r="AC42" s="3"/>
      <c r="AD42" s="3"/>
      <c r="AL42" s="2"/>
      <c r="AM42" s="2"/>
      <c r="AN42" s="2"/>
      <c r="AO42" s="2"/>
      <c r="AZ42">
        <v>112467</v>
      </c>
      <c r="BA42">
        <v>59763</v>
      </c>
      <c r="BB42">
        <v>9152</v>
      </c>
    </row>
    <row r="43" spans="2:55">
      <c r="B43" t="s">
        <v>16</v>
      </c>
      <c r="X43">
        <v>352</v>
      </c>
      <c r="Y43">
        <v>104</v>
      </c>
      <c r="Z43">
        <v>129</v>
      </c>
      <c r="AA43" s="3"/>
      <c r="AB43" s="3"/>
      <c r="AC43" s="3"/>
      <c r="AD43" s="3"/>
      <c r="AE43">
        <v>1298</v>
      </c>
      <c r="AF43">
        <v>983</v>
      </c>
      <c r="AG43">
        <v>415</v>
      </c>
      <c r="AH43">
        <v>519</v>
      </c>
      <c r="AI43">
        <v>784</v>
      </c>
      <c r="AJ43">
        <v>291</v>
      </c>
      <c r="AK43">
        <v>233</v>
      </c>
      <c r="AL43" s="2"/>
      <c r="AM43" s="2"/>
      <c r="AN43" s="2"/>
      <c r="AO43" s="2"/>
      <c r="AP43">
        <v>1338</v>
      </c>
      <c r="AQ43">
        <v>7442</v>
      </c>
      <c r="AR43">
        <v>10044</v>
      </c>
      <c r="AS43">
        <v>12414</v>
      </c>
      <c r="AT43">
        <v>20075</v>
      </c>
      <c r="AU43">
        <v>48711</v>
      </c>
      <c r="AV43">
        <v>54314</v>
      </c>
      <c r="AW43">
        <v>53999</v>
      </c>
      <c r="AX43">
        <v>122426</v>
      </c>
      <c r="AY43">
        <v>80038</v>
      </c>
      <c r="AZ43">
        <v>79803</v>
      </c>
      <c r="BA43">
        <v>30478</v>
      </c>
      <c r="BB43">
        <v>40849</v>
      </c>
      <c r="BC43">
        <v>117766</v>
      </c>
    </row>
    <row r="44" spans="2:55">
      <c r="B44" t="s">
        <v>116</v>
      </c>
      <c r="AA44" s="3"/>
      <c r="AB44" s="3"/>
      <c r="AC44" s="3"/>
      <c r="AD44" s="3"/>
      <c r="AL44" s="2"/>
      <c r="AM44" s="2"/>
      <c r="AN44" s="2"/>
      <c r="AO44" s="2"/>
      <c r="AY44">
        <v>2</v>
      </c>
      <c r="BA44">
        <v>8</v>
      </c>
      <c r="BB44">
        <v>2</v>
      </c>
    </row>
    <row r="45" spans="2:55">
      <c r="B45" t="s">
        <v>142</v>
      </c>
      <c r="AA45" s="3"/>
      <c r="AB45" s="3"/>
      <c r="AC45" s="3"/>
      <c r="AD45" s="3"/>
      <c r="AL45" s="2"/>
      <c r="AM45" s="2"/>
      <c r="AN45" s="2"/>
      <c r="AO45" s="2"/>
      <c r="BA45">
        <v>145138</v>
      </c>
      <c r="BB45">
        <v>84447</v>
      </c>
      <c r="BC45">
        <v>60995</v>
      </c>
    </row>
    <row r="46" spans="2:55">
      <c r="B46" t="s">
        <v>17</v>
      </c>
      <c r="AA46" s="3">
        <v>9474</v>
      </c>
      <c r="AB46" s="3">
        <v>2069</v>
      </c>
      <c r="AC46" s="3">
        <v>595</v>
      </c>
      <c r="AD46" s="3">
        <v>2266</v>
      </c>
      <c r="AE46">
        <v>1</v>
      </c>
      <c r="AF46" s="3">
        <v>18</v>
      </c>
      <c r="AG46" s="3">
        <v>158</v>
      </c>
      <c r="AH46">
        <v>32</v>
      </c>
      <c r="AI46">
        <v>156</v>
      </c>
      <c r="AJ46">
        <v>29</v>
      </c>
      <c r="AK46">
        <v>61</v>
      </c>
      <c r="AL46" s="2">
        <v>1367</v>
      </c>
      <c r="AM46" s="2">
        <v>1308</v>
      </c>
      <c r="AN46" s="2">
        <v>976</v>
      </c>
      <c r="AO46" s="2">
        <v>1201</v>
      </c>
      <c r="AS46">
        <v>550</v>
      </c>
      <c r="AT46">
        <v>382</v>
      </c>
      <c r="AU46">
        <v>2477</v>
      </c>
      <c r="AV46">
        <v>103</v>
      </c>
    </row>
    <row r="47" spans="2:55">
      <c r="B47" t="s">
        <v>18</v>
      </c>
      <c r="X47">
        <v>1</v>
      </c>
      <c r="Y47">
        <v>2757</v>
      </c>
      <c r="Z47">
        <v>4398</v>
      </c>
      <c r="AA47" s="3">
        <v>17594</v>
      </c>
      <c r="AB47" s="3">
        <v>20067</v>
      </c>
      <c r="AC47" s="3">
        <v>14344</v>
      </c>
      <c r="AD47" s="3">
        <v>18290</v>
      </c>
      <c r="AE47">
        <v>20806</v>
      </c>
      <c r="AF47" s="3">
        <v>20691</v>
      </c>
      <c r="AG47" s="3">
        <v>18980</v>
      </c>
      <c r="AH47">
        <v>20787</v>
      </c>
      <c r="AI47">
        <v>18424</v>
      </c>
      <c r="AJ47">
        <v>15931</v>
      </c>
      <c r="AK47">
        <v>11741</v>
      </c>
      <c r="AL47" s="2">
        <v>14635</v>
      </c>
      <c r="AM47" s="2">
        <v>13682</v>
      </c>
      <c r="AN47" s="2">
        <v>16412</v>
      </c>
      <c r="AO47" s="2">
        <v>16360</v>
      </c>
      <c r="AP47">
        <v>24014</v>
      </c>
      <c r="AQ47">
        <v>18474</v>
      </c>
      <c r="AY47">
        <v>1</v>
      </c>
      <c r="AZ47">
        <v>25932</v>
      </c>
      <c r="BA47">
        <v>66208</v>
      </c>
      <c r="BB47">
        <v>78938</v>
      </c>
      <c r="BC47">
        <v>178515</v>
      </c>
    </row>
    <row r="48" spans="2:55">
      <c r="B48" t="s">
        <v>19</v>
      </c>
      <c r="X48">
        <v>578</v>
      </c>
      <c r="Y48">
        <v>14703</v>
      </c>
      <c r="Z48">
        <v>28028</v>
      </c>
      <c r="AA48" s="3">
        <v>35326</v>
      </c>
      <c r="AB48" s="3">
        <v>20713</v>
      </c>
      <c r="AC48" s="3">
        <v>31802</v>
      </c>
      <c r="AD48" s="3">
        <v>34590</v>
      </c>
      <c r="AE48">
        <v>36883</v>
      </c>
      <c r="AF48" s="3">
        <v>38742</v>
      </c>
      <c r="AG48" s="3">
        <v>42067</v>
      </c>
      <c r="AH48">
        <v>60564</v>
      </c>
      <c r="AI48">
        <v>47382</v>
      </c>
      <c r="AJ48">
        <v>33350</v>
      </c>
      <c r="AK48">
        <v>23255</v>
      </c>
      <c r="AL48" s="2">
        <v>25171</v>
      </c>
      <c r="AM48" s="2">
        <v>33126</v>
      </c>
      <c r="AN48" s="2">
        <v>47850</v>
      </c>
      <c r="AO48" s="2">
        <v>51965</v>
      </c>
      <c r="AP48">
        <v>70577</v>
      </c>
      <c r="AQ48">
        <v>74659</v>
      </c>
      <c r="AR48">
        <v>67196</v>
      </c>
      <c r="AS48">
        <v>30698</v>
      </c>
      <c r="AV48">
        <v>38</v>
      </c>
      <c r="AW48">
        <v>96</v>
      </c>
      <c r="AX48">
        <v>170</v>
      </c>
      <c r="AY48">
        <v>147232</v>
      </c>
      <c r="AZ48">
        <v>612166</v>
      </c>
      <c r="BA48">
        <v>313021</v>
      </c>
      <c r="BB48">
        <v>40364</v>
      </c>
      <c r="BC48">
        <v>59272</v>
      </c>
    </row>
    <row r="49" spans="2:55">
      <c r="B49" t="s">
        <v>20</v>
      </c>
      <c r="Z49">
        <v>160</v>
      </c>
      <c r="AA49" s="3"/>
      <c r="AB49" s="3"/>
      <c r="AC49" s="3"/>
      <c r="AD49" s="3"/>
      <c r="AE49">
        <v>13867</v>
      </c>
      <c r="AF49" s="3">
        <v>16726</v>
      </c>
      <c r="AG49" s="3">
        <v>20535</v>
      </c>
      <c r="AH49">
        <v>13247</v>
      </c>
      <c r="AI49">
        <v>11460</v>
      </c>
      <c r="AJ49">
        <v>19777</v>
      </c>
      <c r="AK49">
        <v>64321</v>
      </c>
      <c r="AL49" s="2">
        <v>13548</v>
      </c>
      <c r="AM49" s="2">
        <v>13417</v>
      </c>
      <c r="AN49" s="2">
        <v>11003</v>
      </c>
      <c r="AO49" s="2">
        <v>12242</v>
      </c>
      <c r="AP49">
        <v>11700</v>
      </c>
      <c r="AQ49">
        <v>2480</v>
      </c>
      <c r="AR49">
        <v>147</v>
      </c>
      <c r="AY49">
        <v>6490</v>
      </c>
      <c r="BB49">
        <v>7629</v>
      </c>
      <c r="BC49">
        <v>144</v>
      </c>
    </row>
    <row r="50" spans="2:55">
      <c r="B50" t="s">
        <v>21</v>
      </c>
      <c r="Z50">
        <v>949</v>
      </c>
      <c r="AA50" s="3"/>
      <c r="AB50" s="3"/>
      <c r="AC50" s="3"/>
      <c r="AD50" s="3"/>
      <c r="AE50">
        <v>41483</v>
      </c>
      <c r="AF50" s="3">
        <v>57743</v>
      </c>
      <c r="AG50" s="3">
        <v>62018</v>
      </c>
      <c r="AH50">
        <v>66579</v>
      </c>
      <c r="AI50">
        <v>57472</v>
      </c>
      <c r="AJ50">
        <v>54876</v>
      </c>
      <c r="AK50">
        <v>24607</v>
      </c>
      <c r="AL50" s="2">
        <v>19069</v>
      </c>
      <c r="AM50" s="2">
        <v>19343</v>
      </c>
      <c r="AN50" s="2">
        <v>24590</v>
      </c>
      <c r="AO50" s="2">
        <v>21596</v>
      </c>
      <c r="AP50">
        <v>32312</v>
      </c>
      <c r="AQ50">
        <v>42504</v>
      </c>
      <c r="AR50">
        <v>18176</v>
      </c>
      <c r="AS50">
        <v>60</v>
      </c>
      <c r="AT50">
        <v>5</v>
      </c>
      <c r="AU50">
        <v>10</v>
      </c>
      <c r="AV50">
        <v>238</v>
      </c>
      <c r="AY50">
        <v>11134</v>
      </c>
      <c r="AZ50">
        <v>144577</v>
      </c>
      <c r="BA50">
        <v>250028</v>
      </c>
      <c r="BB50">
        <v>100108</v>
      </c>
      <c r="BC50">
        <v>176943</v>
      </c>
    </row>
    <row r="51" spans="2:55">
      <c r="B51" t="s">
        <v>69</v>
      </c>
      <c r="AA51" s="3"/>
      <c r="AB51" s="3"/>
      <c r="AC51" s="3"/>
      <c r="AD51" s="3"/>
      <c r="AL51" s="2"/>
      <c r="AM51" s="2"/>
      <c r="AN51" s="2"/>
      <c r="AO51" s="2"/>
      <c r="AP51">
        <v>9</v>
      </c>
      <c r="AQ51">
        <v>50</v>
      </c>
      <c r="AR51">
        <v>172</v>
      </c>
    </row>
    <row r="52" spans="2:55">
      <c r="B52" t="s">
        <v>22</v>
      </c>
      <c r="X52">
        <v>1722</v>
      </c>
      <c r="Y52">
        <v>4238</v>
      </c>
      <c r="Z52">
        <v>1359</v>
      </c>
      <c r="AA52" s="3">
        <v>1185</v>
      </c>
      <c r="AB52" s="3">
        <v>2104</v>
      </c>
      <c r="AC52" s="3">
        <v>2591</v>
      </c>
      <c r="AD52" s="3">
        <v>2990</v>
      </c>
      <c r="AE52">
        <v>2914</v>
      </c>
      <c r="AF52" s="3">
        <v>3774</v>
      </c>
      <c r="AG52" s="3">
        <v>4978</v>
      </c>
      <c r="AH52">
        <v>11452</v>
      </c>
      <c r="AI52">
        <v>2503</v>
      </c>
      <c r="AJ52">
        <v>1897</v>
      </c>
      <c r="AK52">
        <v>1648</v>
      </c>
      <c r="AL52" s="2">
        <v>16429</v>
      </c>
      <c r="AM52" s="2">
        <v>22925</v>
      </c>
      <c r="AN52" s="2">
        <v>13038</v>
      </c>
      <c r="AO52" s="2">
        <v>18224</v>
      </c>
      <c r="AP52">
        <v>27073</v>
      </c>
      <c r="AQ52">
        <v>16815</v>
      </c>
      <c r="AR52">
        <v>8854</v>
      </c>
      <c r="AS52">
        <v>1115</v>
      </c>
      <c r="AT52">
        <v>168</v>
      </c>
      <c r="AU52">
        <v>5</v>
      </c>
      <c r="AY52">
        <v>18203</v>
      </c>
      <c r="AZ52">
        <v>234882</v>
      </c>
      <c r="BA52">
        <v>154574</v>
      </c>
      <c r="BB52">
        <v>93112</v>
      </c>
      <c r="BC52">
        <v>79840</v>
      </c>
    </row>
    <row r="53" spans="2:55">
      <c r="B53" t="s">
        <v>70</v>
      </c>
      <c r="AA53" s="3"/>
      <c r="AB53" s="3"/>
      <c r="AC53" s="3"/>
      <c r="AD53" s="3"/>
      <c r="AL53" s="2"/>
      <c r="AM53" s="2"/>
      <c r="AN53" s="2"/>
      <c r="AO53" s="2"/>
      <c r="AP53">
        <v>263</v>
      </c>
      <c r="AQ53">
        <v>29</v>
      </c>
      <c r="AR53">
        <v>17</v>
      </c>
    </row>
    <row r="54" spans="2:55">
      <c r="B54" t="s">
        <v>23</v>
      </c>
      <c r="AA54" s="3"/>
      <c r="AB54" s="3"/>
      <c r="AC54" s="3"/>
      <c r="AD54" s="3"/>
      <c r="AE54">
        <v>85</v>
      </c>
      <c r="AF54" s="3">
        <v>71</v>
      </c>
      <c r="AG54" s="3">
        <v>87</v>
      </c>
      <c r="AH54">
        <v>1</v>
      </c>
      <c r="AI54">
        <v>42</v>
      </c>
      <c r="AK54">
        <v>177</v>
      </c>
      <c r="AL54" s="2"/>
      <c r="AM54" s="2"/>
      <c r="AN54" s="2"/>
      <c r="AO54" s="2"/>
      <c r="AP54">
        <v>4220</v>
      </c>
      <c r="AQ54">
        <v>2916</v>
      </c>
      <c r="AR54">
        <v>2141</v>
      </c>
      <c r="AY54">
        <v>15879</v>
      </c>
      <c r="AZ54">
        <v>74831</v>
      </c>
      <c r="BA54">
        <v>53402</v>
      </c>
      <c r="BB54">
        <v>30889</v>
      </c>
      <c r="BC54">
        <v>30665</v>
      </c>
    </row>
    <row r="55" spans="2:55">
      <c r="B55" t="s">
        <v>62</v>
      </c>
      <c r="X55">
        <v>22891</v>
      </c>
      <c r="Y55">
        <v>113209</v>
      </c>
      <c r="Z55">
        <v>68513</v>
      </c>
      <c r="AA55" s="3">
        <v>53752</v>
      </c>
      <c r="AB55" s="3">
        <v>56266</v>
      </c>
      <c r="AC55" s="3">
        <v>64922</v>
      </c>
      <c r="AD55" s="3">
        <v>83842</v>
      </c>
      <c r="AE55">
        <v>121319</v>
      </c>
      <c r="AF55" s="3">
        <v>106179</v>
      </c>
      <c r="AG55" s="3">
        <v>128329</v>
      </c>
      <c r="AH55">
        <v>126701</v>
      </c>
      <c r="AI55">
        <v>73480</v>
      </c>
      <c r="AJ55">
        <v>62804</v>
      </c>
      <c r="AK55">
        <v>45236</v>
      </c>
      <c r="AL55" s="2">
        <v>82422</v>
      </c>
      <c r="AM55" s="2">
        <v>26505</v>
      </c>
      <c r="AN55" s="2">
        <v>26239</v>
      </c>
      <c r="AO55" s="2">
        <v>22228</v>
      </c>
      <c r="AP55">
        <v>33632</v>
      </c>
      <c r="AQ55">
        <v>53802</v>
      </c>
      <c r="AR55">
        <v>45129</v>
      </c>
      <c r="AS55">
        <v>16481</v>
      </c>
      <c r="AT55">
        <v>210</v>
      </c>
      <c r="AU55">
        <v>48</v>
      </c>
      <c r="AV55">
        <v>195</v>
      </c>
      <c r="AW55">
        <v>1190</v>
      </c>
      <c r="AX55">
        <v>4</v>
      </c>
      <c r="AY55">
        <v>50350</v>
      </c>
      <c r="AZ55">
        <v>237825</v>
      </c>
      <c r="BA55">
        <v>227298</v>
      </c>
      <c r="BB55">
        <v>196016</v>
      </c>
      <c r="BC55">
        <v>296021</v>
      </c>
    </row>
    <row r="56" spans="2:55">
      <c r="B56" t="s">
        <v>24</v>
      </c>
      <c r="X56">
        <v>1</v>
      </c>
      <c r="Y56">
        <v>8615</v>
      </c>
      <c r="Z56">
        <v>34478</v>
      </c>
      <c r="AA56" s="3">
        <v>102223</v>
      </c>
      <c r="AB56" s="3">
        <v>82513</v>
      </c>
      <c r="AC56" s="3">
        <v>79842</v>
      </c>
      <c r="AD56" s="3">
        <v>73429</v>
      </c>
      <c r="AE56">
        <v>74602</v>
      </c>
      <c r="AF56" s="3">
        <v>78038</v>
      </c>
      <c r="AG56" s="3">
        <v>113119</v>
      </c>
      <c r="AH56">
        <v>116824</v>
      </c>
      <c r="AI56">
        <v>87615</v>
      </c>
      <c r="AJ56">
        <v>85120</v>
      </c>
      <c r="AK56">
        <v>66582</v>
      </c>
      <c r="AL56" s="2">
        <v>75030</v>
      </c>
      <c r="AM56" s="2">
        <v>81092</v>
      </c>
      <c r="AN56" s="2">
        <v>101198</v>
      </c>
      <c r="AO56" s="2">
        <v>117494</v>
      </c>
      <c r="AP56">
        <v>153534</v>
      </c>
      <c r="AQ56">
        <v>141600</v>
      </c>
      <c r="AR56">
        <v>143621</v>
      </c>
      <c r="AS56">
        <v>1757</v>
      </c>
      <c r="AT56">
        <v>713</v>
      </c>
      <c r="AU56">
        <v>865</v>
      </c>
      <c r="AV56">
        <v>213</v>
      </c>
      <c r="AW56">
        <v>920</v>
      </c>
      <c r="AX56">
        <v>66</v>
      </c>
      <c r="AY56">
        <v>2063</v>
      </c>
      <c r="AZ56">
        <v>502</v>
      </c>
      <c r="BA56">
        <v>5565</v>
      </c>
      <c r="BB56">
        <v>19868</v>
      </c>
      <c r="BC56">
        <v>312798</v>
      </c>
    </row>
    <row r="57" spans="2:55">
      <c r="B57" t="s">
        <v>25</v>
      </c>
      <c r="X57">
        <v>48749</v>
      </c>
      <c r="Y57">
        <v>52025</v>
      </c>
      <c r="Z57">
        <v>71966</v>
      </c>
      <c r="AA57" s="3">
        <v>84224</v>
      </c>
      <c r="AB57" s="3">
        <v>56949</v>
      </c>
      <c r="AC57" s="3">
        <v>68107</v>
      </c>
      <c r="AD57" s="3">
        <v>103030</v>
      </c>
      <c r="AE57">
        <v>90502</v>
      </c>
      <c r="AF57" s="3">
        <v>122675</v>
      </c>
      <c r="AG57" s="3">
        <v>119364</v>
      </c>
      <c r="AH57">
        <v>132515</v>
      </c>
      <c r="AI57">
        <v>71748</v>
      </c>
      <c r="AJ57">
        <v>66607</v>
      </c>
      <c r="AK57">
        <v>67185</v>
      </c>
      <c r="AL57" s="2">
        <v>65692</v>
      </c>
      <c r="AM57" s="2">
        <v>70358</v>
      </c>
      <c r="AN57" s="2">
        <v>78641</v>
      </c>
      <c r="AO57" s="2">
        <v>68191</v>
      </c>
      <c r="AP57">
        <v>82790</v>
      </c>
      <c r="AQ57">
        <v>91310</v>
      </c>
      <c r="AR57">
        <v>91961</v>
      </c>
      <c r="AS57">
        <v>62899</v>
      </c>
      <c r="AT57">
        <v>46167</v>
      </c>
      <c r="AU57">
        <v>2411</v>
      </c>
      <c r="AV57">
        <v>24152</v>
      </c>
      <c r="AW57">
        <v>21953</v>
      </c>
      <c r="AX57">
        <v>57705</v>
      </c>
      <c r="AY57">
        <v>153815</v>
      </c>
      <c r="AZ57">
        <v>221452</v>
      </c>
      <c r="BA57">
        <v>304189</v>
      </c>
      <c r="BB57">
        <v>90217</v>
      </c>
      <c r="BC57">
        <v>130206</v>
      </c>
    </row>
    <row r="58" spans="2:55">
      <c r="B58" t="s">
        <v>26</v>
      </c>
      <c r="X58">
        <v>866</v>
      </c>
      <c r="Y58">
        <v>8210</v>
      </c>
      <c r="Z58">
        <v>20260</v>
      </c>
      <c r="AA58" s="3">
        <v>20051</v>
      </c>
      <c r="AB58" s="3">
        <v>13173</v>
      </c>
      <c r="AC58" s="3">
        <v>19789</v>
      </c>
      <c r="AD58" s="3">
        <v>28037</v>
      </c>
      <c r="AE58">
        <v>22297</v>
      </c>
      <c r="AF58" s="3">
        <v>20414</v>
      </c>
      <c r="AG58" s="3">
        <v>24346</v>
      </c>
      <c r="AH58">
        <v>34186</v>
      </c>
      <c r="AI58">
        <v>18130</v>
      </c>
      <c r="AJ58">
        <v>16835</v>
      </c>
      <c r="AK58">
        <v>14257</v>
      </c>
      <c r="AL58" s="2">
        <v>13754</v>
      </c>
      <c r="AM58" s="2">
        <v>19081</v>
      </c>
      <c r="AN58" s="2">
        <v>17682</v>
      </c>
      <c r="AO58" s="2">
        <v>16323</v>
      </c>
      <c r="AP58">
        <v>30559</v>
      </c>
      <c r="AQ58">
        <v>36695</v>
      </c>
      <c r="AR58">
        <v>30941</v>
      </c>
      <c r="AS58">
        <v>10492</v>
      </c>
      <c r="AT58">
        <v>49</v>
      </c>
      <c r="AU58">
        <v>102</v>
      </c>
      <c r="AV58">
        <v>9</v>
      </c>
      <c r="AW58">
        <v>15</v>
      </c>
      <c r="AX58">
        <v>12</v>
      </c>
      <c r="AY58">
        <v>29960</v>
      </c>
      <c r="AZ58">
        <v>404930</v>
      </c>
      <c r="BA58">
        <v>626654</v>
      </c>
      <c r="BB58">
        <v>464416</v>
      </c>
      <c r="BC58">
        <v>330186</v>
      </c>
    </row>
    <row r="59" spans="2:55">
      <c r="B59" t="s">
        <v>27</v>
      </c>
      <c r="AA59" s="3"/>
      <c r="AB59" s="3"/>
      <c r="AC59" s="3"/>
      <c r="AD59" s="3"/>
      <c r="AE59">
        <v>148</v>
      </c>
      <c r="AF59" s="3">
        <v>750</v>
      </c>
      <c r="AG59" s="3">
        <v>1518</v>
      </c>
      <c r="AH59">
        <v>1410</v>
      </c>
      <c r="AI59">
        <v>3421</v>
      </c>
      <c r="AJ59">
        <v>5640</v>
      </c>
      <c r="AK59">
        <v>4946</v>
      </c>
      <c r="AL59" s="2">
        <v>2810</v>
      </c>
      <c r="AM59" s="2">
        <v>3328</v>
      </c>
      <c r="AN59" s="2">
        <v>7063</v>
      </c>
      <c r="AO59" s="2">
        <v>10719</v>
      </c>
      <c r="AP59">
        <v>16514</v>
      </c>
      <c r="AQ59">
        <v>16081</v>
      </c>
      <c r="AR59">
        <v>14683</v>
      </c>
      <c r="AS59">
        <v>5267</v>
      </c>
      <c r="AW59">
        <v>132</v>
      </c>
      <c r="AZ59">
        <v>12850</v>
      </c>
      <c r="BA59">
        <v>37684</v>
      </c>
      <c r="BB59">
        <v>8880</v>
      </c>
      <c r="BC59">
        <v>965</v>
      </c>
    </row>
    <row r="60" spans="2:55">
      <c r="B60" t="s">
        <v>134</v>
      </c>
      <c r="AA60" s="3"/>
      <c r="AB60" s="3"/>
      <c r="AC60" s="3"/>
      <c r="AD60" s="3"/>
      <c r="AL60" s="2"/>
      <c r="AM60" s="2"/>
      <c r="AN60" s="2"/>
      <c r="AO60" s="2"/>
      <c r="AZ60">
        <v>10</v>
      </c>
      <c r="BC60">
        <v>40</v>
      </c>
    </row>
    <row r="61" spans="2:55">
      <c r="B61" t="s">
        <v>28</v>
      </c>
      <c r="X61">
        <v>64557</v>
      </c>
      <c r="Y61">
        <v>133222</v>
      </c>
      <c r="Z61">
        <v>89795</v>
      </c>
      <c r="AA61" s="3">
        <v>127501</v>
      </c>
      <c r="AB61" s="3">
        <v>98398</v>
      </c>
      <c r="AC61" s="3">
        <v>82249</v>
      </c>
      <c r="AD61" s="3">
        <v>115501</v>
      </c>
      <c r="AE61">
        <v>107150</v>
      </c>
      <c r="AF61" s="3">
        <v>88059</v>
      </c>
      <c r="AG61" s="3">
        <v>106625</v>
      </c>
      <c r="AH61">
        <v>108726</v>
      </c>
      <c r="AI61">
        <v>80696</v>
      </c>
      <c r="AJ61">
        <v>80275</v>
      </c>
      <c r="AK61">
        <v>94883</v>
      </c>
      <c r="AL61" s="2">
        <v>114331</v>
      </c>
      <c r="AM61" s="2">
        <v>93599</v>
      </c>
      <c r="AN61" s="2">
        <v>60034</v>
      </c>
      <c r="AO61" s="2">
        <v>14306</v>
      </c>
      <c r="AP61">
        <v>66417</v>
      </c>
      <c r="AQ61">
        <v>62517</v>
      </c>
      <c r="AR61">
        <v>46226</v>
      </c>
      <c r="AS61">
        <v>29238</v>
      </c>
      <c r="AT61">
        <v>75</v>
      </c>
      <c r="AU61">
        <v>2028</v>
      </c>
      <c r="AV61">
        <v>23</v>
      </c>
      <c r="AW61">
        <v>109</v>
      </c>
      <c r="AX61">
        <v>93</v>
      </c>
      <c r="AY61">
        <v>246071</v>
      </c>
      <c r="AZ61">
        <v>783835</v>
      </c>
      <c r="BA61">
        <v>814901</v>
      </c>
      <c r="BB61">
        <v>552667</v>
      </c>
      <c r="BC61">
        <v>770345</v>
      </c>
    </row>
    <row r="62" spans="2:55">
      <c r="B62" t="s">
        <v>29</v>
      </c>
      <c r="Z62">
        <v>386</v>
      </c>
      <c r="AA62" s="3"/>
      <c r="AB62" s="3"/>
      <c r="AC62" s="3"/>
      <c r="AD62" s="3"/>
      <c r="AE62">
        <v>8475</v>
      </c>
      <c r="AF62" s="3">
        <v>13759</v>
      </c>
      <c r="AG62" s="3">
        <v>12376</v>
      </c>
      <c r="AH62">
        <v>18462</v>
      </c>
      <c r="AI62">
        <v>9287</v>
      </c>
      <c r="AJ62">
        <v>9186</v>
      </c>
      <c r="AK62">
        <v>10072</v>
      </c>
      <c r="AL62" s="2">
        <v>9663</v>
      </c>
      <c r="AM62" s="2">
        <v>14333</v>
      </c>
      <c r="AN62" s="2">
        <v>19311</v>
      </c>
      <c r="AO62" s="2">
        <v>18241</v>
      </c>
      <c r="AP62">
        <v>27205</v>
      </c>
      <c r="AQ62">
        <v>28323</v>
      </c>
      <c r="AR62">
        <v>35850</v>
      </c>
      <c r="AS62">
        <v>6116</v>
      </c>
      <c r="AU62">
        <v>323</v>
      </c>
      <c r="AX62">
        <v>70</v>
      </c>
      <c r="AY62">
        <v>48223</v>
      </c>
      <c r="AZ62">
        <v>148696</v>
      </c>
      <c r="BA62">
        <v>198763</v>
      </c>
      <c r="BB62">
        <v>54506</v>
      </c>
      <c r="BC62">
        <v>56905</v>
      </c>
    </row>
    <row r="63" spans="2:55">
      <c r="B63" t="s">
        <v>71</v>
      </c>
      <c r="AA63" s="3"/>
      <c r="AB63" s="3"/>
      <c r="AC63" s="3"/>
      <c r="AD63" s="3"/>
      <c r="AG63" s="3">
        <v>32</v>
      </c>
      <c r="AL63" s="2"/>
      <c r="AM63" s="2"/>
      <c r="AN63" s="2"/>
      <c r="AO63" s="2"/>
      <c r="AP63">
        <v>381</v>
      </c>
      <c r="AQ63">
        <v>5</v>
      </c>
      <c r="AR63">
        <v>40</v>
      </c>
    </row>
    <row r="64" spans="2:55">
      <c r="B64" t="s">
        <v>105</v>
      </c>
      <c r="AA64" s="3"/>
      <c r="AB64" s="3"/>
      <c r="AC64" s="3"/>
      <c r="AD64" s="3"/>
      <c r="AL64" s="2"/>
      <c r="AM64" s="2"/>
      <c r="AN64" s="2"/>
      <c r="AO64" s="2"/>
      <c r="AQ64">
        <v>1</v>
      </c>
    </row>
    <row r="65" spans="2:55">
      <c r="B65" t="s">
        <v>72</v>
      </c>
      <c r="AA65" s="3"/>
      <c r="AB65" s="3"/>
      <c r="AC65" s="3"/>
      <c r="AD65" s="3"/>
      <c r="AH65">
        <v>4</v>
      </c>
      <c r="AL65" s="2"/>
      <c r="AM65" s="2"/>
      <c r="AN65" s="2"/>
      <c r="AO65" s="2"/>
      <c r="AP65">
        <v>32</v>
      </c>
      <c r="AQ65">
        <v>7</v>
      </c>
      <c r="AR65">
        <v>11</v>
      </c>
    </row>
    <row r="66" spans="2:55">
      <c r="B66" t="s">
        <v>73</v>
      </c>
      <c r="AA66" s="3"/>
      <c r="AB66" s="3"/>
      <c r="AC66" s="3"/>
      <c r="AD66" s="3"/>
      <c r="AL66" s="2"/>
      <c r="AM66" s="2"/>
      <c r="AN66" s="2"/>
      <c r="AO66" s="2"/>
      <c r="AP66">
        <v>10062</v>
      </c>
      <c r="AQ66">
        <v>4436</v>
      </c>
      <c r="AR66">
        <v>1826</v>
      </c>
      <c r="AY66">
        <v>863</v>
      </c>
      <c r="AZ66">
        <v>17965</v>
      </c>
      <c r="BA66">
        <v>24531</v>
      </c>
    </row>
    <row r="67" spans="2:55">
      <c r="B67" t="s">
        <v>30</v>
      </c>
      <c r="X67">
        <v>73</v>
      </c>
      <c r="Y67">
        <v>2921</v>
      </c>
      <c r="Z67">
        <v>1250</v>
      </c>
      <c r="AA67" s="3"/>
      <c r="AB67" s="3"/>
      <c r="AC67" s="3"/>
      <c r="AD67" s="3"/>
      <c r="AE67">
        <v>905</v>
      </c>
      <c r="AF67">
        <v>1704</v>
      </c>
      <c r="AG67">
        <v>2034</v>
      </c>
      <c r="AH67">
        <v>1079</v>
      </c>
      <c r="AI67">
        <v>1024</v>
      </c>
      <c r="AJ67">
        <v>582</v>
      </c>
      <c r="AK67">
        <v>2528</v>
      </c>
      <c r="AL67" s="2">
        <v>2289</v>
      </c>
      <c r="AM67" s="2">
        <v>1550</v>
      </c>
      <c r="AN67" s="2">
        <v>758</v>
      </c>
      <c r="AO67" s="2">
        <v>1147</v>
      </c>
      <c r="AP67">
        <v>893</v>
      </c>
      <c r="AQ67">
        <v>550</v>
      </c>
      <c r="AR67">
        <v>859</v>
      </c>
      <c r="AS67">
        <v>86</v>
      </c>
      <c r="AT67">
        <v>69</v>
      </c>
      <c r="AY67">
        <v>18103</v>
      </c>
      <c r="AZ67">
        <v>94542</v>
      </c>
      <c r="BA67">
        <v>53826</v>
      </c>
      <c r="BB67">
        <v>34981</v>
      </c>
      <c r="BC67">
        <v>42348</v>
      </c>
    </row>
    <row r="68" spans="2:55">
      <c r="B68" t="s">
        <v>31</v>
      </c>
      <c r="AA68" s="3"/>
      <c r="AB68" s="3"/>
      <c r="AC68" s="3"/>
      <c r="AD68" s="3"/>
      <c r="AE68">
        <v>1358</v>
      </c>
      <c r="AF68">
        <v>1096</v>
      </c>
      <c r="AG68">
        <v>855</v>
      </c>
      <c r="AH68">
        <v>579</v>
      </c>
      <c r="AI68">
        <v>1748</v>
      </c>
      <c r="AJ68">
        <v>1328</v>
      </c>
      <c r="AK68">
        <v>2122</v>
      </c>
      <c r="AL68" s="2">
        <v>1752</v>
      </c>
      <c r="AM68" s="2">
        <v>3610</v>
      </c>
      <c r="AN68" s="2">
        <v>10511</v>
      </c>
      <c r="AO68" s="2">
        <v>9561</v>
      </c>
      <c r="AP68">
        <v>5341</v>
      </c>
      <c r="AQ68">
        <v>7933</v>
      </c>
      <c r="AR68">
        <v>10270</v>
      </c>
      <c r="AS68">
        <v>624</v>
      </c>
      <c r="AZ68">
        <v>5003</v>
      </c>
      <c r="BA68">
        <v>28832</v>
      </c>
      <c r="BB68">
        <v>8805</v>
      </c>
      <c r="BC68">
        <v>17</v>
      </c>
    </row>
    <row r="69" spans="2:55">
      <c r="B69" t="s">
        <v>32</v>
      </c>
      <c r="Y69">
        <v>744</v>
      </c>
      <c r="Z69">
        <v>1581</v>
      </c>
      <c r="AA69" s="3">
        <v>3952</v>
      </c>
      <c r="AB69" s="3">
        <v>3588</v>
      </c>
      <c r="AC69" s="3">
        <v>1588</v>
      </c>
      <c r="AD69" s="3">
        <v>2968</v>
      </c>
      <c r="AE69">
        <v>2936</v>
      </c>
      <c r="AF69" s="3">
        <v>3232</v>
      </c>
      <c r="AG69" s="3">
        <v>3989</v>
      </c>
      <c r="AH69">
        <v>3618</v>
      </c>
      <c r="AI69">
        <v>2533</v>
      </c>
      <c r="AJ69">
        <v>2308</v>
      </c>
      <c r="AK69">
        <v>2936</v>
      </c>
      <c r="AL69" s="2">
        <v>1929</v>
      </c>
      <c r="AM69" s="2">
        <v>2794</v>
      </c>
      <c r="AN69" s="2">
        <v>3241</v>
      </c>
      <c r="AO69" s="2">
        <v>3516</v>
      </c>
      <c r="AP69">
        <v>3947</v>
      </c>
      <c r="AQ69">
        <v>4317</v>
      </c>
      <c r="AR69">
        <v>3366</v>
      </c>
      <c r="AS69">
        <v>1857</v>
      </c>
      <c r="AT69">
        <v>1509</v>
      </c>
      <c r="AU69">
        <v>2030</v>
      </c>
      <c r="AV69">
        <v>414</v>
      </c>
      <c r="AW69">
        <v>13506</v>
      </c>
      <c r="AX69">
        <v>10786</v>
      </c>
      <c r="AY69">
        <v>76083</v>
      </c>
      <c r="AZ69">
        <v>103409</v>
      </c>
      <c r="BA69">
        <v>110346</v>
      </c>
      <c r="BB69">
        <v>59598</v>
      </c>
      <c r="BC69">
        <v>188926</v>
      </c>
    </row>
    <row r="70" spans="2:55">
      <c r="B70" t="s">
        <v>33</v>
      </c>
      <c r="AA70" s="3">
        <v>10844</v>
      </c>
      <c r="AB70" s="3">
        <v>10866</v>
      </c>
      <c r="AC70" s="3">
        <v>10186</v>
      </c>
      <c r="AD70" s="3">
        <v>20769</v>
      </c>
      <c r="AE70">
        <v>31018</v>
      </c>
      <c r="AF70" s="3">
        <v>34074</v>
      </c>
      <c r="AG70" s="3">
        <v>58063</v>
      </c>
      <c r="AH70">
        <v>88684</v>
      </c>
      <c r="AI70">
        <v>72575</v>
      </c>
      <c r="AJ70">
        <v>100729</v>
      </c>
      <c r="AK70">
        <v>87376</v>
      </c>
      <c r="AL70" s="2">
        <v>81071</v>
      </c>
      <c r="AM70" s="2">
        <v>100410</v>
      </c>
      <c r="AN70" s="2">
        <v>111921</v>
      </c>
      <c r="AO70" s="2">
        <v>119645</v>
      </c>
      <c r="AP70">
        <v>208897</v>
      </c>
      <c r="AQ70">
        <v>178675</v>
      </c>
      <c r="AR70">
        <v>189745</v>
      </c>
      <c r="AS70">
        <v>106014</v>
      </c>
      <c r="AT70">
        <v>109</v>
      </c>
      <c r="AV70">
        <v>60</v>
      </c>
      <c r="AY70">
        <v>3</v>
      </c>
      <c r="AZ70">
        <v>270</v>
      </c>
      <c r="BA70">
        <v>20972</v>
      </c>
      <c r="BB70">
        <v>3</v>
      </c>
      <c r="BC70">
        <v>14</v>
      </c>
    </row>
    <row r="71" spans="2:55">
      <c r="B71" t="s">
        <v>34</v>
      </c>
      <c r="AA71" s="3"/>
      <c r="AB71" s="3"/>
      <c r="AC71" s="3"/>
      <c r="AD71" s="3"/>
      <c r="AE71">
        <v>10989</v>
      </c>
      <c r="AF71">
        <v>14351</v>
      </c>
      <c r="AG71">
        <v>26857</v>
      </c>
      <c r="AH71">
        <v>26775</v>
      </c>
      <c r="AI71">
        <v>24389</v>
      </c>
      <c r="AJ71">
        <v>6632</v>
      </c>
      <c r="AK71">
        <v>4488</v>
      </c>
      <c r="AL71" s="2">
        <v>3247</v>
      </c>
      <c r="AM71" s="2">
        <v>4577</v>
      </c>
      <c r="AN71" s="2">
        <v>6161</v>
      </c>
      <c r="AO71" s="2">
        <v>6529</v>
      </c>
      <c r="AP71">
        <v>500</v>
      </c>
      <c r="AQ71">
        <v>18507</v>
      </c>
      <c r="AR71">
        <v>1078</v>
      </c>
      <c r="AS71">
        <v>55</v>
      </c>
      <c r="AT71">
        <v>115</v>
      </c>
      <c r="AV71">
        <v>167</v>
      </c>
      <c r="AW71">
        <v>12</v>
      </c>
      <c r="AX71">
        <v>16</v>
      </c>
      <c r="AY71">
        <v>109</v>
      </c>
      <c r="AZ71">
        <v>3</v>
      </c>
      <c r="BA71">
        <v>279961</v>
      </c>
      <c r="BB71">
        <v>112932</v>
      </c>
      <c r="BC71">
        <v>118</v>
      </c>
    </row>
    <row r="72" spans="2:55">
      <c r="B72" t="s">
        <v>35</v>
      </c>
      <c r="X72">
        <v>646</v>
      </c>
      <c r="Y72">
        <v>260</v>
      </c>
      <c r="Z72">
        <v>82</v>
      </c>
      <c r="AA72" s="3">
        <v>47</v>
      </c>
      <c r="AB72" s="3">
        <v>207</v>
      </c>
      <c r="AC72" s="3">
        <v>352</v>
      </c>
      <c r="AD72" s="3">
        <v>731</v>
      </c>
      <c r="AE72">
        <v>468</v>
      </c>
      <c r="AF72" s="3">
        <v>393</v>
      </c>
      <c r="AG72" s="3">
        <v>577</v>
      </c>
      <c r="AH72">
        <v>631</v>
      </c>
      <c r="AI72">
        <v>1132</v>
      </c>
      <c r="AJ72">
        <v>969</v>
      </c>
      <c r="AK72">
        <v>1035</v>
      </c>
      <c r="AL72" s="2">
        <v>665</v>
      </c>
      <c r="AM72" s="2">
        <v>958</v>
      </c>
      <c r="AN72" s="2">
        <v>840</v>
      </c>
      <c r="AO72" s="2">
        <v>839</v>
      </c>
      <c r="AP72">
        <v>1518</v>
      </c>
      <c r="AQ72">
        <v>517</v>
      </c>
      <c r="AR72">
        <v>101</v>
      </c>
      <c r="AS72">
        <v>29</v>
      </c>
      <c r="AT72">
        <v>33</v>
      </c>
      <c r="AX72">
        <v>39</v>
      </c>
      <c r="AY72">
        <v>1534</v>
      </c>
      <c r="AZ72">
        <v>3923</v>
      </c>
      <c r="BA72">
        <v>42787</v>
      </c>
      <c r="BB72">
        <v>339</v>
      </c>
      <c r="BC72">
        <v>3474</v>
      </c>
    </row>
    <row r="73" spans="2:55">
      <c r="B73" t="s">
        <v>36</v>
      </c>
      <c r="X73">
        <v>5373</v>
      </c>
      <c r="Y73">
        <v>17366</v>
      </c>
      <c r="Z73">
        <v>6521</v>
      </c>
      <c r="AA73" s="3">
        <v>10282</v>
      </c>
      <c r="AB73" s="3">
        <v>8507</v>
      </c>
      <c r="AC73" s="3">
        <v>8758</v>
      </c>
      <c r="AD73" s="3">
        <v>9394</v>
      </c>
      <c r="AE73">
        <v>6223</v>
      </c>
      <c r="AF73" s="3">
        <v>8495</v>
      </c>
      <c r="AG73" s="3">
        <v>11790</v>
      </c>
      <c r="AH73">
        <v>10062</v>
      </c>
      <c r="AI73">
        <v>11605</v>
      </c>
      <c r="AJ73">
        <v>13422</v>
      </c>
      <c r="AK73">
        <v>14515</v>
      </c>
      <c r="AL73" s="2">
        <v>11872</v>
      </c>
      <c r="AM73" s="2">
        <v>16209</v>
      </c>
      <c r="AN73" s="2">
        <v>20291</v>
      </c>
      <c r="AO73" s="2">
        <v>18370</v>
      </c>
      <c r="AP73">
        <v>25365</v>
      </c>
      <c r="AQ73">
        <v>29675</v>
      </c>
      <c r="AR73">
        <v>23478</v>
      </c>
      <c r="AS73">
        <v>18927</v>
      </c>
      <c r="AT73">
        <v>28</v>
      </c>
      <c r="AV73">
        <v>7</v>
      </c>
      <c r="AX73">
        <v>11432</v>
      </c>
      <c r="AY73">
        <v>108755</v>
      </c>
      <c r="AZ73">
        <v>46378</v>
      </c>
      <c r="BA73">
        <v>166191</v>
      </c>
      <c r="BB73">
        <v>159344</v>
      </c>
      <c r="BC73">
        <v>295743</v>
      </c>
    </row>
    <row r="74" spans="2:55">
      <c r="B74" t="s">
        <v>37</v>
      </c>
      <c r="X74">
        <v>2253</v>
      </c>
      <c r="Y74">
        <v>13556</v>
      </c>
      <c r="Z74">
        <v>9388</v>
      </c>
      <c r="AA74" s="3">
        <v>13607</v>
      </c>
      <c r="AB74" s="3">
        <v>9085</v>
      </c>
      <c r="AC74" s="3">
        <v>12283</v>
      </c>
      <c r="AD74" s="3">
        <v>9888</v>
      </c>
      <c r="AE74">
        <v>9530</v>
      </c>
      <c r="AF74" s="3">
        <v>10537</v>
      </c>
      <c r="AG74" s="3">
        <v>10650</v>
      </c>
      <c r="AH74">
        <v>12632</v>
      </c>
      <c r="AI74">
        <v>10654</v>
      </c>
      <c r="AJ74">
        <v>9873</v>
      </c>
      <c r="AK74">
        <v>6188</v>
      </c>
      <c r="AL74" s="2">
        <v>3276</v>
      </c>
      <c r="AM74" s="2">
        <v>3123</v>
      </c>
      <c r="AN74" s="2">
        <v>4307</v>
      </c>
      <c r="AO74" s="2">
        <v>5350</v>
      </c>
      <c r="AP74">
        <v>10711</v>
      </c>
      <c r="AQ74">
        <v>15131</v>
      </c>
      <c r="AR74">
        <v>12947</v>
      </c>
      <c r="AS74">
        <v>5051</v>
      </c>
      <c r="AT74">
        <v>694</v>
      </c>
      <c r="AU74">
        <v>75</v>
      </c>
      <c r="AV74">
        <v>340</v>
      </c>
      <c r="AW74">
        <v>2798</v>
      </c>
      <c r="AX74">
        <v>20366</v>
      </c>
      <c r="AY74">
        <v>17134</v>
      </c>
      <c r="AZ74">
        <v>6894</v>
      </c>
      <c r="BA74">
        <v>12661</v>
      </c>
      <c r="BB74">
        <v>2165</v>
      </c>
      <c r="BC74">
        <v>5620</v>
      </c>
    </row>
    <row r="75" spans="2:55">
      <c r="B75" t="s">
        <v>74</v>
      </c>
      <c r="AA75" s="3"/>
      <c r="AB75" s="3"/>
      <c r="AC75" s="3"/>
      <c r="AD75" s="3"/>
      <c r="AF75" s="3">
        <v>3</v>
      </c>
      <c r="AH75">
        <v>5</v>
      </c>
      <c r="AI75">
        <v>24</v>
      </c>
      <c r="AJ75">
        <v>68</v>
      </c>
      <c r="AL75" s="2"/>
      <c r="AM75" s="2"/>
      <c r="AN75" s="2"/>
      <c r="AO75" s="2"/>
      <c r="AP75">
        <v>19</v>
      </c>
      <c r="AQ75">
        <v>36</v>
      </c>
      <c r="AZ75">
        <v>9841</v>
      </c>
      <c r="BA75">
        <v>59199</v>
      </c>
      <c r="BB75">
        <v>279334</v>
      </c>
      <c r="BC75">
        <v>253501</v>
      </c>
    </row>
    <row r="76" spans="2:55">
      <c r="B76" t="s">
        <v>38</v>
      </c>
      <c r="X76">
        <v>2457</v>
      </c>
      <c r="Y76">
        <v>3196</v>
      </c>
      <c r="Z76">
        <v>3805</v>
      </c>
      <c r="AA76" s="3"/>
      <c r="AB76" s="3"/>
      <c r="AC76" s="3"/>
      <c r="AD76" s="3"/>
      <c r="AE76">
        <v>16</v>
      </c>
      <c r="AH76">
        <v>30</v>
      </c>
      <c r="AI76">
        <v>135</v>
      </c>
      <c r="AJ76">
        <v>105</v>
      </c>
      <c r="AL76" s="2"/>
      <c r="AM76" s="2"/>
      <c r="AN76" s="2"/>
      <c r="AO76" s="2"/>
      <c r="AQ76">
        <v>79</v>
      </c>
      <c r="AW76">
        <v>1806</v>
      </c>
      <c r="AY76">
        <v>3</v>
      </c>
      <c r="AZ76">
        <v>6</v>
      </c>
    </row>
    <row r="77" spans="2:55">
      <c r="B77" t="s">
        <v>39</v>
      </c>
      <c r="Z77">
        <v>4120</v>
      </c>
      <c r="AA77" s="3"/>
      <c r="AB77" s="3"/>
      <c r="AC77" s="3"/>
      <c r="AD77" s="3"/>
      <c r="AE77">
        <v>1542</v>
      </c>
      <c r="AG77" s="3">
        <v>942</v>
      </c>
      <c r="AL77" s="2"/>
      <c r="AM77" s="2"/>
      <c r="AN77" s="2"/>
      <c r="AO77" s="2"/>
    </row>
    <row r="78" spans="2:55">
      <c r="B78" t="s">
        <v>40</v>
      </c>
      <c r="X78">
        <v>7764</v>
      </c>
      <c r="Y78">
        <v>12465</v>
      </c>
      <c r="Z78">
        <v>35618</v>
      </c>
      <c r="AA78" s="3"/>
      <c r="AB78" s="3"/>
      <c r="AC78" s="3"/>
      <c r="AD78" s="3"/>
      <c r="AE78">
        <v>4765</v>
      </c>
      <c r="AF78" s="3">
        <v>1737</v>
      </c>
      <c r="AG78" s="3">
        <v>2175</v>
      </c>
      <c r="AH78">
        <v>1055</v>
      </c>
      <c r="AI78">
        <v>1270</v>
      </c>
      <c r="AJ78">
        <v>1602</v>
      </c>
      <c r="AK78">
        <v>1082</v>
      </c>
      <c r="AL78" s="2"/>
      <c r="AM78" s="2"/>
      <c r="AN78" s="2"/>
      <c r="AO78" s="2"/>
      <c r="AP78">
        <v>6135</v>
      </c>
      <c r="AQ78">
        <v>4817</v>
      </c>
      <c r="AR78">
        <v>3924</v>
      </c>
      <c r="AS78">
        <v>4504</v>
      </c>
      <c r="AT78">
        <v>1945</v>
      </c>
      <c r="AU78">
        <v>652</v>
      </c>
      <c r="AV78">
        <v>99</v>
      </c>
      <c r="AY78">
        <v>5178</v>
      </c>
      <c r="AZ78">
        <v>14576</v>
      </c>
      <c r="BA78">
        <v>24537</v>
      </c>
      <c r="BB78">
        <v>2335</v>
      </c>
      <c r="BC78">
        <v>2630</v>
      </c>
    </row>
    <row r="79" spans="2:55">
      <c r="B79" t="s">
        <v>181</v>
      </c>
      <c r="X79">
        <v>18594</v>
      </c>
      <c r="Y79">
        <f>44694+3583</f>
        <v>48277</v>
      </c>
      <c r="Z79">
        <v>46599</v>
      </c>
      <c r="AA79" s="3"/>
      <c r="AB79" s="3"/>
      <c r="AC79" s="3"/>
      <c r="AD79" s="3"/>
      <c r="AL79" s="2"/>
      <c r="AM79" s="2"/>
      <c r="AN79" s="2"/>
      <c r="AO79" s="2"/>
    </row>
    <row r="80" spans="2:55">
      <c r="B80" t="s">
        <v>41</v>
      </c>
      <c r="X80">
        <v>154</v>
      </c>
      <c r="Y80">
        <v>2156</v>
      </c>
      <c r="Z80">
        <v>2446</v>
      </c>
      <c r="AA80" s="3"/>
      <c r="AB80" s="3"/>
      <c r="AC80" s="3"/>
      <c r="AD80" s="3"/>
      <c r="AE80">
        <v>2959</v>
      </c>
      <c r="AF80">
        <v>1477</v>
      </c>
      <c r="AG80">
        <v>2115</v>
      </c>
      <c r="AH80">
        <v>2662</v>
      </c>
      <c r="AI80">
        <v>1135</v>
      </c>
      <c r="AJ80">
        <v>568</v>
      </c>
      <c r="AK80">
        <v>400</v>
      </c>
      <c r="AL80" s="2"/>
      <c r="AM80" s="2"/>
      <c r="AN80" s="2"/>
      <c r="AO80" s="2"/>
      <c r="AP80">
        <v>139</v>
      </c>
      <c r="AQ80">
        <v>43</v>
      </c>
      <c r="AR80">
        <v>231</v>
      </c>
      <c r="AV80">
        <v>177</v>
      </c>
      <c r="AW80">
        <v>28</v>
      </c>
      <c r="AX80">
        <v>3585</v>
      </c>
      <c r="AY80">
        <v>28296</v>
      </c>
      <c r="AZ80">
        <v>16534</v>
      </c>
      <c r="BA80">
        <v>90</v>
      </c>
      <c r="BB80">
        <v>330</v>
      </c>
      <c r="BC80">
        <v>4</v>
      </c>
    </row>
    <row r="81" spans="2:55">
      <c r="B81" t="s">
        <v>42</v>
      </c>
      <c r="AA81" s="3"/>
      <c r="AB81" s="3"/>
      <c r="AC81" s="3"/>
      <c r="AD81" s="3"/>
      <c r="AE81">
        <v>7</v>
      </c>
      <c r="AF81">
        <v>8</v>
      </c>
      <c r="AL81" s="2"/>
      <c r="AM81" s="2"/>
      <c r="AN81" s="2"/>
      <c r="AO81" s="2"/>
      <c r="AW81">
        <v>1</v>
      </c>
    </row>
    <row r="82" spans="2:55">
      <c r="B82" t="s">
        <v>106</v>
      </c>
      <c r="AA82" s="3"/>
      <c r="AB82" s="3"/>
      <c r="AC82" s="3"/>
      <c r="AD82" s="3"/>
      <c r="AG82">
        <v>848</v>
      </c>
      <c r="AH82">
        <v>9628</v>
      </c>
      <c r="AI82">
        <v>24501</v>
      </c>
      <c r="AJ82">
        <v>9463</v>
      </c>
      <c r="AK82">
        <v>47</v>
      </c>
      <c r="AL82" s="2"/>
      <c r="AM82" s="2"/>
      <c r="AN82" s="2"/>
      <c r="AO82" s="2"/>
      <c r="AP82">
        <v>2102</v>
      </c>
      <c r="AQ82">
        <v>2279</v>
      </c>
      <c r="AR82">
        <v>15489</v>
      </c>
      <c r="AZ82">
        <v>12180</v>
      </c>
      <c r="BA82">
        <v>45525</v>
      </c>
    </row>
    <row r="83" spans="2:55">
      <c r="B83" t="s">
        <v>138</v>
      </c>
      <c r="AA83" s="3"/>
      <c r="AB83" s="3"/>
      <c r="AC83" s="3"/>
      <c r="AD83" s="3"/>
      <c r="AL83" s="2"/>
      <c r="AM83" s="2"/>
      <c r="AN83" s="2"/>
      <c r="AO83" s="2"/>
      <c r="AZ83">
        <v>311</v>
      </c>
      <c r="BC83">
        <v>233</v>
      </c>
    </row>
    <row r="84" spans="2:55">
      <c r="B84" t="s">
        <v>107</v>
      </c>
      <c r="AA84" s="3"/>
      <c r="AB84" s="3"/>
      <c r="AC84" s="3"/>
      <c r="AD84" s="3"/>
      <c r="AG84">
        <v>8</v>
      </c>
      <c r="AL84" s="2"/>
      <c r="AM84" s="2"/>
      <c r="AN84" s="2"/>
      <c r="AO84" s="2"/>
      <c r="AQ84">
        <v>35</v>
      </c>
      <c r="AR84">
        <v>168</v>
      </c>
      <c r="AZ84">
        <v>196</v>
      </c>
    </row>
    <row r="85" spans="2:55">
      <c r="B85" t="s">
        <v>149</v>
      </c>
      <c r="AA85" s="3"/>
      <c r="AB85" s="3"/>
      <c r="AC85" s="3"/>
      <c r="AD85" s="3"/>
      <c r="AL85" s="2"/>
      <c r="AM85" s="2"/>
      <c r="AN85" s="2"/>
      <c r="AO85" s="2"/>
      <c r="BB85">
        <v>6357</v>
      </c>
      <c r="BC85">
        <v>6929</v>
      </c>
    </row>
    <row r="86" spans="2:55">
      <c r="B86" t="s">
        <v>206</v>
      </c>
      <c r="X86">
        <v>2485</v>
      </c>
      <c r="AA86" s="3"/>
      <c r="AB86" s="3"/>
      <c r="AC86" s="3"/>
      <c r="AD86" s="3"/>
      <c r="AL86" s="2"/>
      <c r="AM86" s="2"/>
      <c r="AN86" s="2"/>
      <c r="AO86" s="2"/>
    </row>
    <row r="87" spans="2:55">
      <c r="B87" t="s">
        <v>75</v>
      </c>
      <c r="Y87">
        <v>3</v>
      </c>
      <c r="AA87" s="3"/>
      <c r="AB87" s="3"/>
      <c r="AC87" s="3"/>
      <c r="AD87" s="3"/>
      <c r="AJ87">
        <v>932</v>
      </c>
      <c r="AK87">
        <v>95</v>
      </c>
      <c r="AL87" s="2"/>
      <c r="AM87" s="2"/>
      <c r="AN87" s="2"/>
      <c r="AO87" s="2"/>
      <c r="AP87">
        <v>29839</v>
      </c>
      <c r="AQ87">
        <v>29393</v>
      </c>
      <c r="AR87">
        <v>4282</v>
      </c>
      <c r="AS87">
        <v>52623</v>
      </c>
      <c r="AT87">
        <v>9644</v>
      </c>
      <c r="AU87">
        <v>2476</v>
      </c>
      <c r="AV87">
        <v>2254</v>
      </c>
      <c r="AW87">
        <v>343844</v>
      </c>
      <c r="AX87">
        <v>449289</v>
      </c>
      <c r="AY87">
        <v>6464</v>
      </c>
      <c r="AZ87">
        <v>269431</v>
      </c>
      <c r="BA87">
        <v>195738</v>
      </c>
      <c r="BB87">
        <v>1442</v>
      </c>
      <c r="BC87">
        <v>136509</v>
      </c>
    </row>
    <row r="88" spans="2:55">
      <c r="B88" t="s">
        <v>157</v>
      </c>
      <c r="AA88" s="3"/>
      <c r="AB88" s="3"/>
      <c r="AC88" s="3"/>
      <c r="AD88" s="3"/>
      <c r="AL88" s="2"/>
      <c r="AM88" s="2"/>
      <c r="AN88" s="2"/>
      <c r="AO88" s="2"/>
      <c r="BC88">
        <v>56386</v>
      </c>
    </row>
    <row r="89" spans="2:55">
      <c r="B89" t="s">
        <v>43</v>
      </c>
      <c r="X89">
        <v>10719</v>
      </c>
      <c r="Y89">
        <v>3143</v>
      </c>
      <c r="Z89">
        <v>2313</v>
      </c>
      <c r="AA89" s="3"/>
      <c r="AB89" s="3"/>
      <c r="AC89" s="3"/>
      <c r="AD89" s="3"/>
      <c r="AE89">
        <v>6466</v>
      </c>
      <c r="AF89">
        <v>8834</v>
      </c>
      <c r="AG89">
        <v>13145</v>
      </c>
      <c r="AH89">
        <v>17660</v>
      </c>
      <c r="AI89">
        <v>22386</v>
      </c>
      <c r="AJ89">
        <v>35133</v>
      </c>
      <c r="AK89">
        <v>45138</v>
      </c>
      <c r="AL89" s="2">
        <v>64628</v>
      </c>
      <c r="AM89" s="2">
        <v>79239</v>
      </c>
      <c r="AN89" s="2">
        <v>71047</v>
      </c>
      <c r="AO89" s="2">
        <v>70354</v>
      </c>
      <c r="AP89">
        <v>52149</v>
      </c>
      <c r="AQ89">
        <v>45520</v>
      </c>
      <c r="AR89">
        <v>30778</v>
      </c>
      <c r="AS89">
        <v>13690</v>
      </c>
      <c r="AT89">
        <v>5643</v>
      </c>
      <c r="AU89">
        <v>18</v>
      </c>
      <c r="AW89">
        <v>15</v>
      </c>
      <c r="AY89">
        <v>3</v>
      </c>
      <c r="AZ89">
        <v>14</v>
      </c>
      <c r="BA89">
        <v>10987</v>
      </c>
      <c r="BB89">
        <v>32415</v>
      </c>
      <c r="BC89">
        <v>1057</v>
      </c>
    </row>
    <row r="90" spans="2:55">
      <c r="B90" t="s">
        <v>44</v>
      </c>
      <c r="X90">
        <v>8913</v>
      </c>
      <c r="Y90">
        <v>7999</v>
      </c>
      <c r="Z90">
        <v>21064</v>
      </c>
      <c r="AA90" s="3"/>
      <c r="AB90" s="3"/>
      <c r="AC90" s="3"/>
      <c r="AD90" s="3"/>
      <c r="AE90">
        <v>4711</v>
      </c>
      <c r="AF90">
        <v>11207</v>
      </c>
      <c r="AG90">
        <v>13805</v>
      </c>
      <c r="AH90">
        <v>9558</v>
      </c>
      <c r="AI90">
        <v>292</v>
      </c>
      <c r="AK90">
        <v>105</v>
      </c>
      <c r="AL90" s="2"/>
      <c r="AM90" s="2"/>
      <c r="AN90" s="2"/>
      <c r="AO90" s="2"/>
    </row>
    <row r="91" spans="2:55">
      <c r="B91" t="s">
        <v>158</v>
      </c>
      <c r="AA91" s="3"/>
      <c r="AB91" s="3"/>
      <c r="AC91" s="3"/>
      <c r="AD91" s="3"/>
      <c r="AL91" s="2"/>
      <c r="AM91" s="2"/>
      <c r="AN91" s="2"/>
      <c r="AO91" s="2"/>
      <c r="BC91">
        <v>302</v>
      </c>
    </row>
    <row r="92" spans="2:55">
      <c r="B92" t="s">
        <v>150</v>
      </c>
      <c r="AA92" s="3"/>
      <c r="AB92" s="3"/>
      <c r="AC92" s="3"/>
      <c r="AD92" s="3"/>
      <c r="AL92" s="2"/>
      <c r="AM92" s="2"/>
      <c r="AN92" s="2"/>
      <c r="AO92" s="2"/>
      <c r="BB92">
        <v>5620</v>
      </c>
    </row>
    <row r="93" spans="2:55">
      <c r="B93" t="s">
        <v>130</v>
      </c>
      <c r="AA93" s="3"/>
      <c r="AB93" s="3"/>
      <c r="AC93" s="3"/>
      <c r="AD93" s="3"/>
      <c r="AL93" s="2"/>
      <c r="AM93" s="2"/>
      <c r="AN93" s="2"/>
      <c r="AO93" s="2"/>
      <c r="AY93">
        <v>26191</v>
      </c>
      <c r="AZ93">
        <v>59952</v>
      </c>
      <c r="BA93">
        <v>45723</v>
      </c>
      <c r="BB93">
        <v>23713</v>
      </c>
      <c r="BC93">
        <v>51756</v>
      </c>
    </row>
    <row r="94" spans="2:55">
      <c r="B94" t="s">
        <v>76</v>
      </c>
      <c r="AA94" s="3"/>
      <c r="AB94" s="3"/>
      <c r="AC94" s="3"/>
      <c r="AD94" s="3"/>
      <c r="AJ94">
        <v>55</v>
      </c>
      <c r="AL94" s="2"/>
      <c r="AM94" s="2"/>
      <c r="AN94" s="2"/>
      <c r="AO94" s="2"/>
      <c r="AP94">
        <v>3</v>
      </c>
      <c r="AQ94">
        <v>10</v>
      </c>
      <c r="AR94">
        <v>2</v>
      </c>
    </row>
    <row r="95" spans="2:55">
      <c r="B95" t="s">
        <v>45</v>
      </c>
      <c r="X95">
        <v>1363</v>
      </c>
      <c r="Y95">
        <v>1759</v>
      </c>
      <c r="Z95">
        <v>512</v>
      </c>
      <c r="AA95" s="3">
        <v>568</v>
      </c>
      <c r="AB95" s="3">
        <v>1979</v>
      </c>
      <c r="AC95" s="3">
        <v>5432</v>
      </c>
      <c r="AD95" s="3">
        <v>9270</v>
      </c>
      <c r="AE95">
        <v>12056</v>
      </c>
      <c r="AF95" s="3">
        <v>14021</v>
      </c>
      <c r="AG95" s="3">
        <v>25442</v>
      </c>
      <c r="AH95">
        <v>21516</v>
      </c>
      <c r="AI95">
        <v>10247</v>
      </c>
      <c r="AJ95">
        <v>1889</v>
      </c>
      <c r="AK95">
        <v>2002</v>
      </c>
      <c r="AL95" s="2">
        <v>2675</v>
      </c>
      <c r="AM95" s="2">
        <v>5016</v>
      </c>
      <c r="AN95" s="2">
        <v>3434</v>
      </c>
      <c r="AO95" s="2">
        <v>9741</v>
      </c>
      <c r="AP95">
        <v>8885</v>
      </c>
      <c r="AQ95">
        <v>10175</v>
      </c>
      <c r="AR95">
        <v>31990</v>
      </c>
      <c r="AS95">
        <v>47947</v>
      </c>
      <c r="AT95">
        <v>1726</v>
      </c>
      <c r="AU95">
        <v>2065</v>
      </c>
      <c r="AV95">
        <v>5067</v>
      </c>
      <c r="AW95">
        <v>6750</v>
      </c>
      <c r="AX95">
        <v>5458</v>
      </c>
      <c r="AY95">
        <v>4890</v>
      </c>
      <c r="AZ95">
        <v>6099</v>
      </c>
      <c r="BA95">
        <v>342648</v>
      </c>
      <c r="BB95">
        <v>509757</v>
      </c>
      <c r="BC95">
        <v>632230</v>
      </c>
    </row>
    <row r="96" spans="2:55">
      <c r="B96" t="s">
        <v>46</v>
      </c>
      <c r="AA96" s="3"/>
      <c r="AB96" s="3"/>
      <c r="AC96" s="3"/>
      <c r="AD96" s="3"/>
      <c r="AE96">
        <v>6</v>
      </c>
      <c r="AG96">
        <v>13</v>
      </c>
      <c r="AH96">
        <v>27</v>
      </c>
      <c r="AJ96">
        <v>13</v>
      </c>
      <c r="AL96" s="2"/>
      <c r="AM96" s="2"/>
      <c r="AN96" s="2"/>
      <c r="AO96" s="2"/>
      <c r="AP96">
        <v>1</v>
      </c>
      <c r="AQ96">
        <v>4</v>
      </c>
      <c r="AR96">
        <v>21</v>
      </c>
    </row>
    <row r="97" spans="2:55">
      <c r="B97" t="s">
        <v>111</v>
      </c>
      <c r="AA97" s="3"/>
      <c r="AB97" s="3"/>
      <c r="AC97" s="3"/>
      <c r="AD97" s="3"/>
      <c r="AL97" s="2"/>
      <c r="AM97" s="2"/>
      <c r="AN97" s="2"/>
      <c r="AO97" s="2"/>
      <c r="AP97">
        <v>1</v>
      </c>
    </row>
    <row r="98" spans="2:55">
      <c r="B98" t="s">
        <v>182</v>
      </c>
      <c r="X98">
        <v>51251</v>
      </c>
      <c r="Y98">
        <v>11360</v>
      </c>
      <c r="Z98">
        <v>911</v>
      </c>
      <c r="AA98" s="3"/>
      <c r="AB98" s="3"/>
      <c r="AC98" s="3"/>
      <c r="AD98" s="3"/>
      <c r="AL98" s="2"/>
      <c r="AM98" s="2"/>
      <c r="AN98" s="2"/>
      <c r="AO98" s="2"/>
    </row>
    <row r="99" spans="2:55">
      <c r="B99" t="s">
        <v>78</v>
      </c>
      <c r="AA99" s="3"/>
      <c r="AB99" s="3"/>
      <c r="AC99" s="3"/>
      <c r="AD99" s="3"/>
      <c r="AK99">
        <v>61</v>
      </c>
      <c r="AL99" s="2"/>
      <c r="AM99" s="2"/>
      <c r="AN99" s="2"/>
      <c r="AO99" s="2"/>
      <c r="AP99">
        <v>2513</v>
      </c>
      <c r="AQ99">
        <v>5878</v>
      </c>
      <c r="AR99">
        <v>8692</v>
      </c>
      <c r="AZ99">
        <v>29153</v>
      </c>
      <c r="BA99">
        <v>9390</v>
      </c>
      <c r="BC99">
        <v>21701</v>
      </c>
    </row>
    <row r="100" spans="2:55">
      <c r="B100" t="s">
        <v>173</v>
      </c>
      <c r="AA100" s="3"/>
      <c r="AB100" s="3"/>
      <c r="AC100" s="3"/>
      <c r="AD100" s="3"/>
      <c r="AI100">
        <v>45</v>
      </c>
      <c r="AK100">
        <v>26</v>
      </c>
      <c r="AL100" s="2"/>
      <c r="AM100" s="2"/>
      <c r="AN100" s="2"/>
      <c r="AO100" s="2"/>
    </row>
    <row r="101" spans="2:55">
      <c r="B101" t="s">
        <v>47</v>
      </c>
      <c r="X101">
        <v>21009</v>
      </c>
      <c r="Y101">
        <v>17448</v>
      </c>
      <c r="Z101">
        <v>11688</v>
      </c>
      <c r="AA101" s="3"/>
      <c r="AB101" s="3"/>
      <c r="AC101" s="3"/>
      <c r="AD101" s="3"/>
      <c r="AE101">
        <v>23400</v>
      </c>
      <c r="AF101">
        <v>11895</v>
      </c>
      <c r="AG101">
        <v>11288</v>
      </c>
      <c r="AH101">
        <v>13464</v>
      </c>
      <c r="AI101">
        <v>16404</v>
      </c>
      <c r="AJ101">
        <v>11068</v>
      </c>
      <c r="AK101">
        <v>10170</v>
      </c>
      <c r="AL101" s="2">
        <v>5912</v>
      </c>
      <c r="AM101" s="2">
        <v>4247</v>
      </c>
      <c r="AN101" s="2">
        <v>4937</v>
      </c>
      <c r="AO101" s="2">
        <v>48678</v>
      </c>
      <c r="AP101">
        <v>44487</v>
      </c>
      <c r="AQ101">
        <v>31503</v>
      </c>
      <c r="AR101">
        <v>24811</v>
      </c>
      <c r="AS101">
        <v>8214</v>
      </c>
      <c r="AT101">
        <v>3067</v>
      </c>
      <c r="AU101">
        <v>3994</v>
      </c>
      <c r="AV101">
        <v>228518</v>
      </c>
      <c r="AW101">
        <v>512721</v>
      </c>
      <c r="AX101">
        <v>119033</v>
      </c>
      <c r="AY101">
        <v>32471</v>
      </c>
      <c r="AZ101">
        <v>79619</v>
      </c>
      <c r="BA101">
        <v>15815</v>
      </c>
      <c r="BB101">
        <v>8733</v>
      </c>
      <c r="BC101">
        <v>251682</v>
      </c>
    </row>
    <row r="102" spans="2:55">
      <c r="B102" t="s">
        <v>48</v>
      </c>
      <c r="X102">
        <v>778</v>
      </c>
      <c r="Y102">
        <v>19235</v>
      </c>
      <c r="Z102">
        <v>21472</v>
      </c>
      <c r="AA102" s="3">
        <v>45078</v>
      </c>
      <c r="AB102" s="3">
        <v>24633</v>
      </c>
      <c r="AC102" s="3">
        <v>22841</v>
      </c>
      <c r="AD102" s="3">
        <v>29030</v>
      </c>
      <c r="AE102">
        <v>32913</v>
      </c>
      <c r="AF102" s="3">
        <v>22897</v>
      </c>
      <c r="AG102" s="3">
        <v>25529</v>
      </c>
      <c r="AH102">
        <v>26034</v>
      </c>
      <c r="AI102">
        <v>21954</v>
      </c>
      <c r="AJ102">
        <v>49747</v>
      </c>
      <c r="AK102">
        <v>87190</v>
      </c>
      <c r="AL102" s="2">
        <v>23067</v>
      </c>
      <c r="AM102" s="2">
        <v>20087</v>
      </c>
      <c r="AN102" s="2">
        <v>7444</v>
      </c>
      <c r="AO102" s="2">
        <v>4567</v>
      </c>
      <c r="AP102">
        <v>17779</v>
      </c>
      <c r="AQ102">
        <v>8286</v>
      </c>
      <c r="AR102">
        <v>3474</v>
      </c>
      <c r="AS102">
        <v>58513</v>
      </c>
      <c r="AT102">
        <v>25103</v>
      </c>
      <c r="AU102">
        <v>31578</v>
      </c>
      <c r="AV102">
        <v>43818</v>
      </c>
      <c r="AW102">
        <v>20446</v>
      </c>
      <c r="AX102">
        <v>83631</v>
      </c>
      <c r="AY102">
        <v>326922</v>
      </c>
      <c r="AZ102">
        <v>284522</v>
      </c>
      <c r="BA102">
        <v>64685</v>
      </c>
      <c r="BB102">
        <v>33890</v>
      </c>
      <c r="BC102">
        <v>87921</v>
      </c>
    </row>
    <row r="103" spans="2:55">
      <c r="B103" t="s">
        <v>175</v>
      </c>
      <c r="AA103" s="3"/>
      <c r="AB103" s="3"/>
      <c r="AC103" s="3"/>
      <c r="AD103" s="3"/>
      <c r="AK103">
        <v>10</v>
      </c>
      <c r="AL103" s="2"/>
      <c r="AM103" s="2"/>
      <c r="AN103" s="2"/>
      <c r="AO103" s="2"/>
    </row>
    <row r="104" spans="2:55">
      <c r="B104" t="s">
        <v>49</v>
      </c>
      <c r="X104">
        <v>2</v>
      </c>
      <c r="Z104">
        <v>71</v>
      </c>
      <c r="AA104" s="3"/>
      <c r="AB104" s="3"/>
      <c r="AC104" s="3"/>
      <c r="AD104" s="3"/>
      <c r="AE104">
        <v>1685</v>
      </c>
      <c r="AF104">
        <v>817</v>
      </c>
      <c r="AG104">
        <v>15</v>
      </c>
      <c r="AH104">
        <v>6</v>
      </c>
      <c r="AI104">
        <v>40</v>
      </c>
      <c r="AJ104">
        <v>74</v>
      </c>
      <c r="AK104">
        <v>32</v>
      </c>
      <c r="AL104" s="2"/>
      <c r="AM104" s="2"/>
      <c r="AN104" s="2"/>
      <c r="AO104" s="2"/>
      <c r="AP104">
        <v>25</v>
      </c>
    </row>
    <row r="105" spans="2:55">
      <c r="B105" t="s">
        <v>50</v>
      </c>
      <c r="AA105" s="3"/>
      <c r="AB105" s="3"/>
      <c r="AC105" s="3"/>
      <c r="AD105" s="3"/>
      <c r="AE105">
        <v>92</v>
      </c>
      <c r="AG105">
        <v>28</v>
      </c>
      <c r="AL105" s="2"/>
      <c r="AM105" s="2"/>
      <c r="AN105" s="2"/>
      <c r="AO105" s="2"/>
      <c r="BA105">
        <v>4870</v>
      </c>
      <c r="BC105">
        <v>3266</v>
      </c>
    </row>
    <row r="106" spans="2:55">
      <c r="B106" t="s">
        <v>51</v>
      </c>
      <c r="X106">
        <v>26</v>
      </c>
      <c r="AA106" s="3"/>
      <c r="AB106" s="3"/>
      <c r="AC106" s="3"/>
      <c r="AD106" s="3"/>
      <c r="AE106">
        <v>13</v>
      </c>
      <c r="AL106" s="2"/>
      <c r="AM106" s="2"/>
      <c r="AN106" s="2"/>
      <c r="AO106" s="2"/>
      <c r="AW106">
        <v>293</v>
      </c>
      <c r="AX106">
        <v>479</v>
      </c>
      <c r="BC106">
        <v>1140</v>
      </c>
    </row>
    <row r="107" spans="2:55">
      <c r="B107" t="s">
        <v>100</v>
      </c>
      <c r="AA107" s="3"/>
      <c r="AB107" s="3"/>
      <c r="AC107" s="3"/>
      <c r="AD107" s="3"/>
      <c r="AF107">
        <v>90</v>
      </c>
      <c r="AG107">
        <v>36</v>
      </c>
      <c r="AH107">
        <v>48</v>
      </c>
      <c r="AI107">
        <v>46</v>
      </c>
      <c r="AJ107">
        <v>28</v>
      </c>
      <c r="AK107">
        <v>32</v>
      </c>
      <c r="AL107" s="2"/>
      <c r="AM107" s="2"/>
      <c r="AN107" s="2"/>
      <c r="AO107" s="2"/>
      <c r="AP107">
        <v>16</v>
      </c>
      <c r="AQ107">
        <v>47</v>
      </c>
      <c r="AR107">
        <v>19</v>
      </c>
      <c r="AY107">
        <v>312</v>
      </c>
      <c r="AZ107">
        <v>367</v>
      </c>
      <c r="BA107">
        <v>1741</v>
      </c>
      <c r="BB107">
        <v>296</v>
      </c>
    </row>
    <row r="108" spans="2:55">
      <c r="B108" t="s">
        <v>79</v>
      </c>
      <c r="AA108" s="3"/>
      <c r="AB108" s="3"/>
      <c r="AC108" s="3"/>
      <c r="AD108" s="3"/>
      <c r="AL108" s="2"/>
      <c r="AM108" s="2"/>
      <c r="AN108" s="2"/>
      <c r="AO108" s="2"/>
      <c r="AP108">
        <v>18</v>
      </c>
      <c r="AQ108">
        <v>19</v>
      </c>
      <c r="AR108">
        <v>60</v>
      </c>
    </row>
    <row r="109" spans="2:55">
      <c r="B109" t="s">
        <v>121</v>
      </c>
      <c r="C109" t="s">
        <v>164</v>
      </c>
      <c r="AA109" s="3"/>
      <c r="AB109" s="3"/>
      <c r="AC109" s="3"/>
      <c r="AD109" s="3"/>
      <c r="AL109" s="2"/>
      <c r="AM109" s="2"/>
      <c r="AN109" s="2"/>
      <c r="AO109" s="2"/>
      <c r="AW109">
        <v>145974</v>
      </c>
      <c r="AX109">
        <v>157383</v>
      </c>
    </row>
    <row r="110" spans="2:55">
      <c r="B110" t="s">
        <v>52</v>
      </c>
      <c r="X110">
        <v>614724</v>
      </c>
      <c r="Y110">
        <v>449789</v>
      </c>
      <c r="Z110">
        <v>324817</v>
      </c>
      <c r="AA110" s="3">
        <v>249251</v>
      </c>
      <c r="AB110" s="3">
        <v>136131</v>
      </c>
      <c r="AC110" s="3">
        <v>78274</v>
      </c>
      <c r="AD110" s="3">
        <v>71703</v>
      </c>
      <c r="AE110">
        <v>58079</v>
      </c>
      <c r="AF110" s="3">
        <v>70943</v>
      </c>
      <c r="AG110" s="3">
        <v>76993</v>
      </c>
      <c r="AH110">
        <v>60083</v>
      </c>
      <c r="AI110">
        <v>51491</v>
      </c>
      <c r="AJ110">
        <v>63182</v>
      </c>
      <c r="AK110">
        <v>65170</v>
      </c>
      <c r="AL110" s="2">
        <v>63961</v>
      </c>
      <c r="AM110" s="2">
        <v>68148</v>
      </c>
      <c r="AN110" s="2">
        <v>60655</v>
      </c>
      <c r="AO110" s="2">
        <v>48841</v>
      </c>
      <c r="AP110">
        <v>90124</v>
      </c>
      <c r="AQ110">
        <v>47937</v>
      </c>
      <c r="AR110">
        <v>59794</v>
      </c>
      <c r="AS110">
        <v>260954</v>
      </c>
      <c r="AT110">
        <v>534824</v>
      </c>
      <c r="AU110">
        <v>236673</v>
      </c>
      <c r="AV110">
        <v>160020</v>
      </c>
      <c r="AW110">
        <v>450927</v>
      </c>
      <c r="AX110">
        <v>660703</v>
      </c>
      <c r="AY110">
        <v>570602</v>
      </c>
      <c r="AZ110">
        <v>547288</v>
      </c>
      <c r="BA110">
        <v>535026</v>
      </c>
      <c r="BB110">
        <v>194541</v>
      </c>
      <c r="BC110">
        <v>298457</v>
      </c>
    </row>
    <row r="111" spans="2:55">
      <c r="B111" t="s">
        <v>80</v>
      </c>
      <c r="AA111" s="3"/>
      <c r="AB111" s="3"/>
      <c r="AC111" s="3"/>
      <c r="AD111" s="3"/>
      <c r="AL111" s="2"/>
      <c r="AM111" s="2"/>
      <c r="AN111" s="2"/>
      <c r="AO111" s="2"/>
      <c r="AP111">
        <v>1</v>
      </c>
      <c r="AV111">
        <v>42002</v>
      </c>
      <c r="AW111">
        <v>55851</v>
      </c>
      <c r="AX111">
        <v>83874</v>
      </c>
      <c r="AY111">
        <v>49365</v>
      </c>
      <c r="AZ111">
        <v>18984</v>
      </c>
      <c r="BA111">
        <v>606</v>
      </c>
      <c r="BB111">
        <v>4254</v>
      </c>
      <c r="BC111">
        <v>4728</v>
      </c>
    </row>
    <row r="112" spans="2:55">
      <c r="B112" t="s">
        <v>108</v>
      </c>
      <c r="AA112" s="3"/>
      <c r="AB112" s="3"/>
      <c r="AC112" s="3"/>
      <c r="AD112" s="3"/>
      <c r="AL112" s="2"/>
      <c r="AM112" s="2"/>
      <c r="AN112" s="2"/>
      <c r="AO112" s="2"/>
      <c r="AQ112">
        <v>2</v>
      </c>
      <c r="AR112">
        <v>4</v>
      </c>
      <c r="AV112">
        <v>595</v>
      </c>
      <c r="AW112">
        <v>13931</v>
      </c>
      <c r="AX112">
        <v>30553</v>
      </c>
      <c r="AY112">
        <v>1663</v>
      </c>
      <c r="AZ112">
        <v>34426</v>
      </c>
      <c r="BA112">
        <v>48450</v>
      </c>
      <c r="BB112">
        <v>23547</v>
      </c>
      <c r="BC112">
        <v>22427</v>
      </c>
    </row>
    <row r="113" spans="2:55">
      <c r="B113" t="s">
        <v>124</v>
      </c>
      <c r="AA113" s="3"/>
      <c r="AB113" s="3"/>
      <c r="AC113" s="3"/>
      <c r="AD113" s="3"/>
      <c r="AL113" s="2"/>
      <c r="AM113" s="2"/>
      <c r="AN113" s="2"/>
      <c r="AO113" s="2"/>
      <c r="AX113">
        <v>106</v>
      </c>
    </row>
    <row r="114" spans="2:55">
      <c r="B114" t="s">
        <v>99</v>
      </c>
      <c r="AA114" s="3"/>
      <c r="AB114" s="3"/>
      <c r="AC114" s="3"/>
      <c r="AD114" s="3"/>
      <c r="AF114">
        <v>15</v>
      </c>
      <c r="AH114">
        <v>9</v>
      </c>
      <c r="AI114">
        <v>68</v>
      </c>
      <c r="AJ114">
        <v>225</v>
      </c>
      <c r="AK114">
        <v>109</v>
      </c>
      <c r="AL114" s="2"/>
      <c r="AM114" s="2"/>
      <c r="AN114" s="2"/>
      <c r="AO114" s="2"/>
      <c r="AP114">
        <v>263</v>
      </c>
      <c r="AQ114">
        <v>482</v>
      </c>
      <c r="AR114">
        <v>358</v>
      </c>
      <c r="AY114">
        <v>10670</v>
      </c>
      <c r="AZ114">
        <v>2598</v>
      </c>
      <c r="BA114">
        <v>9457</v>
      </c>
      <c r="BB114">
        <v>7640</v>
      </c>
      <c r="BC114">
        <v>717</v>
      </c>
    </row>
    <row r="115" spans="2:55">
      <c r="B115" t="s">
        <v>122</v>
      </c>
      <c r="AA115" s="3"/>
      <c r="AB115" s="3"/>
      <c r="AC115" s="3"/>
      <c r="AD115" s="3"/>
      <c r="AL115" s="2"/>
      <c r="AM115" s="2"/>
      <c r="AN115" s="2"/>
      <c r="AO115" s="2"/>
      <c r="AW115">
        <v>13</v>
      </c>
    </row>
    <row r="116" spans="2:55">
      <c r="B116" t="s">
        <v>139</v>
      </c>
      <c r="AA116" s="3"/>
      <c r="AB116" s="3"/>
      <c r="AC116" s="3"/>
      <c r="AD116" s="3"/>
      <c r="AL116" s="2"/>
      <c r="AM116" s="2"/>
      <c r="AN116" s="2"/>
      <c r="AO116" s="2"/>
      <c r="AZ116">
        <v>5677</v>
      </c>
      <c r="BA116">
        <v>757</v>
      </c>
      <c r="BB116">
        <v>2198</v>
      </c>
    </row>
    <row r="117" spans="2:55">
      <c r="B117" t="s">
        <v>176</v>
      </c>
      <c r="AA117" s="3"/>
      <c r="AB117" s="3"/>
      <c r="AC117" s="3"/>
      <c r="AD117" s="3"/>
      <c r="AF117">
        <v>56</v>
      </c>
      <c r="AL117" s="2"/>
      <c r="AM117" s="2"/>
      <c r="AN117" s="2"/>
      <c r="AO117" s="2"/>
    </row>
    <row r="118" spans="2:55">
      <c r="B118" t="s">
        <v>118</v>
      </c>
      <c r="AA118" s="3"/>
      <c r="AB118" s="3"/>
      <c r="AC118" s="3"/>
      <c r="AD118" s="3"/>
      <c r="AL118" s="2"/>
      <c r="AM118" s="2"/>
      <c r="AN118" s="2"/>
      <c r="AO118" s="2"/>
      <c r="AY118">
        <v>145626</v>
      </c>
      <c r="AZ118">
        <v>8235</v>
      </c>
      <c r="BA118">
        <v>5259</v>
      </c>
      <c r="BB118">
        <v>847</v>
      </c>
      <c r="BC118">
        <v>2254</v>
      </c>
    </row>
    <row r="119" spans="2:55">
      <c r="B119" t="s">
        <v>53</v>
      </c>
      <c r="AA119" s="3"/>
      <c r="AB119" s="3"/>
      <c r="AC119" s="3"/>
      <c r="AD119" s="3"/>
      <c r="AE119">
        <v>1947</v>
      </c>
      <c r="AG119">
        <v>1107</v>
      </c>
      <c r="AL119" s="2"/>
      <c r="AM119" s="2"/>
      <c r="AN119" s="2"/>
      <c r="AO119" s="2"/>
      <c r="BC119">
        <v>2867</v>
      </c>
    </row>
    <row r="120" spans="2:55">
      <c r="B120" t="s">
        <v>98</v>
      </c>
      <c r="AA120" s="3"/>
      <c r="AB120" s="3"/>
      <c r="AC120" s="3"/>
      <c r="AD120" s="3"/>
      <c r="AH120">
        <v>3</v>
      </c>
      <c r="AI120">
        <v>4</v>
      </c>
      <c r="AJ120">
        <v>1</v>
      </c>
      <c r="AL120" s="2"/>
      <c r="AM120" s="2"/>
      <c r="AN120" s="2"/>
      <c r="AO120" s="2"/>
      <c r="AQ120">
        <v>21</v>
      </c>
      <c r="BB120">
        <v>1363</v>
      </c>
      <c r="BC120">
        <v>42</v>
      </c>
    </row>
    <row r="121" spans="2:55">
      <c r="B121" t="s">
        <v>54</v>
      </c>
      <c r="AA121" s="3"/>
      <c r="AB121" s="3"/>
      <c r="AC121" s="3"/>
      <c r="AD121" s="3"/>
      <c r="AE121">
        <v>17</v>
      </c>
      <c r="AL121" s="2"/>
      <c r="AM121" s="2"/>
      <c r="AN121" s="2"/>
      <c r="AO121" s="2"/>
      <c r="AQ121">
        <v>1</v>
      </c>
      <c r="BC121">
        <v>3498</v>
      </c>
    </row>
    <row r="122" spans="2:55">
      <c r="B122" t="s">
        <v>55</v>
      </c>
      <c r="Y122">
        <v>33927</v>
      </c>
      <c r="Z122">
        <v>2097</v>
      </c>
      <c r="AA122" s="3"/>
      <c r="AB122" s="3"/>
      <c r="AC122" s="3"/>
      <c r="AD122" s="3"/>
      <c r="AE122">
        <v>21</v>
      </c>
      <c r="AF122">
        <v>25</v>
      </c>
      <c r="AG122">
        <v>295</v>
      </c>
      <c r="AH122">
        <v>936</v>
      </c>
      <c r="AI122">
        <v>362</v>
      </c>
      <c r="AJ122">
        <v>62</v>
      </c>
      <c r="AK122">
        <v>1179</v>
      </c>
      <c r="AL122" s="2"/>
      <c r="AM122" s="2"/>
      <c r="AN122" s="2"/>
      <c r="AO122" s="2"/>
      <c r="AP122">
        <v>2212</v>
      </c>
      <c r="AQ122">
        <v>2084</v>
      </c>
      <c r="AR122">
        <v>1702</v>
      </c>
      <c r="AY122">
        <v>29452</v>
      </c>
      <c r="AZ122">
        <v>18032</v>
      </c>
      <c r="BA122">
        <v>25967</v>
      </c>
      <c r="BB122">
        <v>58</v>
      </c>
      <c r="BC122">
        <v>153</v>
      </c>
    </row>
    <row r="123" spans="2:55">
      <c r="B123" t="s">
        <v>56</v>
      </c>
      <c r="Y123">
        <v>4459</v>
      </c>
      <c r="Z123">
        <v>2362</v>
      </c>
      <c r="AA123" s="3">
        <v>1760</v>
      </c>
      <c r="AB123" s="3">
        <v>11561</v>
      </c>
      <c r="AC123" s="3">
        <v>17220</v>
      </c>
      <c r="AD123" s="3">
        <v>23110</v>
      </c>
      <c r="AE123">
        <v>21200</v>
      </c>
      <c r="AF123" s="3">
        <v>16858</v>
      </c>
      <c r="AG123" s="3">
        <v>21811</v>
      </c>
      <c r="AH123">
        <v>27774</v>
      </c>
      <c r="AI123">
        <v>15679</v>
      </c>
      <c r="AJ123">
        <v>12852</v>
      </c>
      <c r="AK123">
        <v>15267</v>
      </c>
      <c r="AL123" s="2">
        <v>17839</v>
      </c>
      <c r="AM123" s="2">
        <v>13636</v>
      </c>
      <c r="AN123" s="2">
        <v>22461</v>
      </c>
      <c r="AO123" s="2">
        <v>6988</v>
      </c>
      <c r="AP123">
        <v>16887</v>
      </c>
      <c r="AQ123">
        <v>25824</v>
      </c>
      <c r="AR123">
        <v>2916</v>
      </c>
      <c r="AS123">
        <v>28022</v>
      </c>
      <c r="AT123">
        <v>21997</v>
      </c>
      <c r="AU123">
        <v>1743</v>
      </c>
      <c r="AX123">
        <v>945</v>
      </c>
      <c r="AY123">
        <v>756</v>
      </c>
      <c r="AZ123">
        <v>20823</v>
      </c>
      <c r="BA123">
        <v>146495</v>
      </c>
      <c r="BB123">
        <v>98853</v>
      </c>
      <c r="BC123">
        <v>74907</v>
      </c>
    </row>
    <row r="124" spans="2:55">
      <c r="B124" t="s">
        <v>93</v>
      </c>
      <c r="AA124" s="3"/>
      <c r="AB124" s="3"/>
      <c r="AC124" s="3"/>
      <c r="AD124" s="3"/>
      <c r="AL124" s="2"/>
      <c r="AM124" s="2"/>
      <c r="AN124" s="2"/>
      <c r="AO124" s="2"/>
      <c r="AQ124">
        <v>298</v>
      </c>
      <c r="AR124">
        <v>776</v>
      </c>
      <c r="AW124">
        <v>1</v>
      </c>
      <c r="AZ124">
        <v>1973</v>
      </c>
    </row>
    <row r="125" spans="2:55">
      <c r="B125" t="s">
        <v>101</v>
      </c>
      <c r="AA125" s="3"/>
      <c r="AB125" s="3"/>
      <c r="AC125" s="3"/>
      <c r="AD125" s="3"/>
      <c r="AL125" s="2"/>
      <c r="AM125" s="2"/>
      <c r="AN125" s="2"/>
      <c r="AO125" s="2"/>
      <c r="AQ125">
        <v>1</v>
      </c>
      <c r="BB125">
        <v>6</v>
      </c>
      <c r="BC125">
        <v>2</v>
      </c>
    </row>
    <row r="126" spans="2:55">
      <c r="B126" t="s">
        <v>81</v>
      </c>
      <c r="AA126" s="3"/>
      <c r="AB126" s="3"/>
      <c r="AC126" s="3"/>
      <c r="AD126" s="3"/>
      <c r="AL126" s="2"/>
      <c r="AM126" s="2"/>
      <c r="AN126" s="2"/>
      <c r="AO126" s="2"/>
      <c r="AP126">
        <v>1</v>
      </c>
      <c r="AQ126">
        <v>4</v>
      </c>
      <c r="AR126">
        <v>26</v>
      </c>
      <c r="AX126">
        <v>359</v>
      </c>
    </row>
    <row r="127" spans="2:55">
      <c r="B127" t="s">
        <v>159</v>
      </c>
      <c r="AA127" s="3"/>
      <c r="AB127" s="3"/>
      <c r="AC127" s="3"/>
      <c r="AD127" s="3"/>
      <c r="AL127" s="2"/>
      <c r="AM127" s="2"/>
      <c r="AN127" s="2"/>
      <c r="AO127" s="2"/>
      <c r="BC127">
        <v>3283</v>
      </c>
    </row>
    <row r="128" spans="2:55">
      <c r="B128" t="s">
        <v>82</v>
      </c>
      <c r="AA128" s="3"/>
      <c r="AB128" s="3"/>
      <c r="AC128" s="3"/>
      <c r="AD128" s="3"/>
      <c r="AL128" s="2"/>
      <c r="AM128" s="2"/>
      <c r="AN128" s="2"/>
      <c r="AO128" s="2"/>
      <c r="AP128">
        <v>513</v>
      </c>
      <c r="AQ128">
        <v>4317</v>
      </c>
      <c r="AR128">
        <v>3207</v>
      </c>
      <c r="BA128">
        <v>25</v>
      </c>
    </row>
    <row r="129" spans="2:55">
      <c r="B129" t="s">
        <v>83</v>
      </c>
      <c r="AA129" s="3"/>
      <c r="AB129" s="3"/>
      <c r="AC129" s="3"/>
      <c r="AD129" s="3"/>
      <c r="AJ129">
        <v>36</v>
      </c>
      <c r="AL129" s="2"/>
      <c r="AM129" s="2"/>
      <c r="AN129" s="2"/>
      <c r="AO129" s="2"/>
      <c r="AP129">
        <v>159</v>
      </c>
      <c r="AY129">
        <v>137</v>
      </c>
      <c r="AZ129">
        <v>1</v>
      </c>
      <c r="BA129">
        <v>2</v>
      </c>
      <c r="BB129">
        <v>1</v>
      </c>
      <c r="BC129">
        <v>2</v>
      </c>
    </row>
    <row r="130" spans="2:55">
      <c r="B130" t="s">
        <v>109</v>
      </c>
      <c r="AA130" s="3"/>
      <c r="AB130" s="3"/>
      <c r="AC130" s="3"/>
      <c r="AD130" s="3"/>
      <c r="AL130" s="2"/>
      <c r="AM130" s="2"/>
      <c r="AN130" s="2"/>
      <c r="AO130" s="2"/>
      <c r="AQ130">
        <v>8</v>
      </c>
      <c r="AR130">
        <v>26</v>
      </c>
    </row>
    <row r="131" spans="2:55">
      <c r="B131" t="s">
        <v>84</v>
      </c>
      <c r="AA131" s="3"/>
      <c r="AB131" s="3"/>
      <c r="AC131" s="3"/>
      <c r="AD131" s="3"/>
      <c r="AH131">
        <v>2</v>
      </c>
      <c r="AI131">
        <v>1</v>
      </c>
      <c r="AK131">
        <v>68</v>
      </c>
      <c r="AL131" s="2"/>
      <c r="AM131" s="2"/>
      <c r="AN131" s="2"/>
      <c r="AO131" s="2"/>
      <c r="AP131">
        <v>141</v>
      </c>
      <c r="AQ131">
        <v>3</v>
      </c>
      <c r="AR131">
        <v>1</v>
      </c>
      <c r="AY131">
        <v>8</v>
      </c>
      <c r="BA131">
        <v>16</v>
      </c>
      <c r="BB131">
        <v>2</v>
      </c>
    </row>
    <row r="132" spans="2:55">
      <c r="B132" t="s">
        <v>85</v>
      </c>
      <c r="AA132" s="3"/>
      <c r="AB132" s="3"/>
      <c r="AC132" s="3"/>
      <c r="AD132" s="3"/>
      <c r="AL132" s="2"/>
      <c r="AM132" s="2"/>
      <c r="AN132" s="2"/>
      <c r="AO132" s="2"/>
      <c r="AP132">
        <v>7</v>
      </c>
      <c r="AQ132">
        <v>8</v>
      </c>
      <c r="AR132">
        <v>1</v>
      </c>
      <c r="AW132">
        <v>3</v>
      </c>
      <c r="AY132">
        <v>14</v>
      </c>
      <c r="AZ132">
        <v>1</v>
      </c>
      <c r="BA132">
        <v>4</v>
      </c>
    </row>
    <row r="133" spans="2:55">
      <c r="B133" t="s">
        <v>57</v>
      </c>
      <c r="X133">
        <v>12051</v>
      </c>
      <c r="Y133">
        <v>110029</v>
      </c>
      <c r="Z133">
        <v>53680</v>
      </c>
      <c r="AA133" s="3">
        <v>60070</v>
      </c>
      <c r="AB133" s="3">
        <v>36434</v>
      </c>
      <c r="AC133" s="3">
        <v>84863</v>
      </c>
      <c r="AD133" s="3">
        <v>119265</v>
      </c>
      <c r="AE133">
        <v>106750</v>
      </c>
      <c r="AF133" s="3">
        <v>77343</v>
      </c>
      <c r="AG133" s="3">
        <v>66155</v>
      </c>
      <c r="AH133">
        <v>72114</v>
      </c>
      <c r="AI133">
        <v>65124</v>
      </c>
      <c r="AJ133">
        <v>28660</v>
      </c>
      <c r="AK133">
        <v>15554</v>
      </c>
      <c r="AL133" s="2">
        <v>11607</v>
      </c>
      <c r="AM133" s="2">
        <v>24641</v>
      </c>
      <c r="AN133" s="2">
        <v>33692</v>
      </c>
      <c r="AO133" s="2">
        <v>43140</v>
      </c>
      <c r="AP133">
        <v>70102</v>
      </c>
      <c r="AQ133">
        <v>89986</v>
      </c>
      <c r="AR133">
        <v>71632</v>
      </c>
      <c r="AS133">
        <v>80369</v>
      </c>
      <c r="AT133">
        <v>54083</v>
      </c>
      <c r="AU133">
        <v>56069</v>
      </c>
      <c r="AV133">
        <v>194731</v>
      </c>
      <c r="AW133">
        <v>190616</v>
      </c>
      <c r="AX133">
        <v>383676</v>
      </c>
      <c r="AY133">
        <v>734946</v>
      </c>
      <c r="AZ133">
        <v>719087</v>
      </c>
      <c r="BA133">
        <v>674385</v>
      </c>
      <c r="BB133">
        <v>671115</v>
      </c>
      <c r="BC133">
        <v>657288</v>
      </c>
    </row>
    <row r="134" spans="2:55">
      <c r="B134" t="s">
        <v>58</v>
      </c>
      <c r="AA134" s="3"/>
      <c r="AB134" s="3"/>
      <c r="AC134" s="3"/>
      <c r="AD134" s="3"/>
      <c r="AE134">
        <v>6</v>
      </c>
      <c r="AF134">
        <v>14</v>
      </c>
      <c r="AG134">
        <v>12</v>
      </c>
      <c r="AH134">
        <v>11</v>
      </c>
      <c r="AI134">
        <v>11</v>
      </c>
      <c r="AJ134">
        <v>2</v>
      </c>
      <c r="AL134" s="2"/>
      <c r="AM134" s="2"/>
      <c r="AN134" s="2"/>
      <c r="AO134" s="2"/>
      <c r="AP134">
        <v>6</v>
      </c>
      <c r="AQ134">
        <v>59</v>
      </c>
      <c r="AR134">
        <v>141</v>
      </c>
      <c r="AW134">
        <v>95</v>
      </c>
      <c r="AX134">
        <v>118</v>
      </c>
      <c r="AY134">
        <v>165</v>
      </c>
      <c r="AZ134">
        <v>5777</v>
      </c>
      <c r="BA134">
        <v>22</v>
      </c>
      <c r="BB134">
        <v>1</v>
      </c>
    </row>
    <row r="135" spans="2:55">
      <c r="B135" t="s">
        <v>110</v>
      </c>
      <c r="AA135" s="3"/>
      <c r="AB135" s="3"/>
      <c r="AC135" s="3"/>
      <c r="AD135" s="3"/>
      <c r="AJ135">
        <v>62</v>
      </c>
      <c r="AL135" s="2"/>
      <c r="AM135" s="2"/>
      <c r="AN135" s="2"/>
      <c r="AO135" s="2"/>
      <c r="AQ135">
        <v>119</v>
      </c>
      <c r="AR135">
        <v>1</v>
      </c>
      <c r="AZ135">
        <v>1</v>
      </c>
      <c r="BA135">
        <v>2</v>
      </c>
    </row>
    <row r="136" spans="2:55">
      <c r="B136" t="s">
        <v>59</v>
      </c>
      <c r="X136">
        <v>545</v>
      </c>
      <c r="Y136">
        <v>63</v>
      </c>
      <c r="AA136" s="3"/>
      <c r="AB136" s="3"/>
      <c r="AC136" s="3"/>
      <c r="AD136" s="3"/>
      <c r="AE136">
        <v>68</v>
      </c>
      <c r="AF136">
        <v>170</v>
      </c>
      <c r="AG136">
        <v>37</v>
      </c>
      <c r="AH136">
        <v>146</v>
      </c>
      <c r="AI136">
        <v>75</v>
      </c>
      <c r="AJ136">
        <v>128</v>
      </c>
      <c r="AL136" s="2"/>
      <c r="AM136" s="2"/>
      <c r="AN136" s="2"/>
      <c r="AO136" s="2"/>
    </row>
    <row r="137" spans="2:55">
      <c r="B137" t="s">
        <v>163</v>
      </c>
      <c r="AA137" s="3"/>
      <c r="AB137" s="3"/>
      <c r="AC137" s="3"/>
      <c r="AD137" s="3"/>
      <c r="AL137" s="2"/>
      <c r="AM137" s="2"/>
      <c r="AN137" s="2"/>
      <c r="AO137" s="2"/>
      <c r="AS137">
        <v>31938</v>
      </c>
      <c r="AT137">
        <v>124166</v>
      </c>
      <c r="AU137">
        <v>36081</v>
      </c>
    </row>
    <row r="138" spans="2:55">
      <c r="B138" t="s">
        <v>162</v>
      </c>
      <c r="AA138" s="3">
        <v>57588</v>
      </c>
      <c r="AB138" s="3">
        <v>87260</v>
      </c>
      <c r="AC138" s="3">
        <v>123746</v>
      </c>
      <c r="AD138" s="3">
        <v>129888</v>
      </c>
      <c r="AL138" s="2">
        <v>9909</v>
      </c>
      <c r="AM138" s="2">
        <v>12672</v>
      </c>
      <c r="AN138" s="2">
        <v>25044</v>
      </c>
      <c r="AO138" s="2">
        <v>26327</v>
      </c>
      <c r="AS138">
        <v>9363</v>
      </c>
      <c r="AT138">
        <v>1813</v>
      </c>
      <c r="AU138">
        <v>1468</v>
      </c>
      <c r="AV138">
        <f>1139-595-177</f>
        <v>367</v>
      </c>
    </row>
    <row r="140" spans="2:55">
      <c r="B140" t="s">
        <v>60</v>
      </c>
      <c r="E140">
        <f>SUM(E4:E139)</f>
        <v>0</v>
      </c>
      <c r="F140">
        <f t="shared" ref="F140:BC140" si="0">SUM(F4:F139)</f>
        <v>0</v>
      </c>
      <c r="G140">
        <f t="shared" si="0"/>
        <v>0</v>
      </c>
      <c r="H140">
        <f t="shared" si="0"/>
        <v>0</v>
      </c>
      <c r="I140">
        <f t="shared" si="0"/>
        <v>0</v>
      </c>
      <c r="J140">
        <f t="shared" si="0"/>
        <v>0</v>
      </c>
      <c r="K140">
        <f t="shared" si="0"/>
        <v>0</v>
      </c>
      <c r="L140">
        <f t="shared" si="0"/>
        <v>0</v>
      </c>
      <c r="M140">
        <f t="shared" si="0"/>
        <v>0</v>
      </c>
      <c r="N140">
        <f t="shared" si="0"/>
        <v>0</v>
      </c>
      <c r="O140">
        <f t="shared" si="0"/>
        <v>0</v>
      </c>
      <c r="P140">
        <f t="shared" si="0"/>
        <v>0</v>
      </c>
      <c r="Q140">
        <f t="shared" si="0"/>
        <v>0</v>
      </c>
      <c r="R140">
        <f t="shared" si="0"/>
        <v>0</v>
      </c>
      <c r="S140">
        <f t="shared" si="0"/>
        <v>0</v>
      </c>
      <c r="T140">
        <f t="shared" si="0"/>
        <v>0</v>
      </c>
      <c r="U140">
        <f t="shared" si="0"/>
        <v>0</v>
      </c>
      <c r="V140">
        <f t="shared" si="0"/>
        <v>0</v>
      </c>
      <c r="W140">
        <f t="shared" si="0"/>
        <v>0</v>
      </c>
      <c r="X140">
        <f t="shared" si="0"/>
        <v>1546014</v>
      </c>
      <c r="Y140">
        <f t="shared" si="0"/>
        <v>2073584</v>
      </c>
      <c r="Z140">
        <f t="shared" si="0"/>
        <v>1512288</v>
      </c>
      <c r="AA140">
        <f t="shared" si="0"/>
        <v>1411697</v>
      </c>
      <c r="AB140">
        <f t="shared" si="0"/>
        <v>1072485</v>
      </c>
      <c r="AC140">
        <f t="shared" si="0"/>
        <v>1244776</v>
      </c>
      <c r="AD140">
        <f t="shared" si="0"/>
        <v>1587283</v>
      </c>
      <c r="AE140">
        <f t="shared" si="0"/>
        <v>1570086</v>
      </c>
      <c r="AF140">
        <f t="shared" si="0"/>
        <v>1589063</v>
      </c>
      <c r="AG140">
        <f t="shared" si="0"/>
        <v>1850338</v>
      </c>
      <c r="AH140">
        <f t="shared" si="0"/>
        <v>1984296</v>
      </c>
      <c r="AI140">
        <f t="shared" si="0"/>
        <v>1422604</v>
      </c>
      <c r="AJ140">
        <f t="shared" si="0"/>
        <v>1415613</v>
      </c>
      <c r="AK140">
        <f t="shared" si="0"/>
        <v>1347595</v>
      </c>
      <c r="AL140" s="1">
        <f t="shared" si="0"/>
        <v>1257256</v>
      </c>
      <c r="AM140" s="1">
        <f t="shared" si="0"/>
        <v>1419162</v>
      </c>
      <c r="AN140" s="1">
        <f t="shared" si="0"/>
        <v>1481941</v>
      </c>
      <c r="AO140" s="1">
        <f t="shared" si="0"/>
        <v>1485716</v>
      </c>
      <c r="AP140">
        <f t="shared" si="0"/>
        <v>2219429</v>
      </c>
      <c r="AQ140">
        <f t="shared" si="0"/>
        <v>2246435</v>
      </c>
      <c r="AR140">
        <f t="shared" si="0"/>
        <v>1892088</v>
      </c>
      <c r="AS140">
        <f t="shared" si="0"/>
        <v>1667038</v>
      </c>
      <c r="AT140">
        <f t="shared" si="0"/>
        <v>1985903</v>
      </c>
      <c r="AU140">
        <f t="shared" si="0"/>
        <v>2254745</v>
      </c>
      <c r="AV140">
        <f t="shared" si="0"/>
        <v>2247248</v>
      </c>
      <c r="AW140">
        <f t="shared" si="0"/>
        <v>4804803</v>
      </c>
      <c r="AX140">
        <f t="shared" si="0"/>
        <v>5330260</v>
      </c>
      <c r="AY140">
        <f t="shared" si="0"/>
        <v>8131831</v>
      </c>
      <c r="AZ140">
        <f t="shared" si="0"/>
        <v>13584889</v>
      </c>
      <c r="BA140">
        <f t="shared" si="0"/>
        <v>15422091</v>
      </c>
      <c r="BB140">
        <f t="shared" si="0"/>
        <v>11013230</v>
      </c>
      <c r="BC140">
        <f t="shared" si="0"/>
        <v>13474290</v>
      </c>
    </row>
    <row r="142" spans="2:55">
      <c r="X142">
        <f>1546014-X140</f>
        <v>0</v>
      </c>
      <c r="Y142">
        <f>2068596+4988-Y140</f>
        <v>0</v>
      </c>
      <c r="Z142">
        <f>1512288-Z140</f>
        <v>0</v>
      </c>
      <c r="AA142">
        <f>1419107-AA140-7410</f>
        <v>0</v>
      </c>
      <c r="AB142">
        <f>1077395-AB140-4910</f>
        <v>0</v>
      </c>
      <c r="AC142">
        <f>1245570-AC140-2214</f>
        <v>-1420</v>
      </c>
      <c r="AD142">
        <f>1587283-AD140</f>
        <v>0</v>
      </c>
      <c r="AE142">
        <f>1570086-AE140</f>
        <v>0</v>
      </c>
      <c r="AF142">
        <f>1589063-AF140</f>
        <v>0</v>
      </c>
      <c r="AG142">
        <f>1850338-AG140</f>
        <v>0</v>
      </c>
      <c r="AH142">
        <f>1984296-AH140</f>
        <v>0</v>
      </c>
      <c r="AI142">
        <f>1422604-AI140</f>
        <v>0</v>
      </c>
      <c r="AJ142">
        <f>1415613-AJ140</f>
        <v>0</v>
      </c>
      <c r="AK142">
        <f>1347595-AK140</f>
        <v>0</v>
      </c>
      <c r="AL142" s="1">
        <f>1257368-AL140-112</f>
        <v>0</v>
      </c>
      <c r="AM142" s="1">
        <f>1419225-AM140-63</f>
        <v>0</v>
      </c>
      <c r="AN142" s="1">
        <f>1492720-AN140-10779</f>
        <v>0</v>
      </c>
      <c r="AO142" s="1">
        <f>1485984-AO140-268</f>
        <v>0</v>
      </c>
      <c r="AP142">
        <f>2219429-AP140</f>
        <v>0</v>
      </c>
      <c r="AQ142">
        <f>2246435-AQ140</f>
        <v>0</v>
      </c>
      <c r="AR142">
        <f>1892088-AR140</f>
        <v>0</v>
      </c>
      <c r="AS142">
        <f>1717875-50837-AS140</f>
        <v>0</v>
      </c>
      <c r="AT142">
        <f>1985903-AT140</f>
        <v>0</v>
      </c>
      <c r="AU142">
        <f>2257816-3071-AU140</f>
        <v>0</v>
      </c>
      <c r="AV142">
        <f>2266748-19500-AV140</f>
        <v>0</v>
      </c>
      <c r="AW142">
        <f>4804803-AW140</f>
        <v>0</v>
      </c>
      <c r="AX142">
        <f>5330260-AX140</f>
        <v>0</v>
      </c>
      <c r="AY142">
        <f>8131831-AY140</f>
        <v>0</v>
      </c>
      <c r="AZ142">
        <f>13584889-AZ140</f>
        <v>0</v>
      </c>
      <c r="BA142">
        <f>15422091-BA140</f>
        <v>0</v>
      </c>
      <c r="BB142">
        <f>11013230-BB140</f>
        <v>0</v>
      </c>
      <c r="BC142">
        <f>13474290-BC140</f>
        <v>0</v>
      </c>
    </row>
    <row r="144" spans="2:55">
      <c r="X144" t="s">
        <v>207</v>
      </c>
      <c r="Y144" t="s">
        <v>183</v>
      </c>
      <c r="Z144" t="s">
        <v>191</v>
      </c>
      <c r="AA144" t="s">
        <v>171</v>
      </c>
      <c r="AB144" t="s">
        <v>171</v>
      </c>
      <c r="AC144" t="s">
        <v>171</v>
      </c>
      <c r="AD144" t="s">
        <v>171</v>
      </c>
      <c r="AE144" t="s">
        <v>63</v>
      </c>
      <c r="AF144" t="s">
        <v>202</v>
      </c>
      <c r="AG144" t="s">
        <v>205</v>
      </c>
      <c r="AH144" t="s">
        <v>172</v>
      </c>
      <c r="AI144" t="s">
        <v>172</v>
      </c>
      <c r="AJ144" t="s">
        <v>198</v>
      </c>
      <c r="AK144" t="s">
        <v>194</v>
      </c>
      <c r="AL144" s="1" t="s">
        <v>166</v>
      </c>
      <c r="AM144" s="1" t="s">
        <v>166</v>
      </c>
      <c r="AN144" s="1" t="s">
        <v>166</v>
      </c>
      <c r="AO144" s="1" t="s">
        <v>166</v>
      </c>
      <c r="AP144" t="s">
        <v>86</v>
      </c>
      <c r="AQ144" t="s">
        <v>102</v>
      </c>
      <c r="AS144" t="s">
        <v>166</v>
      </c>
      <c r="AT144" t="s">
        <v>166</v>
      </c>
      <c r="AU144" t="s">
        <v>166</v>
      </c>
      <c r="AV144" t="s">
        <v>166</v>
      </c>
      <c r="AW144" t="s">
        <v>120</v>
      </c>
      <c r="AX144" t="s">
        <v>123</v>
      </c>
      <c r="AY144" t="s">
        <v>131</v>
      </c>
      <c r="AZ144" t="s">
        <v>137</v>
      </c>
      <c r="BA144" t="s">
        <v>140</v>
      </c>
      <c r="BB144" t="s">
        <v>148</v>
      </c>
      <c r="BC144" t="s">
        <v>151</v>
      </c>
    </row>
    <row r="145" spans="27:55">
      <c r="AE145" t="s">
        <v>64</v>
      </c>
      <c r="AF145" t="s">
        <v>64</v>
      </c>
      <c r="AG145" t="s">
        <v>64</v>
      </c>
      <c r="AH145" t="s">
        <v>64</v>
      </c>
      <c r="AI145" t="s">
        <v>64</v>
      </c>
      <c r="AJ145" t="s">
        <v>64</v>
      </c>
      <c r="AK145" t="s">
        <v>64</v>
      </c>
      <c r="AP145" t="s">
        <v>64</v>
      </c>
      <c r="AQ145" t="s">
        <v>64</v>
      </c>
      <c r="AW145" t="s">
        <v>64</v>
      </c>
      <c r="AX145" t="s">
        <v>64</v>
      </c>
      <c r="AY145" t="s">
        <v>64</v>
      </c>
      <c r="AZ145" t="s">
        <v>64</v>
      </c>
      <c r="BA145" t="s">
        <v>64</v>
      </c>
      <c r="BB145" t="s">
        <v>64</v>
      </c>
      <c r="BC145" t="s">
        <v>64</v>
      </c>
    </row>
    <row r="147" spans="27:55">
      <c r="AA147" t="s">
        <v>170</v>
      </c>
      <c r="AB147" t="s">
        <v>170</v>
      </c>
      <c r="AC147" t="s">
        <v>170</v>
      </c>
      <c r="AD147" t="s">
        <v>170</v>
      </c>
      <c r="AE147" t="s">
        <v>168</v>
      </c>
      <c r="AF147" t="s">
        <v>195</v>
      </c>
      <c r="AG147" t="s">
        <v>195</v>
      </c>
      <c r="AH147" t="s">
        <v>195</v>
      </c>
      <c r="AI147" t="s">
        <v>195</v>
      </c>
      <c r="AJ147" t="s">
        <v>195</v>
      </c>
      <c r="AK147" t="s">
        <v>195</v>
      </c>
      <c r="AL147" s="1" t="s">
        <v>167</v>
      </c>
      <c r="AM147" s="1" t="s">
        <v>167</v>
      </c>
      <c r="AN147" s="1" t="s">
        <v>167</v>
      </c>
      <c r="AO147" s="1" t="s">
        <v>167</v>
      </c>
      <c r="AP147" t="s">
        <v>168</v>
      </c>
      <c r="AQ147" t="s">
        <v>168</v>
      </c>
      <c r="AR147" t="s">
        <v>168</v>
      </c>
      <c r="AS147" t="s">
        <v>169</v>
      </c>
      <c r="AT147" t="s">
        <v>169</v>
      </c>
      <c r="AU147" t="s">
        <v>169</v>
      </c>
      <c r="AV147" t="s">
        <v>169</v>
      </c>
      <c r="AW147" t="s">
        <v>168</v>
      </c>
      <c r="AX147" t="s">
        <v>168</v>
      </c>
      <c r="AY147" t="s">
        <v>168</v>
      </c>
      <c r="AZ147" t="s">
        <v>168</v>
      </c>
      <c r="BA147" t="s">
        <v>168</v>
      </c>
      <c r="BB147" t="s">
        <v>168</v>
      </c>
      <c r="BC147" t="s">
        <v>168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38"/>
  <sheetViews>
    <sheetView workbookViewId="0">
      <pane xSplit="3" ySplit="2" topLeftCell="AF124" activePane="bottomRight" state="frozen"/>
      <selection pane="topRight" activeCell="D1" sqref="D1"/>
      <selection pane="bottomLeft" activeCell="A3" sqref="A3"/>
      <selection pane="bottomRight" sqref="A1:XFD2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 s="1">
        <v>1930</v>
      </c>
      <c r="AJ1" s="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AE2" t="s">
        <v>61</v>
      </c>
      <c r="AP2" t="s">
        <v>61</v>
      </c>
      <c r="AQ2" t="s">
        <v>61</v>
      </c>
      <c r="AR2" t="s">
        <v>61</v>
      </c>
      <c r="AW2" t="s">
        <v>61</v>
      </c>
      <c r="AX2" t="s">
        <v>61</v>
      </c>
      <c r="AY2" t="s">
        <v>61</v>
      </c>
      <c r="AZ2" t="s">
        <v>61</v>
      </c>
      <c r="BA2" t="s">
        <v>61</v>
      </c>
      <c r="BB2" t="s">
        <v>61</v>
      </c>
      <c r="BC2" t="s">
        <v>61</v>
      </c>
    </row>
    <row r="3" spans="1:55">
      <c r="A3" t="s">
        <v>2</v>
      </c>
      <c r="B3" t="s">
        <v>3</v>
      </c>
      <c r="AA3" s="3">
        <v>161190</v>
      </c>
      <c r="AB3" s="3">
        <v>212504</v>
      </c>
      <c r="AC3" s="3">
        <v>302544</v>
      </c>
      <c r="AD3" s="3">
        <v>238844</v>
      </c>
      <c r="AE3">
        <v>97966</v>
      </c>
      <c r="AL3">
        <v>227577</v>
      </c>
      <c r="AM3">
        <v>299812</v>
      </c>
      <c r="AN3">
        <v>287987</v>
      </c>
      <c r="AO3">
        <v>434943</v>
      </c>
      <c r="AP3">
        <v>522541</v>
      </c>
      <c r="AQ3">
        <v>594485</v>
      </c>
      <c r="AR3">
        <v>572589</v>
      </c>
      <c r="AS3">
        <v>535242</v>
      </c>
      <c r="AT3">
        <v>192037</v>
      </c>
      <c r="AU3">
        <v>382654</v>
      </c>
      <c r="AV3">
        <v>326936</v>
      </c>
      <c r="AW3">
        <v>409923</v>
      </c>
      <c r="AX3">
        <v>555119</v>
      </c>
      <c r="AY3">
        <v>804461</v>
      </c>
      <c r="AZ3">
        <v>1474943</v>
      </c>
      <c r="BA3">
        <v>1182820</v>
      </c>
      <c r="BB3">
        <v>1332484</v>
      </c>
      <c r="BC3">
        <v>2226903</v>
      </c>
    </row>
    <row r="4" spans="1:55">
      <c r="B4" t="s">
        <v>87</v>
      </c>
      <c r="AA4" s="3"/>
      <c r="AB4" s="3"/>
      <c r="AC4" s="3"/>
      <c r="AD4" s="3"/>
      <c r="AP4">
        <v>5710</v>
      </c>
      <c r="AQ4">
        <v>2134</v>
      </c>
      <c r="AR4">
        <v>1115</v>
      </c>
      <c r="AW4">
        <v>3666</v>
      </c>
      <c r="AX4">
        <v>1670</v>
      </c>
      <c r="AY4">
        <v>4974</v>
      </c>
      <c r="AZ4">
        <v>5385</v>
      </c>
      <c r="BA4">
        <v>7758</v>
      </c>
      <c r="BB4">
        <v>12197</v>
      </c>
      <c r="BC4">
        <v>12313</v>
      </c>
    </row>
    <row r="5" spans="1:55">
      <c r="B5" t="s">
        <v>4</v>
      </c>
      <c r="AA5" s="3"/>
      <c r="AB5" s="3"/>
      <c r="AC5" s="3"/>
      <c r="AD5" s="3"/>
      <c r="AP5">
        <v>367</v>
      </c>
      <c r="AQ5">
        <v>579</v>
      </c>
      <c r="AR5">
        <v>195</v>
      </c>
    </row>
    <row r="6" spans="1:55">
      <c r="B6" t="s">
        <v>5</v>
      </c>
      <c r="AA6" s="3">
        <v>123</v>
      </c>
      <c r="AB6" s="3">
        <v>238</v>
      </c>
      <c r="AC6" s="3">
        <v>324</v>
      </c>
      <c r="AD6" s="3">
        <v>69</v>
      </c>
      <c r="AE6">
        <v>66</v>
      </c>
      <c r="AL6">
        <v>138</v>
      </c>
      <c r="AM6">
        <v>148</v>
      </c>
      <c r="AN6">
        <v>220</v>
      </c>
      <c r="AO6">
        <v>1021</v>
      </c>
      <c r="AP6">
        <v>1282</v>
      </c>
      <c r="AQ6">
        <v>1692</v>
      </c>
      <c r="AR6">
        <v>2092</v>
      </c>
      <c r="AS6">
        <v>2947</v>
      </c>
      <c r="AT6">
        <v>14753</v>
      </c>
      <c r="AU6">
        <v>3361</v>
      </c>
      <c r="AV6">
        <v>1768</v>
      </c>
      <c r="AW6">
        <v>175</v>
      </c>
      <c r="AX6">
        <v>2225</v>
      </c>
      <c r="AY6">
        <v>22832</v>
      </c>
      <c r="AZ6">
        <v>29449</v>
      </c>
      <c r="BA6">
        <v>8790</v>
      </c>
      <c r="BB6">
        <v>9559</v>
      </c>
      <c r="BC6">
        <v>14424</v>
      </c>
    </row>
    <row r="7" spans="1:55">
      <c r="B7" t="s">
        <v>114</v>
      </c>
      <c r="AA7" s="3"/>
      <c r="AB7" s="3"/>
      <c r="AC7" s="3"/>
      <c r="AD7" s="3"/>
      <c r="AW7">
        <v>688</v>
      </c>
      <c r="AX7">
        <v>2</v>
      </c>
      <c r="AZ7">
        <v>208</v>
      </c>
      <c r="BA7">
        <v>518</v>
      </c>
      <c r="BC7">
        <v>362</v>
      </c>
    </row>
    <row r="8" spans="1:55">
      <c r="B8" t="s">
        <v>88</v>
      </c>
      <c r="AA8" s="3"/>
      <c r="AB8" s="3"/>
      <c r="AC8" s="3"/>
      <c r="AD8" s="3"/>
      <c r="AP8">
        <v>2</v>
      </c>
      <c r="BC8">
        <v>100</v>
      </c>
    </row>
    <row r="9" spans="1:55">
      <c r="B9" t="s">
        <v>6</v>
      </c>
      <c r="AA9" s="3"/>
      <c r="AB9" s="3"/>
      <c r="AC9" s="3"/>
      <c r="AD9" s="3"/>
      <c r="AE9">
        <v>75</v>
      </c>
      <c r="AP9">
        <v>31</v>
      </c>
      <c r="AQ9">
        <v>652</v>
      </c>
      <c r="AR9">
        <v>460</v>
      </c>
      <c r="AS9">
        <v>590</v>
      </c>
      <c r="AT9">
        <v>451</v>
      </c>
      <c r="AU9">
        <v>1449</v>
      </c>
      <c r="AV9">
        <v>9147</v>
      </c>
      <c r="AW9">
        <v>12619</v>
      </c>
      <c r="AX9">
        <v>15764</v>
      </c>
      <c r="AY9">
        <v>8930</v>
      </c>
      <c r="AZ9">
        <v>8083</v>
      </c>
      <c r="BA9">
        <v>5976</v>
      </c>
      <c r="BB9">
        <v>6147</v>
      </c>
      <c r="BC9">
        <v>5982</v>
      </c>
    </row>
    <row r="10" spans="1:55">
      <c r="B10" t="s">
        <v>7</v>
      </c>
      <c r="AA10" s="3">
        <v>70</v>
      </c>
      <c r="AB10" s="3">
        <v>71</v>
      </c>
      <c r="AC10" s="3">
        <v>38</v>
      </c>
      <c r="AD10" s="3">
        <v>50</v>
      </c>
      <c r="AE10">
        <v>92</v>
      </c>
      <c r="AL10">
        <v>3158</v>
      </c>
      <c r="AM10">
        <v>4116</v>
      </c>
      <c r="AN10">
        <v>20262</v>
      </c>
      <c r="AO10">
        <v>19116</v>
      </c>
      <c r="AP10">
        <v>26377</v>
      </c>
      <c r="AQ10">
        <v>15710</v>
      </c>
      <c r="AR10">
        <v>13610</v>
      </c>
      <c r="AS10">
        <v>4040</v>
      </c>
      <c r="AT10">
        <v>1751</v>
      </c>
      <c r="AU10">
        <v>1</v>
      </c>
      <c r="AV10">
        <v>1586</v>
      </c>
      <c r="AW10">
        <v>2540</v>
      </c>
      <c r="AX10">
        <v>481</v>
      </c>
    </row>
    <row r="11" spans="1:55">
      <c r="B11" t="s">
        <v>89</v>
      </c>
      <c r="AA11" s="3"/>
      <c r="AB11" s="3"/>
      <c r="AC11" s="3"/>
      <c r="AD11" s="3"/>
      <c r="AP11">
        <v>172</v>
      </c>
      <c r="AQ11">
        <v>222</v>
      </c>
      <c r="AR11">
        <v>267</v>
      </c>
      <c r="AZ11">
        <v>109</v>
      </c>
      <c r="BA11">
        <v>24</v>
      </c>
      <c r="BB11">
        <v>226</v>
      </c>
      <c r="BC11">
        <v>790</v>
      </c>
    </row>
    <row r="12" spans="1:55">
      <c r="B12" t="s">
        <v>90</v>
      </c>
      <c r="AA12" s="3"/>
      <c r="AB12" s="3"/>
      <c r="AC12" s="3"/>
      <c r="AD12" s="3"/>
      <c r="AP12">
        <v>113</v>
      </c>
      <c r="AQ12">
        <v>188</v>
      </c>
      <c r="AR12">
        <v>124</v>
      </c>
      <c r="BB12">
        <v>453</v>
      </c>
      <c r="BC12">
        <v>921</v>
      </c>
    </row>
    <row r="13" spans="1:55">
      <c r="B13" t="s">
        <v>8</v>
      </c>
      <c r="AA13" s="3">
        <v>1086</v>
      </c>
      <c r="AB13" s="3">
        <v>307</v>
      </c>
      <c r="AC13" s="3">
        <v>145</v>
      </c>
      <c r="AD13" s="3">
        <v>144</v>
      </c>
      <c r="AE13">
        <v>174</v>
      </c>
      <c r="AL13">
        <v>1540</v>
      </c>
      <c r="AM13">
        <v>9730</v>
      </c>
      <c r="AN13">
        <v>8108</v>
      </c>
      <c r="AO13">
        <v>3185</v>
      </c>
      <c r="AP13">
        <v>9263</v>
      </c>
      <c r="AQ13">
        <v>8732</v>
      </c>
      <c r="AR13">
        <v>3528</v>
      </c>
      <c r="AS13">
        <v>23304</v>
      </c>
      <c r="AT13">
        <v>28280</v>
      </c>
      <c r="AU13">
        <v>19240</v>
      </c>
      <c r="AV13">
        <v>83168</v>
      </c>
      <c r="AW13">
        <v>40919</v>
      </c>
      <c r="AX13">
        <v>62597</v>
      </c>
      <c r="AY13">
        <v>29520</v>
      </c>
      <c r="AZ13">
        <v>7560</v>
      </c>
      <c r="BA13">
        <v>15222</v>
      </c>
      <c r="BB13">
        <v>23945</v>
      </c>
      <c r="BC13">
        <v>28829</v>
      </c>
    </row>
    <row r="14" spans="1:55">
      <c r="B14" t="s">
        <v>152</v>
      </c>
      <c r="AA14" s="3"/>
      <c r="AB14" s="3"/>
      <c r="AC14" s="3"/>
      <c r="AD14" s="3"/>
      <c r="BC14">
        <v>949</v>
      </c>
    </row>
    <row r="15" spans="1:55">
      <c r="B15" t="s">
        <v>66</v>
      </c>
      <c r="AA15" s="3"/>
      <c r="AB15" s="3"/>
      <c r="AC15" s="3"/>
      <c r="AD15" s="3"/>
      <c r="AY15">
        <v>89</v>
      </c>
    </row>
    <row r="16" spans="1:55">
      <c r="B16" t="s">
        <v>9</v>
      </c>
      <c r="AA16" s="3"/>
      <c r="AB16" s="3"/>
      <c r="AC16" s="3"/>
      <c r="AD16" s="3"/>
      <c r="AE16">
        <v>167</v>
      </c>
      <c r="AP16">
        <v>788</v>
      </c>
      <c r="AQ16">
        <v>1780</v>
      </c>
      <c r="AR16">
        <v>913</v>
      </c>
      <c r="AS16">
        <v>47714</v>
      </c>
      <c r="AT16">
        <v>178302</v>
      </c>
      <c r="AU16">
        <v>67936</v>
      </c>
      <c r="AV16">
        <v>36843</v>
      </c>
      <c r="AW16">
        <v>12521</v>
      </c>
      <c r="AX16">
        <v>1440</v>
      </c>
      <c r="AY16">
        <v>8674</v>
      </c>
      <c r="AZ16">
        <v>6826</v>
      </c>
    </row>
    <row r="17" spans="2:55">
      <c r="B17" t="s">
        <v>10</v>
      </c>
      <c r="AA17" s="3"/>
      <c r="AB17" s="3"/>
      <c r="AC17" s="3"/>
      <c r="AD17" s="3"/>
      <c r="AE17">
        <v>15</v>
      </c>
      <c r="AP17">
        <v>670</v>
      </c>
      <c r="AQ17">
        <v>1141</v>
      </c>
      <c r="AR17">
        <v>1180</v>
      </c>
      <c r="AW17">
        <v>5</v>
      </c>
      <c r="AX17">
        <v>339</v>
      </c>
      <c r="AY17">
        <v>3298</v>
      </c>
      <c r="AZ17">
        <v>673</v>
      </c>
      <c r="BA17">
        <v>1174</v>
      </c>
      <c r="BB17">
        <v>12809</v>
      </c>
      <c r="BC17">
        <v>37851</v>
      </c>
    </row>
    <row r="18" spans="2:55">
      <c r="B18" t="s">
        <v>11</v>
      </c>
      <c r="AA18" s="3"/>
      <c r="AB18" s="3"/>
      <c r="AC18" s="3"/>
      <c r="AD18" s="3"/>
      <c r="AP18">
        <v>2277</v>
      </c>
      <c r="AQ18">
        <v>1410</v>
      </c>
      <c r="AR18">
        <v>1760</v>
      </c>
      <c r="AY18">
        <v>2547</v>
      </c>
      <c r="AZ18">
        <v>2379</v>
      </c>
      <c r="BA18">
        <v>7883</v>
      </c>
      <c r="BB18">
        <v>49879</v>
      </c>
      <c r="BC18">
        <v>41672</v>
      </c>
    </row>
    <row r="19" spans="2:55">
      <c r="B19" t="s">
        <v>103</v>
      </c>
      <c r="AA19" s="3"/>
      <c r="AB19" s="3"/>
      <c r="AC19" s="3"/>
      <c r="AD19" s="3"/>
      <c r="AR19">
        <v>18</v>
      </c>
      <c r="AS19">
        <v>16</v>
      </c>
      <c r="AY19">
        <v>180</v>
      </c>
      <c r="AZ19">
        <v>1736</v>
      </c>
      <c r="BA19">
        <v>1075</v>
      </c>
      <c r="BB19">
        <v>689</v>
      </c>
      <c r="BC19">
        <v>2569</v>
      </c>
    </row>
    <row r="20" spans="2:55">
      <c r="B20" t="s">
        <v>12</v>
      </c>
      <c r="AA20" s="3">
        <v>1</v>
      </c>
      <c r="AB20" s="3">
        <v>102</v>
      </c>
      <c r="AC20" s="3">
        <v>201</v>
      </c>
      <c r="AD20" s="3">
        <v>81</v>
      </c>
      <c r="AE20">
        <v>202</v>
      </c>
      <c r="AL20">
        <v>57</v>
      </c>
      <c r="AM20">
        <v>44</v>
      </c>
      <c r="AN20">
        <v>6</v>
      </c>
      <c r="AO20">
        <v>349</v>
      </c>
      <c r="AP20">
        <v>77</v>
      </c>
      <c r="AQ20">
        <v>576</v>
      </c>
      <c r="AR20">
        <v>1172</v>
      </c>
      <c r="AS20">
        <v>334</v>
      </c>
      <c r="AU20">
        <v>2430</v>
      </c>
      <c r="AW20">
        <v>251</v>
      </c>
      <c r="AX20">
        <v>1983</v>
      </c>
      <c r="AY20">
        <v>3988</v>
      </c>
      <c r="AZ20">
        <v>1553</v>
      </c>
      <c r="BA20">
        <v>554</v>
      </c>
      <c r="BB20">
        <v>3176</v>
      </c>
      <c r="BC20">
        <v>3893</v>
      </c>
    </row>
    <row r="21" spans="2:55">
      <c r="B21" t="s">
        <v>129</v>
      </c>
      <c r="AA21" s="3"/>
      <c r="AB21" s="3"/>
      <c r="AC21" s="3"/>
      <c r="AD21" s="3"/>
      <c r="AY21">
        <v>11375</v>
      </c>
      <c r="AZ21">
        <v>83557</v>
      </c>
      <c r="BA21">
        <v>28994</v>
      </c>
      <c r="BB21">
        <v>72755</v>
      </c>
      <c r="BC21">
        <v>103080</v>
      </c>
    </row>
    <row r="22" spans="2:55">
      <c r="B22" t="s">
        <v>125</v>
      </c>
      <c r="AA22" s="3"/>
      <c r="AB22" s="3"/>
      <c r="AC22" s="3"/>
      <c r="AD22" s="3"/>
      <c r="AX22">
        <v>31</v>
      </c>
      <c r="AY22">
        <v>53347</v>
      </c>
      <c r="AZ22">
        <v>74306</v>
      </c>
      <c r="BA22">
        <v>129805</v>
      </c>
      <c r="BB22">
        <v>73651</v>
      </c>
      <c r="BC22">
        <v>88890</v>
      </c>
    </row>
    <row r="23" spans="2:55">
      <c r="B23" t="s">
        <v>91</v>
      </c>
      <c r="AA23" s="3"/>
      <c r="AB23" s="3"/>
      <c r="AC23" s="3"/>
      <c r="AD23" s="3"/>
      <c r="AP23">
        <v>14</v>
      </c>
      <c r="AQ23">
        <v>6</v>
      </c>
      <c r="AR23">
        <v>9</v>
      </c>
    </row>
    <row r="24" spans="2:55">
      <c r="B24" t="s">
        <v>126</v>
      </c>
      <c r="AA24" s="3"/>
      <c r="AB24" s="3"/>
      <c r="AC24" s="3"/>
      <c r="AD24" s="3"/>
      <c r="AX24">
        <v>2</v>
      </c>
    </row>
    <row r="25" spans="2:55">
      <c r="B25" t="s">
        <v>67</v>
      </c>
      <c r="AA25" s="3"/>
      <c r="AB25" s="3"/>
      <c r="AC25" s="3"/>
      <c r="AD25" s="3"/>
      <c r="AP25">
        <v>138</v>
      </c>
      <c r="AQ25">
        <v>365</v>
      </c>
      <c r="AR25">
        <v>477</v>
      </c>
      <c r="AX25">
        <v>2109</v>
      </c>
      <c r="AY25">
        <v>793</v>
      </c>
      <c r="AZ25">
        <v>7372</v>
      </c>
      <c r="BA25">
        <v>419</v>
      </c>
      <c r="BB25">
        <v>6449</v>
      </c>
      <c r="BC25">
        <v>276</v>
      </c>
    </row>
    <row r="26" spans="2:55">
      <c r="B26" t="s">
        <v>68</v>
      </c>
      <c r="AA26" s="3"/>
      <c r="AB26" s="3"/>
      <c r="AC26" s="3"/>
      <c r="AD26" s="3"/>
      <c r="AN26">
        <v>372</v>
      </c>
      <c r="AO26">
        <v>375</v>
      </c>
      <c r="AP26">
        <v>1194</v>
      </c>
      <c r="AQ26">
        <v>515</v>
      </c>
      <c r="AR26">
        <v>300</v>
      </c>
      <c r="AY26">
        <v>1000</v>
      </c>
      <c r="AZ26">
        <v>308</v>
      </c>
      <c r="BA26">
        <v>1605</v>
      </c>
      <c r="BB26">
        <v>3720</v>
      </c>
      <c r="BC26">
        <v>8267</v>
      </c>
    </row>
    <row r="27" spans="2:55">
      <c r="B27" t="s">
        <v>146</v>
      </c>
      <c r="AA27" s="3"/>
      <c r="AB27" s="3"/>
      <c r="AC27" s="3"/>
      <c r="AD27" s="3"/>
      <c r="BB27">
        <v>24174</v>
      </c>
      <c r="BC27">
        <v>16873</v>
      </c>
    </row>
    <row r="28" spans="2:55">
      <c r="B28" t="s">
        <v>132</v>
      </c>
      <c r="AA28" s="3"/>
      <c r="AB28" s="3"/>
      <c r="AC28" s="3"/>
      <c r="AD28" s="3"/>
      <c r="AY28">
        <v>1</v>
      </c>
      <c r="AZ28">
        <v>3229</v>
      </c>
      <c r="BB28">
        <v>23205</v>
      </c>
    </row>
    <row r="29" spans="2:55">
      <c r="B29" t="s">
        <v>161</v>
      </c>
      <c r="AA29" s="3"/>
      <c r="AB29" s="3"/>
      <c r="AC29" s="3"/>
      <c r="AD29" s="3"/>
      <c r="BC29">
        <v>36427</v>
      </c>
    </row>
    <row r="30" spans="2:55">
      <c r="B30" t="s">
        <v>13</v>
      </c>
      <c r="AA30" s="3">
        <v>1171</v>
      </c>
      <c r="AB30" s="3">
        <v>1814</v>
      </c>
      <c r="AC30" s="3">
        <v>3592</v>
      </c>
      <c r="AD30" s="3">
        <v>34</v>
      </c>
      <c r="AE30">
        <v>50</v>
      </c>
      <c r="AL30">
        <v>2213</v>
      </c>
      <c r="AM30">
        <v>1072</v>
      </c>
      <c r="AN30">
        <v>9780</v>
      </c>
      <c r="AO30">
        <v>12309</v>
      </c>
      <c r="AP30">
        <v>11705</v>
      </c>
      <c r="AQ30">
        <v>8368</v>
      </c>
      <c r="AR30">
        <v>15970</v>
      </c>
      <c r="AS30">
        <v>17148</v>
      </c>
      <c r="AT30">
        <v>5387</v>
      </c>
      <c r="AW30">
        <v>51</v>
      </c>
      <c r="AX30">
        <v>63835</v>
      </c>
      <c r="AY30">
        <v>39245</v>
      </c>
      <c r="AZ30">
        <v>28802</v>
      </c>
      <c r="BA30">
        <v>44046</v>
      </c>
      <c r="BB30">
        <v>36525</v>
      </c>
      <c r="BC30">
        <v>79530</v>
      </c>
    </row>
    <row r="31" spans="2:55">
      <c r="B31" t="s">
        <v>92</v>
      </c>
      <c r="AA31" s="3"/>
      <c r="AB31" s="3"/>
      <c r="AC31" s="3"/>
      <c r="AD31" s="3"/>
      <c r="AP31">
        <v>1</v>
      </c>
      <c r="AQ31">
        <v>183</v>
      </c>
      <c r="AR31">
        <v>918</v>
      </c>
      <c r="AS31">
        <v>174</v>
      </c>
      <c r="AX31">
        <v>321</v>
      </c>
      <c r="AY31">
        <v>2529</v>
      </c>
      <c r="AZ31">
        <v>1888</v>
      </c>
      <c r="BA31">
        <v>1098</v>
      </c>
      <c r="BB31">
        <v>1447</v>
      </c>
      <c r="BC31">
        <v>4259</v>
      </c>
    </row>
    <row r="32" spans="2:55">
      <c r="B32" t="s">
        <v>14</v>
      </c>
      <c r="AA32" s="3"/>
      <c r="AB32" s="3"/>
      <c r="AC32" s="3"/>
      <c r="AD32" s="3"/>
    </row>
    <row r="33" spans="2:55">
      <c r="B33" t="s">
        <v>143</v>
      </c>
      <c r="AA33" s="3"/>
      <c r="AB33" s="3"/>
      <c r="AC33" s="3"/>
      <c r="AD33" s="3"/>
      <c r="BA33">
        <v>445</v>
      </c>
    </row>
    <row r="34" spans="2:55">
      <c r="B34" t="s">
        <v>115</v>
      </c>
      <c r="AA34" s="3"/>
      <c r="AB34" s="3"/>
      <c r="AC34" s="3"/>
      <c r="AD34" s="3"/>
      <c r="AW34">
        <v>1015</v>
      </c>
      <c r="AX34">
        <v>4</v>
      </c>
      <c r="AY34">
        <v>541</v>
      </c>
      <c r="AZ34">
        <v>1237</v>
      </c>
      <c r="BA34">
        <v>1</v>
      </c>
      <c r="BB34">
        <v>1373</v>
      </c>
      <c r="BC34">
        <v>241</v>
      </c>
    </row>
    <row r="35" spans="2:55">
      <c r="B35" t="s">
        <v>154</v>
      </c>
      <c r="AA35" s="3"/>
      <c r="AB35" s="3"/>
      <c r="AC35" s="3"/>
      <c r="AD35" s="3"/>
      <c r="BC35">
        <v>2274</v>
      </c>
    </row>
    <row r="36" spans="2:55">
      <c r="B36" t="s">
        <v>15</v>
      </c>
      <c r="AA36" s="3"/>
      <c r="AB36" s="3"/>
      <c r="AC36" s="3"/>
      <c r="AD36" s="3"/>
      <c r="AE36">
        <v>57642</v>
      </c>
      <c r="AL36">
        <v>77603</v>
      </c>
      <c r="AM36">
        <v>74273</v>
      </c>
      <c r="AN36">
        <v>73502</v>
      </c>
      <c r="AO36">
        <v>70182</v>
      </c>
      <c r="AP36">
        <v>74744</v>
      </c>
      <c r="AQ36">
        <v>57853</v>
      </c>
      <c r="AR36">
        <v>84222</v>
      </c>
      <c r="AS36">
        <v>112199</v>
      </c>
      <c r="AT36">
        <v>225380</v>
      </c>
      <c r="AU36">
        <v>240845</v>
      </c>
      <c r="AV36">
        <v>470659</v>
      </c>
      <c r="AW36">
        <v>462895</v>
      </c>
      <c r="AX36">
        <v>570976</v>
      </c>
      <c r="AY36">
        <v>383282</v>
      </c>
      <c r="AZ36">
        <v>571894</v>
      </c>
      <c r="BA36">
        <v>365834</v>
      </c>
      <c r="BB36">
        <v>780695</v>
      </c>
    </row>
    <row r="37" spans="2:55">
      <c r="B37" t="s">
        <v>155</v>
      </c>
      <c r="AA37" s="3"/>
      <c r="AB37" s="3"/>
      <c r="AC37" s="3"/>
      <c r="AD37" s="3"/>
      <c r="BC37">
        <v>6354</v>
      </c>
    </row>
    <row r="38" spans="2:55">
      <c r="B38" t="s">
        <v>156</v>
      </c>
      <c r="AA38" s="3"/>
      <c r="AB38" s="3"/>
      <c r="AC38" s="3"/>
      <c r="AD38" s="3"/>
      <c r="BC38">
        <v>82058</v>
      </c>
    </row>
    <row r="39" spans="2:55">
      <c r="B39" t="s">
        <v>133</v>
      </c>
      <c r="AA39" s="3"/>
      <c r="AB39" s="3"/>
      <c r="AC39" s="3"/>
      <c r="AD39" s="3"/>
      <c r="AY39">
        <v>124832</v>
      </c>
      <c r="AZ39">
        <v>46480</v>
      </c>
      <c r="BA39">
        <v>51272</v>
      </c>
      <c r="BB39">
        <v>38402</v>
      </c>
    </row>
    <row r="40" spans="2:55">
      <c r="B40" t="s">
        <v>16</v>
      </c>
      <c r="AA40" s="3"/>
      <c r="AB40" s="3"/>
      <c r="AC40" s="3"/>
      <c r="AD40" s="3"/>
      <c r="AE40">
        <v>445</v>
      </c>
      <c r="AP40">
        <v>10970</v>
      </c>
      <c r="AQ40">
        <v>10969</v>
      </c>
      <c r="AR40">
        <v>10471</v>
      </c>
      <c r="AS40">
        <v>7854</v>
      </c>
      <c r="AT40">
        <v>14391</v>
      </c>
      <c r="AU40">
        <v>14975</v>
      </c>
      <c r="AV40">
        <v>40734</v>
      </c>
      <c r="AW40">
        <v>39545</v>
      </c>
      <c r="AX40">
        <v>29932</v>
      </c>
      <c r="AY40">
        <v>40478</v>
      </c>
      <c r="AZ40">
        <v>33275</v>
      </c>
      <c r="BA40">
        <v>28137</v>
      </c>
      <c r="BB40">
        <v>45428</v>
      </c>
      <c r="BC40">
        <v>80486</v>
      </c>
    </row>
    <row r="41" spans="2:55">
      <c r="B41" t="s">
        <v>116</v>
      </c>
      <c r="AA41" s="3"/>
      <c r="AB41" s="3"/>
      <c r="AC41" s="3"/>
      <c r="AD41" s="3"/>
      <c r="AW41">
        <v>4239</v>
      </c>
      <c r="AX41">
        <v>442</v>
      </c>
      <c r="AY41">
        <v>10233</v>
      </c>
      <c r="AZ41">
        <v>13945</v>
      </c>
      <c r="BA41">
        <v>10749</v>
      </c>
      <c r="BB41">
        <v>17408</v>
      </c>
    </row>
    <row r="42" spans="2:55">
      <c r="B42" t="s">
        <v>142</v>
      </c>
      <c r="AA42" s="3"/>
      <c r="AB42" s="3"/>
      <c r="AC42" s="3"/>
      <c r="AD42" s="3"/>
      <c r="BA42">
        <v>11305</v>
      </c>
      <c r="BB42">
        <v>18183</v>
      </c>
      <c r="BC42">
        <v>8960</v>
      </c>
    </row>
    <row r="43" spans="2:55">
      <c r="B43" t="s">
        <v>17</v>
      </c>
      <c r="AA43" s="3">
        <v>45180</v>
      </c>
      <c r="AB43" s="3">
        <v>12278</v>
      </c>
      <c r="AC43" s="3">
        <v>7869</v>
      </c>
      <c r="AD43" s="3">
        <v>24770</v>
      </c>
      <c r="AE43">
        <v>20</v>
      </c>
      <c r="AL43">
        <v>3373</v>
      </c>
      <c r="AM43">
        <v>4574</v>
      </c>
      <c r="AN43">
        <v>7586</v>
      </c>
      <c r="AO43">
        <v>14580</v>
      </c>
      <c r="AS43">
        <v>8656</v>
      </c>
      <c r="AT43">
        <v>1251</v>
      </c>
      <c r="AU43">
        <v>763</v>
      </c>
      <c r="AV43">
        <v>7559</v>
      </c>
    </row>
    <row r="44" spans="2:55">
      <c r="B44" t="s">
        <v>97</v>
      </c>
      <c r="AA44" s="3"/>
      <c r="AB44" s="3"/>
      <c r="AC44" s="3"/>
      <c r="AD44" s="3"/>
      <c r="AQ44">
        <v>38</v>
      </c>
      <c r="AR44">
        <v>25</v>
      </c>
    </row>
    <row r="45" spans="2:55">
      <c r="B45" t="s">
        <v>18</v>
      </c>
      <c r="AA45" s="3">
        <v>10</v>
      </c>
      <c r="AB45" s="3">
        <v>9</v>
      </c>
      <c r="AC45" s="3">
        <v>207</v>
      </c>
      <c r="AD45" s="3">
        <v>151</v>
      </c>
      <c r="AE45">
        <v>123</v>
      </c>
      <c r="AL45">
        <v>3956</v>
      </c>
      <c r="AM45">
        <v>3107</v>
      </c>
      <c r="AN45">
        <v>3639</v>
      </c>
      <c r="AO45">
        <v>3368</v>
      </c>
      <c r="AP45">
        <v>4257</v>
      </c>
      <c r="AQ45">
        <v>1383</v>
      </c>
      <c r="AY45">
        <v>19</v>
      </c>
      <c r="AZ45">
        <v>3370</v>
      </c>
      <c r="BA45">
        <v>40593</v>
      </c>
      <c r="BB45">
        <v>57593</v>
      </c>
      <c r="BC45">
        <v>20847</v>
      </c>
    </row>
    <row r="46" spans="2:55">
      <c r="B46" t="s">
        <v>19</v>
      </c>
      <c r="AA46" s="3">
        <v>7143</v>
      </c>
      <c r="AB46" s="3">
        <v>10859</v>
      </c>
      <c r="AC46" s="3">
        <v>33529</v>
      </c>
      <c r="AD46" s="3">
        <v>42519</v>
      </c>
      <c r="AE46">
        <v>65514</v>
      </c>
      <c r="AL46">
        <v>4546</v>
      </c>
      <c r="AM46">
        <v>6914</v>
      </c>
      <c r="AN46">
        <v>29513</v>
      </c>
      <c r="AO46">
        <v>17421</v>
      </c>
      <c r="AP46">
        <v>65808</v>
      </c>
      <c r="AQ46">
        <v>86076</v>
      </c>
      <c r="AR46">
        <v>49219</v>
      </c>
      <c r="AS46">
        <v>9</v>
      </c>
      <c r="AX46">
        <v>6191</v>
      </c>
      <c r="AY46">
        <v>106054</v>
      </c>
      <c r="AZ46">
        <v>326659</v>
      </c>
      <c r="BA46">
        <v>49972</v>
      </c>
      <c r="BB46">
        <v>32976</v>
      </c>
      <c r="BC46">
        <v>134050</v>
      </c>
    </row>
    <row r="47" spans="2:55">
      <c r="B47" t="s">
        <v>20</v>
      </c>
      <c r="AA47" s="3"/>
      <c r="AB47" s="3"/>
      <c r="AC47" s="3"/>
      <c r="AD47" s="3"/>
      <c r="AE47">
        <v>53</v>
      </c>
      <c r="AM47">
        <v>75</v>
      </c>
      <c r="AO47">
        <v>102</v>
      </c>
      <c r="AP47">
        <v>363</v>
      </c>
      <c r="AQ47">
        <v>3</v>
      </c>
      <c r="AZ47">
        <v>7</v>
      </c>
      <c r="BA47">
        <v>8</v>
      </c>
      <c r="BB47">
        <v>329</v>
      </c>
      <c r="BC47">
        <v>4</v>
      </c>
    </row>
    <row r="48" spans="2:55">
      <c r="B48" t="s">
        <v>21</v>
      </c>
      <c r="AA48" s="3"/>
      <c r="AB48" s="3"/>
      <c r="AC48" s="3"/>
      <c r="AD48" s="3"/>
      <c r="AE48">
        <v>44</v>
      </c>
      <c r="AL48">
        <v>8</v>
      </c>
      <c r="AM48">
        <v>17</v>
      </c>
      <c r="AN48">
        <v>260</v>
      </c>
      <c r="AO48">
        <v>11007</v>
      </c>
      <c r="AP48">
        <v>6360</v>
      </c>
      <c r="AQ48">
        <v>8276</v>
      </c>
      <c r="AY48">
        <v>17977</v>
      </c>
      <c r="AZ48">
        <v>13594</v>
      </c>
      <c r="BA48">
        <v>14121</v>
      </c>
      <c r="BB48">
        <v>212641</v>
      </c>
      <c r="BC48">
        <v>202471</v>
      </c>
    </row>
    <row r="49" spans="2:55">
      <c r="B49" t="s">
        <v>69</v>
      </c>
      <c r="AA49" s="3"/>
      <c r="AB49" s="3"/>
      <c r="AC49" s="3"/>
      <c r="AD49" s="3"/>
      <c r="AP49">
        <v>48</v>
      </c>
      <c r="AQ49">
        <v>97</v>
      </c>
      <c r="AR49">
        <v>210</v>
      </c>
    </row>
    <row r="50" spans="2:55">
      <c r="B50" t="s">
        <v>22</v>
      </c>
      <c r="AA50" s="3">
        <v>35</v>
      </c>
      <c r="AB50" s="3">
        <v>123</v>
      </c>
      <c r="AC50" s="3"/>
      <c r="AD50" s="3"/>
      <c r="AE50">
        <v>4</v>
      </c>
      <c r="AL50">
        <v>179</v>
      </c>
      <c r="AM50">
        <v>4790</v>
      </c>
      <c r="AN50">
        <v>9468</v>
      </c>
      <c r="AO50">
        <v>25655</v>
      </c>
      <c r="AP50">
        <v>38688</v>
      </c>
      <c r="AQ50">
        <v>19188</v>
      </c>
      <c r="AR50">
        <v>24538</v>
      </c>
      <c r="AS50">
        <v>6</v>
      </c>
      <c r="AX50">
        <v>37187</v>
      </c>
      <c r="AY50">
        <v>100810</v>
      </c>
      <c r="AZ50">
        <v>62630</v>
      </c>
      <c r="BA50">
        <v>42736</v>
      </c>
      <c r="BB50">
        <v>535901</v>
      </c>
      <c r="BC50">
        <v>227530</v>
      </c>
    </row>
    <row r="51" spans="2:55">
      <c r="B51" t="s">
        <v>70</v>
      </c>
      <c r="AA51" s="3"/>
      <c r="AB51" s="3"/>
      <c r="AC51" s="3"/>
      <c r="AD51" s="3"/>
      <c r="AR51">
        <v>1</v>
      </c>
      <c r="AZ51">
        <v>4</v>
      </c>
    </row>
    <row r="52" spans="2:55">
      <c r="B52" t="s">
        <v>23</v>
      </c>
      <c r="AA52" s="3"/>
      <c r="AB52" s="3"/>
      <c r="AC52" s="3"/>
      <c r="AD52" s="3"/>
      <c r="AP52">
        <v>2632</v>
      </c>
      <c r="AQ52">
        <v>1803</v>
      </c>
      <c r="AR52">
        <v>41</v>
      </c>
      <c r="AY52">
        <v>7047</v>
      </c>
      <c r="AZ52">
        <v>29672</v>
      </c>
      <c r="BA52">
        <v>33524</v>
      </c>
      <c r="BB52">
        <v>9752</v>
      </c>
      <c r="BC52">
        <v>29264</v>
      </c>
    </row>
    <row r="53" spans="2:55">
      <c r="B53" t="s">
        <v>62</v>
      </c>
      <c r="AA53" s="3">
        <v>137212</v>
      </c>
      <c r="AB53" s="3">
        <v>75528</v>
      </c>
      <c r="AC53" s="3">
        <v>73598</v>
      </c>
      <c r="AD53" s="3">
        <v>94428</v>
      </c>
      <c r="AE53">
        <v>71925</v>
      </c>
      <c r="AL53">
        <v>43048</v>
      </c>
      <c r="AM53">
        <v>30519</v>
      </c>
      <c r="AN53">
        <v>23505</v>
      </c>
      <c r="AO53">
        <v>37961</v>
      </c>
      <c r="AP53">
        <v>121099</v>
      </c>
      <c r="AQ53">
        <v>166846</v>
      </c>
      <c r="AR53">
        <v>200363</v>
      </c>
      <c r="AS53">
        <v>45131</v>
      </c>
      <c r="AX53">
        <v>286326</v>
      </c>
      <c r="AY53">
        <v>551754</v>
      </c>
      <c r="AZ53">
        <v>626157</v>
      </c>
      <c r="BA53">
        <v>652313</v>
      </c>
      <c r="BB53">
        <v>535713</v>
      </c>
      <c r="BC53">
        <v>820391</v>
      </c>
    </row>
    <row r="54" spans="2:55">
      <c r="B54" t="s">
        <v>24</v>
      </c>
      <c r="AA54" s="3">
        <v>934</v>
      </c>
      <c r="AB54" s="3">
        <v>3369</v>
      </c>
      <c r="AC54" s="3">
        <v>64810</v>
      </c>
      <c r="AD54" s="3">
        <v>83931</v>
      </c>
      <c r="AE54">
        <v>91309</v>
      </c>
      <c r="AL54">
        <v>89543</v>
      </c>
      <c r="AM54">
        <v>199307</v>
      </c>
      <c r="AN54">
        <v>108708</v>
      </c>
      <c r="AO54">
        <v>333964</v>
      </c>
      <c r="AP54">
        <v>549800</v>
      </c>
      <c r="AQ54">
        <v>871365</v>
      </c>
      <c r="AR54">
        <v>657901</v>
      </c>
      <c r="AZ54">
        <v>673963</v>
      </c>
      <c r="BA54">
        <v>1170639</v>
      </c>
      <c r="BB54">
        <v>1378880</v>
      </c>
      <c r="BC54">
        <v>2526693</v>
      </c>
    </row>
    <row r="55" spans="2:55">
      <c r="B55" t="s">
        <v>25</v>
      </c>
      <c r="AA55" s="3">
        <v>36359</v>
      </c>
      <c r="AB55" s="3">
        <v>89862</v>
      </c>
      <c r="AC55" s="3">
        <v>199300</v>
      </c>
      <c r="AD55" s="3">
        <v>109731</v>
      </c>
      <c r="AE55">
        <v>68417</v>
      </c>
      <c r="AL55">
        <v>39540</v>
      </c>
      <c r="AM55">
        <v>56138</v>
      </c>
      <c r="AN55">
        <v>60582</v>
      </c>
      <c r="AO55">
        <v>49753</v>
      </c>
      <c r="AP55">
        <v>24254</v>
      </c>
      <c r="AQ55">
        <v>25688</v>
      </c>
      <c r="AR55">
        <v>43044</v>
      </c>
      <c r="AS55">
        <v>18866</v>
      </c>
      <c r="AT55">
        <v>8566</v>
      </c>
      <c r="AW55">
        <v>104920</v>
      </c>
      <c r="AX55">
        <v>349781</v>
      </c>
      <c r="AY55">
        <v>590410</v>
      </c>
      <c r="AZ55">
        <v>274951</v>
      </c>
      <c r="BA55">
        <v>450287</v>
      </c>
      <c r="BB55">
        <v>268239</v>
      </c>
      <c r="BC55">
        <v>251178</v>
      </c>
    </row>
    <row r="56" spans="2:55">
      <c r="B56" t="s">
        <v>26</v>
      </c>
      <c r="AA56" s="3">
        <v>5107</v>
      </c>
      <c r="AB56" s="3">
        <v>20738</v>
      </c>
      <c r="AC56" s="3">
        <v>11529</v>
      </c>
      <c r="AD56" s="3">
        <v>43265</v>
      </c>
      <c r="AE56">
        <v>24072</v>
      </c>
      <c r="AL56">
        <v>42188</v>
      </c>
      <c r="AM56">
        <v>72459</v>
      </c>
      <c r="AN56">
        <v>72543</v>
      </c>
      <c r="AO56">
        <v>96550</v>
      </c>
      <c r="AP56">
        <v>148062</v>
      </c>
      <c r="AQ56">
        <v>146635</v>
      </c>
      <c r="AR56">
        <v>98470</v>
      </c>
      <c r="AS56">
        <v>882</v>
      </c>
      <c r="AY56">
        <v>15826</v>
      </c>
      <c r="AZ56">
        <v>11302</v>
      </c>
      <c r="BA56">
        <v>2729</v>
      </c>
      <c r="BB56">
        <v>89395</v>
      </c>
      <c r="BC56">
        <v>320813</v>
      </c>
    </row>
    <row r="57" spans="2:55">
      <c r="B57" t="s">
        <v>27</v>
      </c>
      <c r="AA57" s="3"/>
      <c r="AB57" s="3"/>
      <c r="AC57" s="3"/>
      <c r="AD57" s="3"/>
      <c r="AL57">
        <v>37</v>
      </c>
      <c r="AM57">
        <v>31</v>
      </c>
      <c r="AN57">
        <v>42</v>
      </c>
      <c r="AO57">
        <v>109</v>
      </c>
      <c r="AP57">
        <v>158</v>
      </c>
      <c r="AQ57">
        <v>112</v>
      </c>
      <c r="AR57">
        <v>1535</v>
      </c>
      <c r="AS57">
        <v>4175</v>
      </c>
      <c r="AY57">
        <v>7</v>
      </c>
      <c r="AZ57">
        <v>627</v>
      </c>
      <c r="BA57">
        <v>698</v>
      </c>
      <c r="BB57">
        <v>231</v>
      </c>
      <c r="BC57">
        <v>394</v>
      </c>
    </row>
    <row r="58" spans="2:55">
      <c r="B58" t="s">
        <v>134</v>
      </c>
      <c r="AA58" s="3"/>
      <c r="AB58" s="3"/>
      <c r="AC58" s="3"/>
      <c r="AD58" s="3"/>
      <c r="AY58">
        <v>427</v>
      </c>
      <c r="AZ58">
        <v>140</v>
      </c>
      <c r="BA58">
        <v>246</v>
      </c>
    </row>
    <row r="59" spans="2:55">
      <c r="B59" t="s">
        <v>28</v>
      </c>
      <c r="AA59" s="3">
        <v>4557</v>
      </c>
      <c r="AB59" s="3">
        <v>86317</v>
      </c>
      <c r="AC59" s="3">
        <v>171155</v>
      </c>
      <c r="AD59" s="3">
        <v>138554</v>
      </c>
      <c r="AE59">
        <v>155278</v>
      </c>
      <c r="AL59">
        <v>125709</v>
      </c>
      <c r="AM59">
        <v>95840</v>
      </c>
      <c r="AN59">
        <v>49871</v>
      </c>
      <c r="AO59">
        <v>38018</v>
      </c>
      <c r="AP59">
        <v>37351</v>
      </c>
      <c r="AQ59">
        <v>35029</v>
      </c>
      <c r="AR59">
        <v>30090</v>
      </c>
      <c r="AS59">
        <v>32036</v>
      </c>
      <c r="AW59">
        <v>501</v>
      </c>
      <c r="AX59">
        <v>84014</v>
      </c>
      <c r="AY59">
        <v>19631</v>
      </c>
      <c r="AZ59">
        <v>46560</v>
      </c>
      <c r="BA59">
        <v>27871</v>
      </c>
      <c r="BB59">
        <v>341675</v>
      </c>
      <c r="BC59">
        <v>395995</v>
      </c>
    </row>
    <row r="60" spans="2:55">
      <c r="B60" t="s">
        <v>29</v>
      </c>
      <c r="AA60" s="3"/>
      <c r="AB60" s="3"/>
      <c r="AC60" s="3"/>
      <c r="AD60" s="3"/>
      <c r="AL60">
        <v>645</v>
      </c>
      <c r="AM60">
        <v>5276</v>
      </c>
      <c r="AN60">
        <v>1456</v>
      </c>
      <c r="AO60">
        <v>827</v>
      </c>
      <c r="AP60">
        <v>861</v>
      </c>
      <c r="AQ60">
        <v>8467</v>
      </c>
      <c r="AR60">
        <v>7770</v>
      </c>
      <c r="AS60">
        <v>1850</v>
      </c>
      <c r="AX60">
        <v>13500</v>
      </c>
      <c r="AY60">
        <v>17068</v>
      </c>
      <c r="AZ60">
        <v>18</v>
      </c>
      <c r="BA60">
        <v>24607</v>
      </c>
      <c r="BB60">
        <v>124</v>
      </c>
      <c r="BC60">
        <v>3564</v>
      </c>
    </row>
    <row r="61" spans="2:55">
      <c r="B61" t="s">
        <v>73</v>
      </c>
      <c r="AA61" s="3"/>
      <c r="AB61" s="3"/>
      <c r="AC61" s="3"/>
      <c r="AD61" s="3"/>
      <c r="AY61">
        <v>1762</v>
      </c>
      <c r="AZ61">
        <v>1075</v>
      </c>
      <c r="BA61">
        <v>795</v>
      </c>
    </row>
    <row r="62" spans="2:55">
      <c r="B62" t="s">
        <v>72</v>
      </c>
      <c r="AA62" s="3"/>
      <c r="AB62" s="3"/>
      <c r="AC62" s="3"/>
      <c r="AD62" s="3"/>
      <c r="AP62">
        <v>227</v>
      </c>
      <c r="AQ62">
        <v>494</v>
      </c>
      <c r="AR62">
        <v>4</v>
      </c>
      <c r="AZ62">
        <v>2</v>
      </c>
    </row>
    <row r="63" spans="2:55">
      <c r="B63" t="s">
        <v>30</v>
      </c>
      <c r="AA63" s="3"/>
      <c r="AB63" s="3"/>
      <c r="AC63" s="3"/>
      <c r="AD63" s="3"/>
      <c r="AL63">
        <v>100</v>
      </c>
      <c r="AM63">
        <v>2275</v>
      </c>
      <c r="AN63">
        <v>3220</v>
      </c>
      <c r="AO63">
        <v>8888</v>
      </c>
      <c r="AP63">
        <v>15951</v>
      </c>
      <c r="AQ63">
        <v>20199</v>
      </c>
      <c r="AR63">
        <v>3986</v>
      </c>
      <c r="AS63">
        <v>162</v>
      </c>
      <c r="AY63">
        <v>19941</v>
      </c>
      <c r="AZ63">
        <v>5333</v>
      </c>
      <c r="BA63">
        <v>494</v>
      </c>
      <c r="BB63">
        <v>15649</v>
      </c>
      <c r="BC63">
        <v>44864</v>
      </c>
    </row>
    <row r="64" spans="2:55">
      <c r="B64" t="s">
        <v>31</v>
      </c>
      <c r="AA64" s="3"/>
      <c r="AB64" s="3"/>
      <c r="AC64" s="3"/>
      <c r="AD64" s="3"/>
      <c r="AL64">
        <v>2</v>
      </c>
      <c r="AM64">
        <v>238</v>
      </c>
      <c r="AN64">
        <v>2268</v>
      </c>
      <c r="AO64">
        <v>436</v>
      </c>
      <c r="AP64">
        <v>2098</v>
      </c>
      <c r="AQ64">
        <v>1440</v>
      </c>
      <c r="AR64">
        <v>680</v>
      </c>
      <c r="AY64">
        <v>9</v>
      </c>
      <c r="AZ64">
        <v>541</v>
      </c>
      <c r="BA64">
        <v>835</v>
      </c>
      <c r="BB64">
        <v>35</v>
      </c>
      <c r="BC64">
        <v>40</v>
      </c>
    </row>
    <row r="65" spans="2:55">
      <c r="B65" t="s">
        <v>32</v>
      </c>
      <c r="AA65" s="3"/>
      <c r="AB65" s="3">
        <v>2</v>
      </c>
      <c r="AC65" s="3">
        <v>52</v>
      </c>
      <c r="AD65" s="3">
        <v>44</v>
      </c>
      <c r="AE65">
        <v>95</v>
      </c>
      <c r="AL65">
        <v>947</v>
      </c>
      <c r="AM65">
        <v>2318</v>
      </c>
      <c r="AN65">
        <v>2744</v>
      </c>
      <c r="AO65">
        <v>1772</v>
      </c>
      <c r="AP65">
        <v>2687</v>
      </c>
      <c r="AQ65">
        <v>265</v>
      </c>
      <c r="AR65">
        <v>3299</v>
      </c>
      <c r="AY65">
        <v>8761</v>
      </c>
      <c r="AZ65">
        <v>3789</v>
      </c>
      <c r="BA65">
        <v>372</v>
      </c>
      <c r="BB65">
        <v>671</v>
      </c>
      <c r="BC65">
        <v>40</v>
      </c>
    </row>
    <row r="66" spans="2:55">
      <c r="B66" t="s">
        <v>33</v>
      </c>
      <c r="AA66" s="3">
        <v>3263</v>
      </c>
      <c r="AB66" s="3">
        <v>2761</v>
      </c>
      <c r="AC66" s="3">
        <v>7536</v>
      </c>
      <c r="AD66" s="3">
        <v>7918</v>
      </c>
      <c r="AE66">
        <v>7005</v>
      </c>
      <c r="AL66">
        <v>5445</v>
      </c>
      <c r="AM66">
        <v>4048</v>
      </c>
      <c r="AN66">
        <v>419</v>
      </c>
      <c r="AO66">
        <v>9043</v>
      </c>
      <c r="AP66">
        <v>33745</v>
      </c>
      <c r="AQ66">
        <v>30231</v>
      </c>
      <c r="AR66">
        <v>14041</v>
      </c>
      <c r="AZ66">
        <v>19</v>
      </c>
      <c r="BA66">
        <v>1864</v>
      </c>
      <c r="BB66">
        <v>26</v>
      </c>
      <c r="BC66">
        <v>4123</v>
      </c>
    </row>
    <row r="67" spans="2:55">
      <c r="B67" t="s">
        <v>34</v>
      </c>
      <c r="AA67" s="3"/>
      <c r="AB67" s="3"/>
      <c r="AC67" s="3"/>
      <c r="AD67" s="3"/>
      <c r="AQ67">
        <v>3</v>
      </c>
      <c r="BA67">
        <v>6</v>
      </c>
      <c r="BB67">
        <v>8</v>
      </c>
      <c r="BC67">
        <v>2</v>
      </c>
    </row>
    <row r="68" spans="2:55">
      <c r="B68" t="s">
        <v>35</v>
      </c>
      <c r="AA68" s="3">
        <v>12059</v>
      </c>
      <c r="AB68" s="3">
        <v>19188</v>
      </c>
      <c r="AC68" s="3">
        <v>23638</v>
      </c>
      <c r="AD68" s="3">
        <v>32281</v>
      </c>
      <c r="AE68">
        <v>76422</v>
      </c>
      <c r="AL68">
        <v>3133</v>
      </c>
      <c r="AM68">
        <v>3586</v>
      </c>
      <c r="AN68">
        <v>4457</v>
      </c>
      <c r="AO68">
        <v>3</v>
      </c>
      <c r="AY68">
        <v>17835</v>
      </c>
      <c r="AZ68">
        <v>42674</v>
      </c>
      <c r="BA68">
        <v>7</v>
      </c>
      <c r="BB68">
        <v>81</v>
      </c>
      <c r="BC68">
        <v>4954</v>
      </c>
    </row>
    <row r="69" spans="2:55">
      <c r="B69" t="s">
        <v>36</v>
      </c>
      <c r="AA69" s="3"/>
      <c r="AB69" s="3">
        <v>62</v>
      </c>
      <c r="AC69" s="3">
        <v>807</v>
      </c>
      <c r="AD69" s="3">
        <v>77</v>
      </c>
      <c r="AE69">
        <v>439</v>
      </c>
      <c r="AL69">
        <v>680</v>
      </c>
      <c r="AM69">
        <v>4065</v>
      </c>
      <c r="AN69">
        <v>2353</v>
      </c>
      <c r="AO69">
        <v>6446</v>
      </c>
      <c r="AP69">
        <v>12239</v>
      </c>
      <c r="AQ69">
        <v>14422</v>
      </c>
      <c r="AR69">
        <v>4837</v>
      </c>
      <c r="AS69">
        <v>31</v>
      </c>
      <c r="AX69">
        <v>41354</v>
      </c>
      <c r="AY69">
        <v>99477</v>
      </c>
      <c r="AZ69">
        <v>105674</v>
      </c>
      <c r="BA69">
        <v>84479</v>
      </c>
      <c r="BB69">
        <v>271851</v>
      </c>
      <c r="BC69">
        <v>186123</v>
      </c>
    </row>
    <row r="70" spans="2:55">
      <c r="B70" t="s">
        <v>37</v>
      </c>
      <c r="AA70" s="3">
        <v>1730</v>
      </c>
      <c r="AB70" s="3">
        <v>8221</v>
      </c>
      <c r="AC70" s="3">
        <v>367</v>
      </c>
      <c r="AD70" s="3">
        <v>604</v>
      </c>
      <c r="AE70">
        <v>445</v>
      </c>
      <c r="AL70">
        <v>413</v>
      </c>
      <c r="AM70">
        <v>874</v>
      </c>
      <c r="AN70">
        <v>869</v>
      </c>
      <c r="AO70">
        <v>568</v>
      </c>
      <c r="AP70">
        <v>254</v>
      </c>
      <c r="AQ70">
        <v>497</v>
      </c>
      <c r="AR70">
        <v>6795</v>
      </c>
      <c r="AS70">
        <v>1746</v>
      </c>
      <c r="AX70">
        <v>11520</v>
      </c>
      <c r="AY70">
        <v>53248</v>
      </c>
      <c r="AZ70">
        <v>8350</v>
      </c>
      <c r="BA70">
        <v>2711</v>
      </c>
      <c r="BB70">
        <v>6843</v>
      </c>
      <c r="BC70">
        <v>18198</v>
      </c>
    </row>
    <row r="71" spans="2:55">
      <c r="B71" t="s">
        <v>117</v>
      </c>
      <c r="AA71" s="3"/>
      <c r="AB71" s="3"/>
      <c r="AC71" s="3"/>
      <c r="AD71" s="3"/>
      <c r="AW71">
        <v>783</v>
      </c>
      <c r="AX71">
        <v>378</v>
      </c>
      <c r="AY71">
        <v>339</v>
      </c>
    </row>
    <row r="72" spans="2:55">
      <c r="B72" t="s">
        <v>74</v>
      </c>
      <c r="AA72" s="3"/>
      <c r="AB72" s="3"/>
      <c r="AC72" s="3"/>
      <c r="AD72" s="3"/>
      <c r="AP72">
        <v>169</v>
      </c>
      <c r="AQ72">
        <v>183</v>
      </c>
      <c r="AR72">
        <v>362</v>
      </c>
      <c r="AW72">
        <v>2893</v>
      </c>
      <c r="AX72">
        <v>1293</v>
      </c>
      <c r="AY72">
        <v>2023</v>
      </c>
      <c r="AZ72">
        <v>582</v>
      </c>
      <c r="BA72">
        <v>12633</v>
      </c>
      <c r="BB72">
        <v>34825</v>
      </c>
      <c r="BC72">
        <v>24202</v>
      </c>
    </row>
    <row r="73" spans="2:55">
      <c r="B73" t="s">
        <v>38</v>
      </c>
      <c r="AA73" s="3"/>
      <c r="AB73" s="3"/>
      <c r="AC73" s="3"/>
      <c r="AD73" s="3"/>
      <c r="AE73">
        <v>1580</v>
      </c>
      <c r="AP73">
        <v>280</v>
      </c>
      <c r="AQ73">
        <v>150</v>
      </c>
      <c r="AW73">
        <v>18</v>
      </c>
      <c r="AX73">
        <v>185</v>
      </c>
      <c r="AZ73">
        <v>196</v>
      </c>
    </row>
    <row r="74" spans="2:55">
      <c r="B74" t="s">
        <v>39</v>
      </c>
      <c r="AA74" s="3"/>
      <c r="AB74" s="3"/>
      <c r="AC74" s="3"/>
      <c r="AD74" s="3"/>
    </row>
    <row r="75" spans="2:55">
      <c r="B75" t="s">
        <v>40</v>
      </c>
      <c r="AA75" s="3"/>
      <c r="AB75" s="3"/>
      <c r="AC75" s="3"/>
      <c r="AD75" s="3"/>
      <c r="AE75">
        <v>106</v>
      </c>
      <c r="AP75">
        <v>120</v>
      </c>
      <c r="AQ75">
        <v>28</v>
      </c>
      <c r="AY75">
        <v>8965</v>
      </c>
      <c r="BC75">
        <v>3849</v>
      </c>
    </row>
    <row r="76" spans="2:55">
      <c r="B76" t="s">
        <v>41</v>
      </c>
      <c r="AA76" s="3"/>
      <c r="AB76" s="3"/>
      <c r="AC76" s="3"/>
      <c r="AD76" s="3"/>
      <c r="AE76">
        <v>9775</v>
      </c>
      <c r="AP76">
        <v>4310</v>
      </c>
      <c r="AQ76">
        <v>2439</v>
      </c>
      <c r="AR76">
        <v>9962</v>
      </c>
      <c r="AW76">
        <v>50</v>
      </c>
      <c r="AX76">
        <v>32971</v>
      </c>
      <c r="AY76">
        <v>33080</v>
      </c>
      <c r="AZ76">
        <v>49788</v>
      </c>
      <c r="BA76">
        <v>25988</v>
      </c>
      <c r="BB76">
        <v>12152</v>
      </c>
      <c r="BC76">
        <v>18304</v>
      </c>
    </row>
    <row r="77" spans="2:55">
      <c r="B77" t="s">
        <v>42</v>
      </c>
      <c r="AA77" s="3"/>
      <c r="AB77" s="3"/>
      <c r="AC77" s="3"/>
      <c r="AD77" s="3"/>
    </row>
    <row r="78" spans="2:55">
      <c r="B78" t="s">
        <v>106</v>
      </c>
      <c r="AA78" s="3"/>
      <c r="AB78" s="3"/>
      <c r="AC78" s="3"/>
      <c r="AD78" s="3"/>
      <c r="AP78">
        <v>76</v>
      </c>
      <c r="AQ78">
        <v>116</v>
      </c>
      <c r="AR78">
        <v>464</v>
      </c>
    </row>
    <row r="79" spans="2:55">
      <c r="B79" t="s">
        <v>135</v>
      </c>
      <c r="AA79" s="3"/>
      <c r="AB79" s="3"/>
      <c r="AC79" s="3"/>
      <c r="AD79" s="3"/>
      <c r="AY79">
        <v>2040</v>
      </c>
      <c r="AZ79">
        <v>5039</v>
      </c>
      <c r="BA79">
        <v>9</v>
      </c>
    </row>
    <row r="80" spans="2:55">
      <c r="B80" t="s">
        <v>107</v>
      </c>
      <c r="AA80" s="3"/>
      <c r="AB80" s="3"/>
      <c r="AC80" s="3"/>
      <c r="AD80" s="3"/>
      <c r="AR80">
        <v>43</v>
      </c>
      <c r="BC80">
        <v>3</v>
      </c>
    </row>
    <row r="81" spans="2:55">
      <c r="B81" t="s">
        <v>75</v>
      </c>
      <c r="AA81" s="3"/>
      <c r="AB81" s="3"/>
      <c r="AC81" s="3"/>
      <c r="AD81" s="3"/>
      <c r="AP81">
        <v>161</v>
      </c>
      <c r="AQ81">
        <v>110</v>
      </c>
      <c r="AR81">
        <v>131</v>
      </c>
      <c r="AS81">
        <v>69</v>
      </c>
      <c r="AT81">
        <v>59</v>
      </c>
      <c r="AU81">
        <v>5529</v>
      </c>
      <c r="AV81">
        <v>82470</v>
      </c>
      <c r="AW81">
        <v>28511</v>
      </c>
      <c r="AX81">
        <v>4505</v>
      </c>
      <c r="AY81">
        <v>6941</v>
      </c>
      <c r="AZ81">
        <v>13426</v>
      </c>
      <c r="BA81">
        <v>42507</v>
      </c>
      <c r="BB81">
        <v>55753</v>
      </c>
      <c r="BC81">
        <v>19479</v>
      </c>
    </row>
    <row r="82" spans="2:55">
      <c r="B82" t="s">
        <v>157</v>
      </c>
      <c r="AA82" s="3"/>
      <c r="AB82" s="3"/>
      <c r="AC82" s="3"/>
      <c r="AD82" s="3"/>
      <c r="BC82">
        <v>980370</v>
      </c>
    </row>
    <row r="83" spans="2:55">
      <c r="B83" t="s">
        <v>43</v>
      </c>
      <c r="AA83" s="3"/>
      <c r="AB83" s="3"/>
      <c r="AC83" s="3"/>
      <c r="AD83" s="3"/>
      <c r="AE83">
        <v>440</v>
      </c>
      <c r="AL83">
        <v>683</v>
      </c>
      <c r="AM83">
        <v>3354</v>
      </c>
      <c r="AN83">
        <v>8079</v>
      </c>
      <c r="AO83">
        <v>7736</v>
      </c>
      <c r="AP83">
        <v>3636</v>
      </c>
      <c r="AR83">
        <v>155724</v>
      </c>
      <c r="AS83">
        <v>69702</v>
      </c>
      <c r="BA83">
        <v>9342</v>
      </c>
      <c r="BB83">
        <v>4216</v>
      </c>
      <c r="BC83">
        <v>21652</v>
      </c>
    </row>
    <row r="84" spans="2:55">
      <c r="B84" t="s">
        <v>44</v>
      </c>
      <c r="AA84" s="3"/>
      <c r="AB84" s="3"/>
      <c r="AC84" s="3"/>
      <c r="AD84" s="3"/>
    </row>
    <row r="85" spans="2:55">
      <c r="B85" t="s">
        <v>158</v>
      </c>
      <c r="AA85" s="3"/>
      <c r="AB85" s="3"/>
      <c r="AC85" s="3"/>
      <c r="AD85" s="3"/>
      <c r="BC85">
        <v>15052</v>
      </c>
    </row>
    <row r="86" spans="2:55">
      <c r="B86" t="s">
        <v>130</v>
      </c>
      <c r="AA86" s="3"/>
      <c r="AB86" s="3"/>
      <c r="AC86" s="3"/>
      <c r="AD86" s="3"/>
      <c r="AY86">
        <v>124965</v>
      </c>
      <c r="AZ86">
        <v>51940</v>
      </c>
      <c r="BA86">
        <v>170938</v>
      </c>
      <c r="BB86">
        <v>220160</v>
      </c>
      <c r="BC86">
        <v>310458</v>
      </c>
    </row>
    <row r="87" spans="2:55">
      <c r="B87" t="s">
        <v>45</v>
      </c>
      <c r="AA87" s="3"/>
      <c r="AB87" s="3"/>
      <c r="AC87" s="3"/>
      <c r="AD87" s="3"/>
      <c r="AN87">
        <v>96</v>
      </c>
      <c r="AO87">
        <v>225</v>
      </c>
      <c r="AS87">
        <v>127</v>
      </c>
      <c r="AU87">
        <v>408</v>
      </c>
      <c r="AV87">
        <v>24877</v>
      </c>
      <c r="AW87">
        <v>60062</v>
      </c>
      <c r="AX87">
        <v>9006</v>
      </c>
      <c r="AY87">
        <v>759</v>
      </c>
      <c r="AZ87">
        <v>1</v>
      </c>
      <c r="BA87">
        <v>5051</v>
      </c>
      <c r="BB87">
        <v>8521</v>
      </c>
      <c r="BC87">
        <v>9415</v>
      </c>
    </row>
    <row r="88" spans="2:55">
      <c r="B88" t="s">
        <v>127</v>
      </c>
      <c r="AA88" s="3"/>
      <c r="AB88" s="3"/>
      <c r="AC88" s="3"/>
      <c r="AD88" s="3"/>
      <c r="AX88">
        <v>555</v>
      </c>
    </row>
    <row r="89" spans="2:55">
      <c r="B89" t="s">
        <v>46</v>
      </c>
      <c r="AA89" s="3"/>
      <c r="AB89" s="3"/>
      <c r="AC89" s="3"/>
      <c r="AD89" s="3"/>
      <c r="AR89">
        <v>475</v>
      </c>
      <c r="AZ89">
        <v>1300</v>
      </c>
      <c r="BB89">
        <v>36</v>
      </c>
      <c r="BC89">
        <v>3780</v>
      </c>
    </row>
    <row r="90" spans="2:55">
      <c r="B90" t="s">
        <v>77</v>
      </c>
      <c r="AA90" s="3"/>
      <c r="AB90" s="3"/>
      <c r="AC90" s="3"/>
      <c r="AD90" s="3"/>
      <c r="AP90">
        <v>118</v>
      </c>
    </row>
    <row r="91" spans="2:55">
      <c r="B91" t="s">
        <v>78</v>
      </c>
      <c r="AA91" s="3"/>
      <c r="AB91" s="3"/>
      <c r="AC91" s="3"/>
      <c r="AD91" s="3"/>
      <c r="AP91">
        <v>181</v>
      </c>
      <c r="AQ91">
        <v>3413</v>
      </c>
      <c r="AR91">
        <v>1708</v>
      </c>
      <c r="AY91">
        <v>2176</v>
      </c>
      <c r="AZ91">
        <v>6350</v>
      </c>
      <c r="BA91">
        <v>10227</v>
      </c>
      <c r="BB91">
        <v>12564</v>
      </c>
      <c r="BC91">
        <v>74946</v>
      </c>
    </row>
    <row r="92" spans="2:55">
      <c r="B92" t="s">
        <v>47</v>
      </c>
      <c r="AA92" s="3"/>
      <c r="AB92" s="3"/>
      <c r="AC92" s="3"/>
      <c r="AD92" s="3"/>
      <c r="AE92">
        <v>28990</v>
      </c>
      <c r="AL92">
        <v>39601</v>
      </c>
      <c r="AM92">
        <v>39791</v>
      </c>
      <c r="AN92">
        <v>37345</v>
      </c>
      <c r="AO92">
        <v>37778</v>
      </c>
      <c r="AP92">
        <v>38248</v>
      </c>
      <c r="AQ92">
        <v>44253</v>
      </c>
      <c r="AR92">
        <v>38376</v>
      </c>
      <c r="AS92">
        <v>47906</v>
      </c>
      <c r="AT92">
        <v>12335</v>
      </c>
      <c r="AU92">
        <v>149926</v>
      </c>
      <c r="AV92">
        <v>179276</v>
      </c>
      <c r="AW92">
        <v>207291</v>
      </c>
      <c r="AX92">
        <v>296867</v>
      </c>
      <c r="AY92">
        <v>5564</v>
      </c>
      <c r="AZ92">
        <v>5096</v>
      </c>
      <c r="BA92">
        <v>23623</v>
      </c>
      <c r="BB92">
        <v>32490</v>
      </c>
      <c r="BC92">
        <v>97493</v>
      </c>
    </row>
    <row r="93" spans="2:55">
      <c r="B93" t="s">
        <v>48</v>
      </c>
      <c r="AA93" s="3">
        <v>39399</v>
      </c>
      <c r="AB93" s="3">
        <v>13301</v>
      </c>
      <c r="AC93" s="3">
        <v>13996</v>
      </c>
      <c r="AD93" s="3">
        <v>8517</v>
      </c>
      <c r="AE93">
        <v>5251</v>
      </c>
      <c r="AL93">
        <v>647</v>
      </c>
      <c r="AM93">
        <v>534</v>
      </c>
      <c r="AN93">
        <v>1204</v>
      </c>
      <c r="AO93">
        <v>1898</v>
      </c>
      <c r="AP93">
        <v>3210</v>
      </c>
      <c r="AQ93">
        <v>4039</v>
      </c>
      <c r="AR93">
        <v>2308</v>
      </c>
      <c r="AS93">
        <v>678</v>
      </c>
      <c r="AT93">
        <v>476</v>
      </c>
      <c r="AU93">
        <v>20355</v>
      </c>
      <c r="AV93">
        <v>8177</v>
      </c>
      <c r="AW93">
        <v>1509</v>
      </c>
      <c r="AX93">
        <v>109110</v>
      </c>
      <c r="AY93">
        <v>25086</v>
      </c>
      <c r="AZ93">
        <v>4448</v>
      </c>
      <c r="BA93">
        <v>2058</v>
      </c>
      <c r="BB93">
        <v>11501</v>
      </c>
      <c r="BC93">
        <v>8162</v>
      </c>
    </row>
    <row r="94" spans="2:55">
      <c r="B94" t="s">
        <v>49</v>
      </c>
      <c r="AA94" s="3"/>
      <c r="AB94" s="3"/>
      <c r="AC94" s="3"/>
      <c r="AD94" s="3"/>
    </row>
    <row r="95" spans="2:55">
      <c r="B95" t="s">
        <v>50</v>
      </c>
      <c r="AA95" s="3">
        <v>2407</v>
      </c>
      <c r="AB95" s="3">
        <v>2081</v>
      </c>
      <c r="AC95" s="3"/>
      <c r="AD95" s="3">
        <v>4</v>
      </c>
      <c r="AX95">
        <v>82453</v>
      </c>
      <c r="AY95">
        <v>134185</v>
      </c>
      <c r="BA95">
        <v>18000</v>
      </c>
      <c r="BC95">
        <v>1148</v>
      </c>
    </row>
    <row r="96" spans="2:55">
      <c r="B96" t="s">
        <v>51</v>
      </c>
      <c r="AA96" s="3"/>
      <c r="AB96" s="3"/>
      <c r="AC96" s="3"/>
      <c r="AD96" s="3"/>
      <c r="AX96">
        <v>1873</v>
      </c>
      <c r="BC96">
        <v>1499</v>
      </c>
    </row>
    <row r="97" spans="2:55">
      <c r="B97" t="s">
        <v>100</v>
      </c>
      <c r="AA97" s="3"/>
      <c r="AB97" s="3"/>
      <c r="AC97" s="3"/>
      <c r="AD97" s="3"/>
      <c r="AP97">
        <v>182</v>
      </c>
      <c r="AQ97">
        <v>243</v>
      </c>
      <c r="AR97">
        <v>717</v>
      </c>
      <c r="AW97">
        <v>37</v>
      </c>
      <c r="AY97">
        <v>5318</v>
      </c>
      <c r="AZ97">
        <v>1105</v>
      </c>
      <c r="BA97">
        <v>351</v>
      </c>
      <c r="BB97">
        <v>811</v>
      </c>
    </row>
    <row r="98" spans="2:55">
      <c r="B98" t="s">
        <v>52</v>
      </c>
      <c r="AA98" s="3">
        <v>256746</v>
      </c>
      <c r="AB98" s="3">
        <v>247153</v>
      </c>
      <c r="AC98" s="3">
        <v>273729</v>
      </c>
      <c r="AD98" s="3">
        <v>286677</v>
      </c>
      <c r="AE98">
        <v>306663</v>
      </c>
      <c r="AL98">
        <v>132736</v>
      </c>
      <c r="AM98">
        <v>111328</v>
      </c>
      <c r="AN98">
        <v>138690</v>
      </c>
      <c r="AO98">
        <v>150630</v>
      </c>
      <c r="AP98">
        <v>165313</v>
      </c>
      <c r="AQ98">
        <v>177705</v>
      </c>
      <c r="AR98">
        <v>163748</v>
      </c>
      <c r="AS98">
        <v>292686</v>
      </c>
      <c r="AT98">
        <v>320532</v>
      </c>
      <c r="AU98">
        <v>249610</v>
      </c>
      <c r="AV98">
        <v>609094</v>
      </c>
      <c r="AW98">
        <v>887883</v>
      </c>
      <c r="AX98">
        <v>740077</v>
      </c>
      <c r="AY98">
        <v>521089</v>
      </c>
      <c r="AZ98">
        <v>291562</v>
      </c>
      <c r="BA98">
        <v>423989</v>
      </c>
      <c r="BB98">
        <v>587054</v>
      </c>
      <c r="BC98">
        <v>538064</v>
      </c>
    </row>
    <row r="99" spans="2:55">
      <c r="B99" t="s">
        <v>80</v>
      </c>
      <c r="AA99" s="3"/>
      <c r="AB99" s="3"/>
      <c r="AC99" s="3"/>
      <c r="AD99" s="3"/>
      <c r="AP99">
        <v>1</v>
      </c>
      <c r="AU99">
        <v>3211</v>
      </c>
      <c r="AV99">
        <v>24421</v>
      </c>
      <c r="AW99">
        <v>5099</v>
      </c>
      <c r="AX99">
        <v>62</v>
      </c>
      <c r="AY99">
        <v>91</v>
      </c>
      <c r="AZ99">
        <v>3495</v>
      </c>
      <c r="BA99">
        <v>1293</v>
      </c>
      <c r="BB99">
        <v>724</v>
      </c>
      <c r="BC99">
        <v>1503</v>
      </c>
    </row>
    <row r="100" spans="2:55">
      <c r="B100" t="s">
        <v>108</v>
      </c>
      <c r="AA100" s="3"/>
      <c r="AB100" s="3"/>
      <c r="AC100" s="3"/>
      <c r="AD100" s="3"/>
      <c r="AR100">
        <v>1</v>
      </c>
      <c r="AW100">
        <v>10365</v>
      </c>
      <c r="AX100">
        <v>6898</v>
      </c>
      <c r="AY100">
        <v>8451</v>
      </c>
      <c r="AZ100">
        <v>4765</v>
      </c>
      <c r="BA100">
        <v>785</v>
      </c>
      <c r="BB100">
        <v>2161</v>
      </c>
      <c r="BC100">
        <v>1540</v>
      </c>
    </row>
    <row r="101" spans="2:55">
      <c r="B101" t="s">
        <v>99</v>
      </c>
      <c r="AA101" s="3"/>
      <c r="AB101" s="3"/>
      <c r="AC101" s="3"/>
      <c r="AD101" s="3"/>
      <c r="AP101">
        <v>589</v>
      </c>
      <c r="AQ101">
        <v>1282</v>
      </c>
      <c r="AR101">
        <v>215</v>
      </c>
      <c r="AY101">
        <v>1618</v>
      </c>
      <c r="AZ101">
        <v>266</v>
      </c>
      <c r="BB101">
        <v>32831</v>
      </c>
      <c r="BC101">
        <v>1908</v>
      </c>
    </row>
    <row r="102" spans="2:55">
      <c r="B102" t="s">
        <v>144</v>
      </c>
      <c r="AA102" s="3"/>
      <c r="AB102" s="3"/>
      <c r="AC102" s="3"/>
      <c r="AD102" s="3"/>
      <c r="BA102">
        <v>1</v>
      </c>
    </row>
    <row r="103" spans="2:55">
      <c r="B103" t="s">
        <v>139</v>
      </c>
      <c r="AA103" s="3"/>
      <c r="AB103" s="3"/>
      <c r="AC103" s="3"/>
      <c r="AD103" s="3"/>
      <c r="BA103">
        <v>220</v>
      </c>
    </row>
    <row r="104" spans="2:55">
      <c r="B104" t="s">
        <v>128</v>
      </c>
      <c r="AA104" s="3"/>
      <c r="AB104" s="3"/>
      <c r="AC104" s="3"/>
      <c r="AD104" s="3"/>
      <c r="AX104">
        <v>814</v>
      </c>
      <c r="BA104">
        <v>10</v>
      </c>
    </row>
    <row r="105" spans="2:55">
      <c r="B105" t="s">
        <v>118</v>
      </c>
      <c r="AA105" s="3"/>
      <c r="AB105" s="3"/>
      <c r="AC105" s="3"/>
      <c r="AD105" s="3"/>
      <c r="AW105">
        <v>570</v>
      </c>
      <c r="AX105">
        <v>1</v>
      </c>
      <c r="AY105">
        <v>13739</v>
      </c>
      <c r="AZ105">
        <v>1935</v>
      </c>
      <c r="BA105">
        <v>8118</v>
      </c>
      <c r="BB105">
        <v>37277</v>
      </c>
      <c r="BC105">
        <v>27169</v>
      </c>
    </row>
    <row r="106" spans="2:55">
      <c r="B106" t="s">
        <v>53</v>
      </c>
      <c r="AA106" s="3"/>
      <c r="AB106" s="3"/>
      <c r="AC106" s="3"/>
      <c r="AD106" s="3"/>
      <c r="BA106">
        <v>40804</v>
      </c>
    </row>
    <row r="107" spans="2:55">
      <c r="B107" t="s">
        <v>98</v>
      </c>
      <c r="AA107" s="3"/>
      <c r="AB107" s="3"/>
      <c r="AC107" s="3"/>
      <c r="AD107" s="3"/>
      <c r="AQ107">
        <v>219</v>
      </c>
      <c r="AR107">
        <v>39</v>
      </c>
      <c r="AY107">
        <v>5</v>
      </c>
      <c r="AZ107">
        <v>387</v>
      </c>
      <c r="BA107">
        <v>412</v>
      </c>
      <c r="BB107">
        <v>671</v>
      </c>
      <c r="BC107">
        <v>2658</v>
      </c>
    </row>
    <row r="108" spans="2:55">
      <c r="B108" t="s">
        <v>145</v>
      </c>
      <c r="AA108" s="3"/>
      <c r="AB108" s="3"/>
      <c r="AC108" s="3"/>
      <c r="AD108" s="3"/>
      <c r="BA108">
        <v>20</v>
      </c>
    </row>
    <row r="109" spans="2:55">
      <c r="B109" t="s">
        <v>54</v>
      </c>
      <c r="AA109" s="3"/>
      <c r="AB109" s="3"/>
      <c r="AC109" s="3"/>
      <c r="AD109" s="3"/>
      <c r="AX109">
        <v>21908</v>
      </c>
      <c r="AZ109">
        <v>1</v>
      </c>
      <c r="BC109">
        <v>5</v>
      </c>
    </row>
    <row r="110" spans="2:55">
      <c r="B110" t="s">
        <v>55</v>
      </c>
      <c r="AA110" s="3"/>
      <c r="AB110" s="3"/>
      <c r="AC110" s="3"/>
      <c r="AD110" s="3"/>
      <c r="AP110">
        <v>22</v>
      </c>
      <c r="AQ110">
        <v>30</v>
      </c>
      <c r="AR110">
        <v>16</v>
      </c>
      <c r="AY110">
        <v>643</v>
      </c>
      <c r="AZ110">
        <v>1184</v>
      </c>
      <c r="BA110">
        <v>6608</v>
      </c>
      <c r="BB110">
        <v>69</v>
      </c>
      <c r="BC110">
        <v>21647</v>
      </c>
    </row>
    <row r="111" spans="2:55">
      <c r="B111" t="s">
        <v>136</v>
      </c>
      <c r="AA111" s="3"/>
      <c r="AB111" s="3"/>
      <c r="AC111" s="3"/>
      <c r="AD111" s="3"/>
      <c r="AY111">
        <v>1004</v>
      </c>
      <c r="AZ111">
        <v>1370</v>
      </c>
      <c r="BB111">
        <v>238</v>
      </c>
    </row>
    <row r="112" spans="2:55">
      <c r="B112" t="s">
        <v>56</v>
      </c>
      <c r="AA112" s="3"/>
      <c r="AB112" s="3"/>
      <c r="AC112" s="3"/>
      <c r="AD112" s="3"/>
      <c r="AL112">
        <v>3</v>
      </c>
      <c r="AN112">
        <v>100</v>
      </c>
      <c r="AO112">
        <v>1498</v>
      </c>
      <c r="AP112">
        <v>604</v>
      </c>
      <c r="AQ112">
        <v>900</v>
      </c>
      <c r="AR112">
        <v>755</v>
      </c>
      <c r="AS112">
        <v>228</v>
      </c>
      <c r="AZ112">
        <v>1270</v>
      </c>
      <c r="BA112">
        <v>2967</v>
      </c>
      <c r="BB112">
        <v>42514</v>
      </c>
      <c r="BC112">
        <v>15753</v>
      </c>
    </row>
    <row r="113" spans="2:55">
      <c r="B113" t="s">
        <v>93</v>
      </c>
      <c r="AA113" s="3"/>
      <c r="AB113" s="3"/>
      <c r="AC113" s="3"/>
      <c r="AD113" s="3"/>
      <c r="AP113">
        <v>8401</v>
      </c>
      <c r="AQ113">
        <v>2761</v>
      </c>
      <c r="AR113">
        <v>2746</v>
      </c>
      <c r="AY113">
        <v>11</v>
      </c>
      <c r="BA113">
        <v>459</v>
      </c>
    </row>
    <row r="114" spans="2:55">
      <c r="B114" t="s">
        <v>101</v>
      </c>
      <c r="AA114" s="3"/>
      <c r="AB114" s="3"/>
      <c r="AC114" s="3"/>
      <c r="AD114" s="3"/>
      <c r="AQ114">
        <v>658</v>
      </c>
      <c r="AR114">
        <v>1269</v>
      </c>
      <c r="AX114">
        <v>34</v>
      </c>
      <c r="AY114">
        <v>19</v>
      </c>
      <c r="BA114">
        <v>22</v>
      </c>
      <c r="BC114">
        <v>78</v>
      </c>
    </row>
    <row r="115" spans="2:55">
      <c r="B115" t="s">
        <v>94</v>
      </c>
      <c r="AA115" s="3"/>
      <c r="AB115" s="3"/>
      <c r="AC115" s="3"/>
      <c r="AD115" s="3"/>
      <c r="AP115">
        <v>6</v>
      </c>
      <c r="AR115">
        <v>6</v>
      </c>
      <c r="AY115">
        <v>1231</v>
      </c>
      <c r="AZ115">
        <v>472</v>
      </c>
    </row>
    <row r="116" spans="2:55">
      <c r="B116" t="s">
        <v>81</v>
      </c>
      <c r="AA116" s="3"/>
      <c r="AB116" s="3"/>
      <c r="AC116" s="3"/>
      <c r="AD116" s="3"/>
      <c r="AR116">
        <v>147</v>
      </c>
      <c r="BC116">
        <v>96</v>
      </c>
    </row>
    <row r="117" spans="2:55">
      <c r="B117" t="s">
        <v>112</v>
      </c>
      <c r="AA117" s="3"/>
      <c r="AB117" s="3"/>
      <c r="AC117" s="3"/>
      <c r="AD117" s="3"/>
      <c r="AR117">
        <v>50</v>
      </c>
    </row>
    <row r="118" spans="2:55">
      <c r="B118" t="s">
        <v>83</v>
      </c>
      <c r="AA118" s="3"/>
      <c r="AB118" s="3"/>
      <c r="AC118" s="3"/>
      <c r="AD118" s="3"/>
      <c r="AP118">
        <v>12</v>
      </c>
      <c r="AQ118">
        <v>18</v>
      </c>
      <c r="AR118">
        <v>502</v>
      </c>
      <c r="AY118">
        <v>787</v>
      </c>
      <c r="AZ118">
        <v>296</v>
      </c>
      <c r="BA118">
        <v>679</v>
      </c>
      <c r="BB118">
        <v>40</v>
      </c>
    </row>
    <row r="119" spans="2:55">
      <c r="B119" t="s">
        <v>147</v>
      </c>
      <c r="AA119" s="3"/>
      <c r="AB119" s="3"/>
      <c r="AC119" s="3"/>
      <c r="AD119" s="3"/>
      <c r="BB119">
        <v>157</v>
      </c>
      <c r="BC119">
        <v>6</v>
      </c>
    </row>
    <row r="120" spans="2:55">
      <c r="B120" t="s">
        <v>84</v>
      </c>
      <c r="AA120" s="3"/>
      <c r="AB120" s="3"/>
      <c r="AC120" s="3"/>
      <c r="AD120" s="3"/>
      <c r="AW120">
        <v>517</v>
      </c>
      <c r="AX120">
        <v>609</v>
      </c>
      <c r="BA120">
        <v>443</v>
      </c>
      <c r="BC120">
        <v>15925</v>
      </c>
    </row>
    <row r="121" spans="2:55">
      <c r="B121" t="s">
        <v>85</v>
      </c>
      <c r="AA121" s="3"/>
      <c r="AB121" s="3"/>
      <c r="AC121" s="3"/>
      <c r="AD121" s="3"/>
      <c r="AQ121">
        <v>10</v>
      </c>
    </row>
    <row r="122" spans="2:55">
      <c r="B122" t="s">
        <v>57</v>
      </c>
      <c r="AA122" s="3">
        <v>32350</v>
      </c>
      <c r="AB122" s="3">
        <v>11808</v>
      </c>
      <c r="AC122" s="3">
        <v>21080</v>
      </c>
      <c r="AD122" s="3">
        <v>37530</v>
      </c>
      <c r="AE122">
        <v>30883</v>
      </c>
      <c r="AL122">
        <v>29827</v>
      </c>
      <c r="AM122">
        <v>22725</v>
      </c>
      <c r="AN122">
        <v>185956</v>
      </c>
      <c r="AO122">
        <v>168025</v>
      </c>
      <c r="AP122">
        <v>216491</v>
      </c>
      <c r="AQ122">
        <v>88610</v>
      </c>
      <c r="AR122">
        <v>180209</v>
      </c>
      <c r="AS122">
        <v>238154</v>
      </c>
      <c r="AT122">
        <v>63855</v>
      </c>
      <c r="AU122">
        <v>30337</v>
      </c>
      <c r="AV122">
        <v>266361</v>
      </c>
      <c r="AW122">
        <v>147848</v>
      </c>
      <c r="AX122">
        <v>78768</v>
      </c>
      <c r="AY122">
        <v>106121</v>
      </c>
      <c r="AZ122">
        <v>42228</v>
      </c>
      <c r="BA122">
        <v>344042</v>
      </c>
      <c r="BB122">
        <v>771327</v>
      </c>
      <c r="BC122">
        <v>733482</v>
      </c>
    </row>
    <row r="123" spans="2:55">
      <c r="B123" t="s">
        <v>58</v>
      </c>
      <c r="AA123" s="3"/>
      <c r="AB123" s="3"/>
      <c r="AC123" s="3"/>
      <c r="AD123" s="3"/>
      <c r="AP123">
        <v>66</v>
      </c>
      <c r="AQ123">
        <v>71</v>
      </c>
      <c r="AR123">
        <v>231</v>
      </c>
      <c r="AW123">
        <v>24</v>
      </c>
      <c r="AX123">
        <v>42</v>
      </c>
      <c r="AY123">
        <v>61</v>
      </c>
      <c r="AZ123">
        <v>318</v>
      </c>
      <c r="BA123">
        <v>187</v>
      </c>
      <c r="BB123">
        <v>887</v>
      </c>
      <c r="BC123">
        <v>7454</v>
      </c>
    </row>
    <row r="124" spans="2:55">
      <c r="B124" t="s">
        <v>110</v>
      </c>
      <c r="AA124" s="3"/>
      <c r="AB124" s="3"/>
      <c r="AC124" s="3"/>
      <c r="AD124" s="3"/>
      <c r="AR124">
        <v>78</v>
      </c>
      <c r="BA124">
        <v>58</v>
      </c>
      <c r="BB124">
        <v>89</v>
      </c>
      <c r="BC124">
        <v>142</v>
      </c>
    </row>
    <row r="125" spans="2:55">
      <c r="B125" t="s">
        <v>65</v>
      </c>
      <c r="AA125" s="3"/>
      <c r="AB125" s="3"/>
      <c r="AC125" s="3"/>
      <c r="AD125" s="3"/>
      <c r="AE125">
        <v>131</v>
      </c>
    </row>
    <row r="126" spans="2:55">
      <c r="B126" t="s">
        <v>165</v>
      </c>
      <c r="AA126" s="3"/>
      <c r="AB126" s="3"/>
      <c r="AC126" s="3"/>
      <c r="AD126" s="3"/>
      <c r="AS126">
        <v>103</v>
      </c>
      <c r="AT126">
        <v>547</v>
      </c>
    </row>
    <row r="127" spans="2:55">
      <c r="B127" t="s">
        <v>162</v>
      </c>
      <c r="AA127" s="3">
        <v>123087</v>
      </c>
      <c r="AB127" s="3">
        <v>75073</v>
      </c>
      <c r="AC127" s="3">
        <v>62686</v>
      </c>
      <c r="AD127" s="3">
        <v>53392</v>
      </c>
      <c r="AL127">
        <v>5057</v>
      </c>
      <c r="AM127">
        <v>8768</v>
      </c>
      <c r="AN127">
        <v>26845</v>
      </c>
      <c r="AO127">
        <v>26457</v>
      </c>
      <c r="AS127">
        <v>6021</v>
      </c>
      <c r="AT127">
        <v>3936</v>
      </c>
      <c r="AU127">
        <v>1702</v>
      </c>
      <c r="AV127">
        <v>7526</v>
      </c>
    </row>
    <row r="128" spans="2:55">
      <c r="B128" t="s">
        <v>59</v>
      </c>
      <c r="AE128">
        <v>1693</v>
      </c>
    </row>
    <row r="130" spans="2:55">
      <c r="B130" t="s">
        <v>60</v>
      </c>
      <c r="E130">
        <f>SUM(E3:E129)</f>
        <v>0</v>
      </c>
      <c r="F130">
        <f t="shared" ref="F130:BC130" si="0">SUM(F3:F129)</f>
        <v>0</v>
      </c>
      <c r="G130">
        <f t="shared" si="0"/>
        <v>0</v>
      </c>
      <c r="H130">
        <f t="shared" si="0"/>
        <v>0</v>
      </c>
      <c r="I130">
        <f t="shared" si="0"/>
        <v>0</v>
      </c>
      <c r="J130">
        <f t="shared" si="0"/>
        <v>0</v>
      </c>
      <c r="K130">
        <f t="shared" si="0"/>
        <v>0</v>
      </c>
      <c r="L130">
        <f t="shared" si="0"/>
        <v>0</v>
      </c>
      <c r="M130">
        <f t="shared" si="0"/>
        <v>0</v>
      </c>
      <c r="N130">
        <f t="shared" si="0"/>
        <v>0</v>
      </c>
      <c r="O130">
        <f t="shared" si="0"/>
        <v>0</v>
      </c>
      <c r="P130">
        <f t="shared" si="0"/>
        <v>0</v>
      </c>
      <c r="Q130">
        <f t="shared" si="0"/>
        <v>0</v>
      </c>
      <c r="R130">
        <f t="shared" si="0"/>
        <v>0</v>
      </c>
      <c r="S130">
        <f t="shared" si="0"/>
        <v>0</v>
      </c>
      <c r="T130">
        <f t="shared" si="0"/>
        <v>0</v>
      </c>
      <c r="U130">
        <f t="shared" si="0"/>
        <v>0</v>
      </c>
      <c r="V130">
        <f t="shared" si="0"/>
        <v>0</v>
      </c>
      <c r="W130">
        <f t="shared" si="0"/>
        <v>0</v>
      </c>
      <c r="X130">
        <f t="shared" si="0"/>
        <v>0</v>
      </c>
      <c r="Y130">
        <f t="shared" si="0"/>
        <v>0</v>
      </c>
      <c r="Z130">
        <f t="shared" si="0"/>
        <v>0</v>
      </c>
      <c r="AA130">
        <f t="shared" si="0"/>
        <v>871219</v>
      </c>
      <c r="AB130">
        <f t="shared" si="0"/>
        <v>893769</v>
      </c>
      <c r="AC130">
        <f t="shared" si="0"/>
        <v>1272732</v>
      </c>
      <c r="AD130">
        <f t="shared" si="0"/>
        <v>1203615</v>
      </c>
      <c r="AE130">
        <f t="shared" si="0"/>
        <v>1103571</v>
      </c>
      <c r="AF130">
        <f t="shared" si="0"/>
        <v>0</v>
      </c>
      <c r="AG130">
        <f t="shared" si="0"/>
        <v>0</v>
      </c>
      <c r="AH130">
        <f t="shared" si="0"/>
        <v>0</v>
      </c>
      <c r="AI130">
        <f t="shared" si="0"/>
        <v>0</v>
      </c>
      <c r="AJ130">
        <f t="shared" si="0"/>
        <v>0</v>
      </c>
      <c r="AK130">
        <f t="shared" si="0"/>
        <v>0</v>
      </c>
      <c r="AL130">
        <f t="shared" si="0"/>
        <v>884332</v>
      </c>
      <c r="AM130">
        <f t="shared" si="0"/>
        <v>1072146</v>
      </c>
      <c r="AN130">
        <f t="shared" si="0"/>
        <v>1182055</v>
      </c>
      <c r="AO130">
        <f t="shared" si="0"/>
        <v>1592198</v>
      </c>
      <c r="AP130">
        <f t="shared" si="0"/>
        <v>2177574</v>
      </c>
      <c r="AQ130">
        <f t="shared" si="0"/>
        <v>2473355</v>
      </c>
      <c r="AR130">
        <f t="shared" si="0"/>
        <v>2418521</v>
      </c>
      <c r="AS130">
        <f t="shared" si="0"/>
        <v>1520786</v>
      </c>
      <c r="AT130">
        <f t="shared" si="0"/>
        <v>1072289</v>
      </c>
      <c r="AU130">
        <f t="shared" si="0"/>
        <v>1194732</v>
      </c>
      <c r="AV130">
        <f t="shared" si="0"/>
        <v>2180602</v>
      </c>
      <c r="AW130">
        <f t="shared" si="0"/>
        <v>2449933</v>
      </c>
      <c r="AX130">
        <f t="shared" si="0"/>
        <v>3527554</v>
      </c>
      <c r="AY130">
        <f t="shared" si="0"/>
        <v>4191523</v>
      </c>
      <c r="AZ130">
        <f t="shared" si="0"/>
        <v>5131128</v>
      </c>
      <c r="BA130">
        <f t="shared" si="0"/>
        <v>5659255</v>
      </c>
      <c r="BB130">
        <f t="shared" si="0"/>
        <v>8222660</v>
      </c>
      <c r="BC130">
        <f t="shared" si="0"/>
        <v>11044313</v>
      </c>
    </row>
    <row r="132" spans="2:55">
      <c r="AA132">
        <f>812133+63084-AA130-4006</f>
        <v>-8</v>
      </c>
      <c r="AB132">
        <f>851202+44853-AB130-2322</f>
        <v>-36</v>
      </c>
      <c r="AC132">
        <f>1231703+41029-AC130</f>
        <v>0</v>
      </c>
      <c r="AD132">
        <f>1156800+46815-AD130</f>
        <v>0</v>
      </c>
      <c r="AE132">
        <f>1103571-AE130</f>
        <v>0</v>
      </c>
      <c r="AL132">
        <f>810976+82822-AL130-9466</f>
        <v>0</v>
      </c>
      <c r="AM132">
        <f>1006062+76829-AM130-10745</f>
        <v>0</v>
      </c>
      <c r="AN132">
        <f>1121573+67142-AN130-6660</f>
        <v>0</v>
      </c>
      <c r="AO132">
        <f>1521267+73608-AO130-2677</f>
        <v>0</v>
      </c>
      <c r="AP132">
        <f>2177574-AP130</f>
        <v>0</v>
      </c>
      <c r="AQ132">
        <f>2473355-AQ130</f>
        <v>0</v>
      </c>
      <c r="AR132">
        <f>2418521-AR130</f>
        <v>0</v>
      </c>
      <c r="AS132">
        <f>1412258+114028-5500-AS130</f>
        <v>0</v>
      </c>
      <c r="AT132">
        <f>96580+975799-AT130-90</f>
        <v>0</v>
      </c>
      <c r="AU132">
        <f>1106635+88399-AU130-302</f>
        <v>0</v>
      </c>
      <c r="AV132">
        <f>105390+2075212-AV130</f>
        <v>0</v>
      </c>
      <c r="AW132">
        <f>2449933-AW130</f>
        <v>0</v>
      </c>
      <c r="AX132">
        <f>3527554-AX130</f>
        <v>0</v>
      </c>
      <c r="AY132">
        <f>4191523-AY130</f>
        <v>0</v>
      </c>
      <c r="AZ132">
        <f>5131128-AZ130</f>
        <v>0</v>
      </c>
      <c r="BA132">
        <f>5659255-BA130</f>
        <v>0</v>
      </c>
      <c r="BB132">
        <f>8222660-BB130</f>
        <v>0</v>
      </c>
      <c r="BC132">
        <f>11044313-BC130</f>
        <v>0</v>
      </c>
    </row>
    <row r="135" spans="2:55">
      <c r="AA135" t="s">
        <v>171</v>
      </c>
      <c r="AB135" t="s">
        <v>171</v>
      </c>
      <c r="AC135" t="s">
        <v>171</v>
      </c>
      <c r="AD135" t="s">
        <v>171</v>
      </c>
      <c r="AE135" t="s">
        <v>63</v>
      </c>
      <c r="AL135" t="s">
        <v>166</v>
      </c>
      <c r="AM135" t="s">
        <v>166</v>
      </c>
      <c r="AN135" t="s">
        <v>166</v>
      </c>
      <c r="AO135" t="s">
        <v>166</v>
      </c>
      <c r="AP135" t="s">
        <v>166</v>
      </c>
      <c r="AQ135" t="s">
        <v>95</v>
      </c>
      <c r="AR135" t="s">
        <v>113</v>
      </c>
      <c r="AS135" t="s">
        <v>166</v>
      </c>
      <c r="AT135" t="s">
        <v>166</v>
      </c>
      <c r="AU135" t="s">
        <v>166</v>
      </c>
      <c r="AV135" t="s">
        <v>166</v>
      </c>
      <c r="AW135" t="s">
        <v>119</v>
      </c>
      <c r="AX135" t="s">
        <v>119</v>
      </c>
      <c r="AY135" t="s">
        <v>119</v>
      </c>
      <c r="AZ135" t="s">
        <v>119</v>
      </c>
      <c r="BA135" t="s">
        <v>119</v>
      </c>
      <c r="BB135" t="s">
        <v>119</v>
      </c>
      <c r="BC135" t="s">
        <v>160</v>
      </c>
    </row>
    <row r="136" spans="2:55">
      <c r="AE136" t="s">
        <v>96</v>
      </c>
      <c r="AQ136" t="s">
        <v>96</v>
      </c>
      <c r="AR136" t="s">
        <v>96</v>
      </c>
      <c r="AW136" t="s">
        <v>96</v>
      </c>
      <c r="AX136" t="s">
        <v>96</v>
      </c>
      <c r="AY136" t="s">
        <v>96</v>
      </c>
      <c r="AZ136" t="s">
        <v>96</v>
      </c>
      <c r="BA136" t="s">
        <v>96</v>
      </c>
      <c r="BB136" t="s">
        <v>96</v>
      </c>
      <c r="BC136" t="s">
        <v>96</v>
      </c>
    </row>
    <row r="138" spans="2:55">
      <c r="AA138" t="s">
        <v>170</v>
      </c>
      <c r="AB138" t="s">
        <v>170</v>
      </c>
      <c r="AC138" t="s">
        <v>170</v>
      </c>
      <c r="AD138" t="s">
        <v>170</v>
      </c>
      <c r="AE138" t="s">
        <v>168</v>
      </c>
      <c r="AL138" t="s">
        <v>167</v>
      </c>
      <c r="AM138" t="s">
        <v>167</v>
      </c>
      <c r="AN138" t="s">
        <v>167</v>
      </c>
      <c r="AO138" t="s">
        <v>167</v>
      </c>
      <c r="AP138" t="s">
        <v>168</v>
      </c>
      <c r="AQ138" t="s">
        <v>168</v>
      </c>
      <c r="AR138" t="s">
        <v>168</v>
      </c>
      <c r="AS138" t="s">
        <v>169</v>
      </c>
      <c r="AT138" t="s">
        <v>169</v>
      </c>
      <c r="AU138" t="s">
        <v>169</v>
      </c>
      <c r="AV138" t="s">
        <v>169</v>
      </c>
      <c r="AW138" t="s">
        <v>168</v>
      </c>
      <c r="AX138" t="s">
        <v>168</v>
      </c>
      <c r="AY138" t="s">
        <v>168</v>
      </c>
      <c r="AZ138" t="s">
        <v>168</v>
      </c>
      <c r="BA138" t="s">
        <v>168</v>
      </c>
      <c r="BB138" t="s">
        <v>168</v>
      </c>
      <c r="BC138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C148"/>
  <sheetViews>
    <sheetView workbookViewId="0">
      <pane xSplit="3" ySplit="2" topLeftCell="N110" activePane="bottomRight" state="frozen"/>
      <selection pane="topRight" activeCell="D1" sqref="D1"/>
      <selection pane="bottomLeft" activeCell="A3" sqref="A3"/>
      <selection pane="bottomRight" activeCell="X143" sqref="X143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 s="1">
        <v>1930</v>
      </c>
      <c r="AJ1" s="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X2" t="s">
        <v>61</v>
      </c>
      <c r="Y2" t="s">
        <v>61</v>
      </c>
      <c r="Z2" t="s">
        <v>61</v>
      </c>
      <c r="AE2" t="s">
        <v>61</v>
      </c>
      <c r="AF2" t="s">
        <v>61</v>
      </c>
      <c r="AG2" t="s">
        <v>61</v>
      </c>
      <c r="AH2" t="s">
        <v>61</v>
      </c>
      <c r="AI2" t="s">
        <v>61</v>
      </c>
      <c r="AJ2" t="s">
        <v>61</v>
      </c>
      <c r="AK2" t="s">
        <v>61</v>
      </c>
      <c r="AP2" t="s">
        <v>61</v>
      </c>
      <c r="AQ2" t="s">
        <v>61</v>
      </c>
      <c r="AR2" t="s">
        <v>61</v>
      </c>
      <c r="AW2" t="s">
        <v>61</v>
      </c>
      <c r="AX2" t="s">
        <v>61</v>
      </c>
      <c r="AY2" t="s">
        <v>61</v>
      </c>
      <c r="AZ2" t="s">
        <v>61</v>
      </c>
      <c r="BA2" t="s">
        <v>61</v>
      </c>
      <c r="BB2" t="s">
        <v>61</v>
      </c>
      <c r="BC2" t="s">
        <v>61</v>
      </c>
    </row>
    <row r="3" spans="1:55">
      <c r="A3" t="s">
        <v>2</v>
      </c>
      <c r="B3" t="s">
        <v>3</v>
      </c>
      <c r="X3">
        <v>306800</v>
      </c>
      <c r="Y3">
        <v>250084</v>
      </c>
      <c r="Z3">
        <v>196082</v>
      </c>
      <c r="AF3">
        <v>275238</v>
      </c>
      <c r="AG3">
        <v>276926</v>
      </c>
      <c r="AH3">
        <v>303315</v>
      </c>
      <c r="AI3">
        <v>231082</v>
      </c>
      <c r="AJ3">
        <v>211297</v>
      </c>
      <c r="AK3">
        <v>266148</v>
      </c>
    </row>
    <row r="4" spans="1:55">
      <c r="B4" t="s">
        <v>87</v>
      </c>
      <c r="X4">
        <v>66</v>
      </c>
    </row>
    <row r="5" spans="1:55">
      <c r="B5" t="s">
        <v>4</v>
      </c>
      <c r="AF5">
        <v>155</v>
      </c>
    </row>
    <row r="6" spans="1:55">
      <c r="B6" t="s">
        <v>5</v>
      </c>
      <c r="Y6">
        <v>80</v>
      </c>
      <c r="Z6">
        <v>5</v>
      </c>
      <c r="AF6">
        <v>9868</v>
      </c>
      <c r="AG6">
        <v>11107</v>
      </c>
      <c r="AH6">
        <v>1699</v>
      </c>
      <c r="AI6">
        <v>71</v>
      </c>
      <c r="AJ6">
        <v>8</v>
      </c>
      <c r="AK6">
        <v>27</v>
      </c>
    </row>
    <row r="7" spans="1:55">
      <c r="B7" t="s">
        <v>114</v>
      </c>
    </row>
    <row r="8" spans="1:55">
      <c r="B8" t="s">
        <v>88</v>
      </c>
    </row>
    <row r="9" spans="1:55">
      <c r="B9" t="s">
        <v>6</v>
      </c>
      <c r="Y9">
        <v>616</v>
      </c>
      <c r="Z9">
        <v>17</v>
      </c>
      <c r="AG9">
        <v>116</v>
      </c>
      <c r="AH9">
        <v>326</v>
      </c>
      <c r="AI9">
        <v>152</v>
      </c>
      <c r="AJ9">
        <v>42</v>
      </c>
      <c r="AK9">
        <v>96</v>
      </c>
    </row>
    <row r="10" spans="1:55">
      <c r="B10" t="s">
        <v>7</v>
      </c>
      <c r="AG10">
        <v>35</v>
      </c>
      <c r="AH10">
        <v>14</v>
      </c>
      <c r="AI10">
        <v>57</v>
      </c>
      <c r="AJ10">
        <v>24</v>
      </c>
      <c r="AK10">
        <v>15</v>
      </c>
    </row>
    <row r="11" spans="1:55">
      <c r="B11" t="s">
        <v>89</v>
      </c>
    </row>
    <row r="12" spans="1:55">
      <c r="B12" t="s">
        <v>90</v>
      </c>
    </row>
    <row r="13" spans="1:55">
      <c r="B13" t="s">
        <v>8</v>
      </c>
      <c r="X13">
        <v>44</v>
      </c>
      <c r="Y13">
        <v>91</v>
      </c>
      <c r="Z13">
        <v>2</v>
      </c>
      <c r="AF13">
        <v>146</v>
      </c>
      <c r="AG13">
        <v>85</v>
      </c>
      <c r="AH13">
        <v>89</v>
      </c>
      <c r="AI13">
        <v>50</v>
      </c>
      <c r="AJ13">
        <v>55</v>
      </c>
      <c r="AK13">
        <v>15</v>
      </c>
    </row>
    <row r="14" spans="1:55">
      <c r="B14" t="s">
        <v>152</v>
      </c>
    </row>
    <row r="15" spans="1:55">
      <c r="B15" t="s">
        <v>66</v>
      </c>
    </row>
    <row r="16" spans="1:55">
      <c r="B16" t="s">
        <v>9</v>
      </c>
      <c r="Y16">
        <v>3</v>
      </c>
      <c r="Z16">
        <v>9</v>
      </c>
      <c r="AG16">
        <v>27</v>
      </c>
      <c r="AH16">
        <v>40</v>
      </c>
      <c r="AI16">
        <v>21</v>
      </c>
      <c r="AJ16">
        <v>202</v>
      </c>
      <c r="AK16">
        <v>209</v>
      </c>
    </row>
    <row r="17" spans="2:37">
      <c r="B17" t="s">
        <v>10</v>
      </c>
      <c r="Y17">
        <v>3</v>
      </c>
      <c r="Z17">
        <v>1</v>
      </c>
      <c r="AG17">
        <v>15</v>
      </c>
    </row>
    <row r="18" spans="2:37">
      <c r="B18" t="s">
        <v>11</v>
      </c>
      <c r="Z18">
        <v>3</v>
      </c>
      <c r="AG18">
        <v>33</v>
      </c>
    </row>
    <row r="19" spans="2:37">
      <c r="B19" t="s">
        <v>103</v>
      </c>
    </row>
    <row r="20" spans="2:37">
      <c r="B20" t="s">
        <v>12</v>
      </c>
      <c r="X20">
        <v>30</v>
      </c>
      <c r="Z20">
        <v>17</v>
      </c>
      <c r="AF20">
        <v>614</v>
      </c>
      <c r="AG20">
        <v>303</v>
      </c>
      <c r="AH20">
        <v>819</v>
      </c>
      <c r="AI20">
        <v>611</v>
      </c>
      <c r="AJ20">
        <v>118</v>
      </c>
      <c r="AK20">
        <v>82</v>
      </c>
    </row>
    <row r="21" spans="2:37">
      <c r="B21" t="s">
        <v>129</v>
      </c>
      <c r="X21">
        <v>4</v>
      </c>
    </row>
    <row r="22" spans="2:37">
      <c r="B22" t="s">
        <v>125</v>
      </c>
    </row>
    <row r="23" spans="2:37">
      <c r="B23" t="s">
        <v>91</v>
      </c>
    </row>
    <row r="24" spans="2:37">
      <c r="B24" t="s">
        <v>126</v>
      </c>
    </row>
    <row r="25" spans="2:37">
      <c r="B25" t="s">
        <v>67</v>
      </c>
      <c r="X25">
        <v>600</v>
      </c>
      <c r="Y25">
        <v>540</v>
      </c>
      <c r="Z25">
        <v>7</v>
      </c>
      <c r="AF25">
        <v>801</v>
      </c>
      <c r="AG25">
        <v>31</v>
      </c>
    </row>
    <row r="26" spans="2:37">
      <c r="B26" t="s">
        <v>68</v>
      </c>
    </row>
    <row r="27" spans="2:37">
      <c r="B27" t="s">
        <v>146</v>
      </c>
    </row>
    <row r="28" spans="2:37">
      <c r="B28" t="s">
        <v>132</v>
      </c>
    </row>
    <row r="29" spans="2:37">
      <c r="B29" t="s">
        <v>161</v>
      </c>
    </row>
    <row r="30" spans="2:37">
      <c r="B30" t="s">
        <v>13</v>
      </c>
      <c r="X30">
        <v>166</v>
      </c>
      <c r="Y30">
        <v>4409</v>
      </c>
      <c r="Z30">
        <v>363</v>
      </c>
      <c r="AF30">
        <v>5086</v>
      </c>
      <c r="AG30">
        <v>208</v>
      </c>
      <c r="AH30">
        <v>2</v>
      </c>
      <c r="AI30">
        <v>3212</v>
      </c>
      <c r="AJ30">
        <v>9081</v>
      </c>
      <c r="AK30">
        <v>691</v>
      </c>
    </row>
    <row r="31" spans="2:37">
      <c r="B31" t="s">
        <v>92</v>
      </c>
    </row>
    <row r="32" spans="2:37">
      <c r="B32" t="s">
        <v>14</v>
      </c>
      <c r="AF32">
        <v>4503</v>
      </c>
      <c r="AI32">
        <v>13</v>
      </c>
    </row>
    <row r="33" spans="2:37">
      <c r="B33" t="s">
        <v>208</v>
      </c>
      <c r="X33">
        <v>99</v>
      </c>
    </row>
    <row r="34" spans="2:37">
      <c r="B34" t="s">
        <v>143</v>
      </c>
    </row>
    <row r="35" spans="2:37">
      <c r="B35" t="s">
        <v>115</v>
      </c>
      <c r="Y35">
        <v>40</v>
      </c>
    </row>
    <row r="36" spans="2:37">
      <c r="B36" t="s">
        <v>154</v>
      </c>
    </row>
    <row r="37" spans="2:37">
      <c r="B37" t="s">
        <v>15</v>
      </c>
      <c r="X37">
        <v>2307</v>
      </c>
      <c r="Y37">
        <v>15718</v>
      </c>
      <c r="Z37">
        <v>62407</v>
      </c>
      <c r="AF37">
        <v>34229</v>
      </c>
      <c r="AG37">
        <v>21381</v>
      </c>
      <c r="AH37">
        <v>37043</v>
      </c>
      <c r="AI37">
        <v>49623</v>
      </c>
      <c r="AJ37">
        <v>82386</v>
      </c>
      <c r="AK37">
        <v>89345</v>
      </c>
    </row>
    <row r="38" spans="2:37">
      <c r="B38" t="s">
        <v>155</v>
      </c>
    </row>
    <row r="39" spans="2:37">
      <c r="B39" t="s">
        <v>156</v>
      </c>
    </row>
    <row r="40" spans="2:37">
      <c r="B40" t="s">
        <v>133</v>
      </c>
    </row>
    <row r="41" spans="2:37">
      <c r="B41" t="s">
        <v>16</v>
      </c>
      <c r="X41">
        <v>545</v>
      </c>
      <c r="Y41">
        <v>610</v>
      </c>
      <c r="Z41">
        <v>654</v>
      </c>
      <c r="AF41">
        <v>485</v>
      </c>
      <c r="AG41">
        <v>449</v>
      </c>
      <c r="AH41">
        <v>716</v>
      </c>
      <c r="AI41">
        <v>672</v>
      </c>
      <c r="AJ41">
        <v>1201</v>
      </c>
      <c r="AK41">
        <v>1374</v>
      </c>
    </row>
    <row r="42" spans="2:37">
      <c r="B42" t="s">
        <v>116</v>
      </c>
    </row>
    <row r="43" spans="2:37">
      <c r="B43" t="s">
        <v>142</v>
      </c>
    </row>
    <row r="44" spans="2:37">
      <c r="B44" t="s">
        <v>209</v>
      </c>
      <c r="X44">
        <v>307</v>
      </c>
    </row>
    <row r="45" spans="2:37">
      <c r="B45" t="s">
        <v>17</v>
      </c>
      <c r="AF45">
        <v>245</v>
      </c>
      <c r="AG45">
        <v>26</v>
      </c>
      <c r="AH45">
        <v>45</v>
      </c>
      <c r="AI45">
        <v>50</v>
      </c>
      <c r="AJ45">
        <v>116</v>
      </c>
      <c r="AK45">
        <v>105</v>
      </c>
    </row>
    <row r="46" spans="2:37">
      <c r="B46" t="s">
        <v>97</v>
      </c>
    </row>
    <row r="47" spans="2:37">
      <c r="B47" t="s">
        <v>18</v>
      </c>
      <c r="AG47">
        <v>323</v>
      </c>
      <c r="AH47">
        <v>24330</v>
      </c>
      <c r="AI47">
        <v>132</v>
      </c>
      <c r="AJ47">
        <v>1017</v>
      </c>
      <c r="AK47">
        <v>157</v>
      </c>
    </row>
    <row r="48" spans="2:37">
      <c r="B48" t="s">
        <v>19</v>
      </c>
      <c r="X48">
        <v>1385</v>
      </c>
      <c r="Y48">
        <v>2282</v>
      </c>
      <c r="Z48">
        <v>2120</v>
      </c>
      <c r="AF48">
        <v>90577</v>
      </c>
      <c r="AG48">
        <v>73415</v>
      </c>
      <c r="AH48">
        <v>11201</v>
      </c>
      <c r="AI48">
        <v>12479</v>
      </c>
      <c r="AJ48">
        <v>4758</v>
      </c>
      <c r="AK48">
        <v>2241</v>
      </c>
    </row>
    <row r="49" spans="2:37">
      <c r="B49" t="s">
        <v>20</v>
      </c>
      <c r="Z49">
        <v>180</v>
      </c>
      <c r="AG49">
        <v>88</v>
      </c>
      <c r="AH49">
        <v>160</v>
      </c>
      <c r="AJ49">
        <v>74</v>
      </c>
      <c r="AK49">
        <v>59</v>
      </c>
    </row>
    <row r="50" spans="2:37">
      <c r="B50" t="s">
        <v>21</v>
      </c>
      <c r="AF50">
        <v>12</v>
      </c>
      <c r="AH50">
        <v>1</v>
      </c>
      <c r="AJ50">
        <v>10</v>
      </c>
      <c r="AK50">
        <v>89</v>
      </c>
    </row>
    <row r="51" spans="2:37">
      <c r="B51" t="s">
        <v>69</v>
      </c>
    </row>
    <row r="52" spans="2:37">
      <c r="B52" t="s">
        <v>22</v>
      </c>
      <c r="Y52">
        <v>100</v>
      </c>
      <c r="Z52">
        <v>350</v>
      </c>
      <c r="AI52">
        <v>12</v>
      </c>
      <c r="AJ52">
        <v>886</v>
      </c>
      <c r="AK52">
        <v>10</v>
      </c>
    </row>
    <row r="53" spans="2:37">
      <c r="B53" t="s">
        <v>70</v>
      </c>
    </row>
    <row r="54" spans="2:37">
      <c r="B54" t="s">
        <v>23</v>
      </c>
    </row>
    <row r="55" spans="2:37">
      <c r="B55" t="s">
        <v>62</v>
      </c>
      <c r="X55">
        <v>104068</v>
      </c>
      <c r="Y55">
        <v>54436</v>
      </c>
      <c r="Z55">
        <v>36201</v>
      </c>
      <c r="AF55">
        <v>114687</v>
      </c>
      <c r="AG55">
        <v>157391</v>
      </c>
      <c r="AH55">
        <v>142103</v>
      </c>
      <c r="AI55">
        <v>87837</v>
      </c>
      <c r="AJ55">
        <v>60036</v>
      </c>
      <c r="AK55">
        <v>43894</v>
      </c>
    </row>
    <row r="56" spans="2:37">
      <c r="B56" t="s">
        <v>24</v>
      </c>
      <c r="Z56">
        <v>632</v>
      </c>
      <c r="AF56">
        <v>116472</v>
      </c>
      <c r="AG56">
        <v>92686</v>
      </c>
      <c r="AH56">
        <v>162561</v>
      </c>
      <c r="AI56">
        <v>86722</v>
      </c>
      <c r="AJ56">
        <v>103392</v>
      </c>
      <c r="AK56">
        <v>56316</v>
      </c>
    </row>
    <row r="57" spans="2:37">
      <c r="B57" t="s">
        <v>25</v>
      </c>
      <c r="X57">
        <v>122866</v>
      </c>
      <c r="Y57">
        <v>132304</v>
      </c>
      <c r="Z57">
        <v>17524</v>
      </c>
      <c r="AF57">
        <v>147743</v>
      </c>
      <c r="AG57">
        <v>130896</v>
      </c>
      <c r="AH57">
        <v>186085</v>
      </c>
      <c r="AI57">
        <v>118728</v>
      </c>
      <c r="AJ57">
        <v>134580</v>
      </c>
      <c r="AK57">
        <v>66756</v>
      </c>
    </row>
    <row r="58" spans="2:37">
      <c r="B58" t="s">
        <v>26</v>
      </c>
      <c r="X58">
        <v>83</v>
      </c>
      <c r="Y58">
        <v>271</v>
      </c>
      <c r="Z58">
        <v>131</v>
      </c>
      <c r="AF58">
        <v>46208</v>
      </c>
      <c r="AG58">
        <v>72216</v>
      </c>
      <c r="AH58">
        <v>61497</v>
      </c>
      <c r="AI58">
        <v>52859</v>
      </c>
      <c r="AJ58">
        <v>27722</v>
      </c>
      <c r="AK58">
        <v>30250</v>
      </c>
    </row>
    <row r="59" spans="2:37">
      <c r="B59" t="s">
        <v>27</v>
      </c>
      <c r="AH59">
        <v>163</v>
      </c>
      <c r="AI59">
        <v>490</v>
      </c>
      <c r="AJ59">
        <v>2</v>
      </c>
      <c r="AK59">
        <v>21</v>
      </c>
    </row>
    <row r="60" spans="2:37">
      <c r="B60" t="s">
        <v>134</v>
      </c>
    </row>
    <row r="61" spans="2:37">
      <c r="B61" t="s">
        <v>28</v>
      </c>
      <c r="X61">
        <v>48096</v>
      </c>
      <c r="Y61">
        <v>39190</v>
      </c>
      <c r="Z61">
        <v>21875</v>
      </c>
      <c r="AF61">
        <v>194145</v>
      </c>
      <c r="AG61">
        <v>205708</v>
      </c>
      <c r="AH61">
        <v>232724</v>
      </c>
      <c r="AI61">
        <v>213530</v>
      </c>
      <c r="AJ61">
        <v>133776</v>
      </c>
      <c r="AK61">
        <v>103440</v>
      </c>
    </row>
    <row r="62" spans="2:37">
      <c r="B62" t="s">
        <v>29</v>
      </c>
      <c r="AH62">
        <v>5842</v>
      </c>
      <c r="AI62">
        <v>3865</v>
      </c>
      <c r="AJ62">
        <v>1325</v>
      </c>
      <c r="AK62">
        <v>43</v>
      </c>
    </row>
    <row r="63" spans="2:37">
      <c r="B63" t="s">
        <v>73</v>
      </c>
    </row>
    <row r="64" spans="2:37">
      <c r="B64" t="s">
        <v>72</v>
      </c>
      <c r="AG64">
        <v>130</v>
      </c>
      <c r="AH64">
        <v>367</v>
      </c>
      <c r="AI64">
        <v>173</v>
      </c>
      <c r="AJ64">
        <v>553</v>
      </c>
      <c r="AK64">
        <v>173</v>
      </c>
    </row>
    <row r="65" spans="2:37">
      <c r="B65" t="s">
        <v>30</v>
      </c>
      <c r="AG65">
        <v>39</v>
      </c>
      <c r="AH65">
        <v>39</v>
      </c>
      <c r="AI65">
        <v>99</v>
      </c>
      <c r="AJ65">
        <v>32</v>
      </c>
      <c r="AK65">
        <v>79</v>
      </c>
    </row>
    <row r="66" spans="2:37">
      <c r="B66" t="s">
        <v>31</v>
      </c>
      <c r="AF66">
        <v>567</v>
      </c>
      <c r="AG66">
        <v>17394</v>
      </c>
      <c r="AH66">
        <v>2551</v>
      </c>
      <c r="AI66">
        <v>176</v>
      </c>
    </row>
    <row r="67" spans="2:37">
      <c r="B67" t="s">
        <v>32</v>
      </c>
      <c r="AI67">
        <v>4</v>
      </c>
    </row>
    <row r="68" spans="2:37">
      <c r="B68" t="s">
        <v>33</v>
      </c>
      <c r="X68">
        <v>1718</v>
      </c>
      <c r="Z68">
        <v>1407</v>
      </c>
      <c r="AF68">
        <v>10333</v>
      </c>
      <c r="AG68">
        <v>8909</v>
      </c>
      <c r="AH68">
        <v>7701</v>
      </c>
      <c r="AI68">
        <v>5990</v>
      </c>
      <c r="AJ68">
        <v>8254</v>
      </c>
      <c r="AK68">
        <v>6153</v>
      </c>
    </row>
    <row r="69" spans="2:37">
      <c r="B69" t="s">
        <v>34</v>
      </c>
      <c r="AJ69">
        <v>1</v>
      </c>
      <c r="AK69">
        <v>2</v>
      </c>
    </row>
    <row r="70" spans="2:37">
      <c r="B70" t="s">
        <v>35</v>
      </c>
      <c r="Y70">
        <v>66648</v>
      </c>
      <c r="Z70">
        <v>82330</v>
      </c>
      <c r="AF70">
        <v>110605</v>
      </c>
      <c r="AG70">
        <v>34009</v>
      </c>
      <c r="AH70">
        <v>55256</v>
      </c>
      <c r="AI70">
        <v>12193</v>
      </c>
      <c r="AJ70">
        <v>1856</v>
      </c>
      <c r="AK70">
        <v>3130</v>
      </c>
    </row>
    <row r="71" spans="2:37">
      <c r="B71" t="s">
        <v>36</v>
      </c>
      <c r="AF71">
        <v>149</v>
      </c>
      <c r="AG71">
        <v>133</v>
      </c>
      <c r="AH71">
        <v>88</v>
      </c>
      <c r="AI71">
        <v>385</v>
      </c>
      <c r="AJ71">
        <v>6230</v>
      </c>
      <c r="AK71">
        <v>129</v>
      </c>
    </row>
    <row r="72" spans="2:37">
      <c r="B72" t="s">
        <v>37</v>
      </c>
      <c r="X72">
        <v>2190</v>
      </c>
      <c r="Y72">
        <v>13250</v>
      </c>
      <c r="Z72">
        <v>21907</v>
      </c>
      <c r="AF72">
        <v>251</v>
      </c>
      <c r="AG72">
        <v>383</v>
      </c>
      <c r="AH72">
        <v>271</v>
      </c>
      <c r="AI72">
        <v>1005</v>
      </c>
      <c r="AJ72">
        <v>548</v>
      </c>
      <c r="AK72">
        <v>1068</v>
      </c>
    </row>
    <row r="73" spans="2:37">
      <c r="B73" t="s">
        <v>174</v>
      </c>
      <c r="AH73">
        <v>23</v>
      </c>
      <c r="AK73">
        <v>10</v>
      </c>
    </row>
    <row r="74" spans="2:37">
      <c r="B74" t="s">
        <v>117</v>
      </c>
    </row>
    <row r="75" spans="2:37">
      <c r="B75" t="s">
        <v>74</v>
      </c>
      <c r="AI75">
        <v>99</v>
      </c>
    </row>
    <row r="76" spans="2:37">
      <c r="B76" t="s">
        <v>38</v>
      </c>
      <c r="X76">
        <v>3211</v>
      </c>
      <c r="Y76">
        <v>3603</v>
      </c>
      <c r="Z76">
        <v>2039</v>
      </c>
      <c r="AF76">
        <v>5666</v>
      </c>
      <c r="AG76">
        <v>2106</v>
      </c>
      <c r="AH76">
        <v>2283</v>
      </c>
      <c r="AI76">
        <v>940</v>
      </c>
      <c r="AJ76">
        <v>804</v>
      </c>
      <c r="AK76">
        <v>734</v>
      </c>
    </row>
    <row r="77" spans="2:37">
      <c r="B77" t="s">
        <v>39</v>
      </c>
    </row>
    <row r="78" spans="2:37">
      <c r="B78" t="s">
        <v>40</v>
      </c>
    </row>
    <row r="79" spans="2:37">
      <c r="B79" t="s">
        <v>181</v>
      </c>
      <c r="X79">
        <v>8785</v>
      </c>
      <c r="Y79">
        <v>45252</v>
      </c>
      <c r="Z79">
        <v>37591</v>
      </c>
    </row>
    <row r="80" spans="2:37">
      <c r="B80" t="s">
        <v>41</v>
      </c>
      <c r="X80">
        <v>3620</v>
      </c>
      <c r="Y80">
        <v>1271</v>
      </c>
      <c r="Z80">
        <v>1682</v>
      </c>
      <c r="AF80">
        <v>13032</v>
      </c>
      <c r="AG80">
        <v>7040</v>
      </c>
      <c r="AH80">
        <v>10689</v>
      </c>
      <c r="AI80">
        <v>5137</v>
      </c>
      <c r="AJ80">
        <v>2627</v>
      </c>
      <c r="AK80">
        <v>4029</v>
      </c>
    </row>
    <row r="81" spans="2:37">
      <c r="B81" t="s">
        <v>42</v>
      </c>
    </row>
    <row r="82" spans="2:37">
      <c r="B82" t="s">
        <v>106</v>
      </c>
    </row>
    <row r="83" spans="2:37">
      <c r="B83" t="s">
        <v>135</v>
      </c>
    </row>
    <row r="84" spans="2:37">
      <c r="B84" t="s">
        <v>107</v>
      </c>
    </row>
    <row r="85" spans="2:37">
      <c r="B85" t="s">
        <v>206</v>
      </c>
      <c r="X85">
        <v>3550</v>
      </c>
    </row>
    <row r="86" spans="2:37">
      <c r="B86" t="s">
        <v>75</v>
      </c>
      <c r="AJ86">
        <v>7</v>
      </c>
      <c r="AK86">
        <v>7</v>
      </c>
    </row>
    <row r="87" spans="2:37">
      <c r="B87" t="s">
        <v>157</v>
      </c>
    </row>
    <row r="88" spans="2:37">
      <c r="B88" t="s">
        <v>43</v>
      </c>
      <c r="Z88">
        <v>7</v>
      </c>
      <c r="AF88">
        <v>3611</v>
      </c>
      <c r="AG88">
        <v>3088</v>
      </c>
      <c r="AJ88">
        <v>5</v>
      </c>
    </row>
    <row r="89" spans="2:37">
      <c r="B89" t="s">
        <v>44</v>
      </c>
    </row>
    <row r="90" spans="2:37">
      <c r="B90" t="s">
        <v>158</v>
      </c>
    </row>
    <row r="91" spans="2:37">
      <c r="B91" t="s">
        <v>130</v>
      </c>
    </row>
    <row r="92" spans="2:37">
      <c r="B92" t="s">
        <v>45</v>
      </c>
      <c r="AH92">
        <v>4</v>
      </c>
    </row>
    <row r="93" spans="2:37">
      <c r="B93" t="s">
        <v>127</v>
      </c>
    </row>
    <row r="94" spans="2:37">
      <c r="B94" t="s">
        <v>46</v>
      </c>
    </row>
    <row r="95" spans="2:37">
      <c r="B95" t="s">
        <v>77</v>
      </c>
    </row>
    <row r="96" spans="2:37">
      <c r="B96" t="s">
        <v>182</v>
      </c>
      <c r="X96">
        <v>4022</v>
      </c>
      <c r="Y96">
        <v>1243</v>
      </c>
      <c r="Z96">
        <v>1970</v>
      </c>
    </row>
    <row r="97" spans="2:37">
      <c r="B97" t="s">
        <v>78</v>
      </c>
    </row>
    <row r="98" spans="2:37">
      <c r="B98" t="s">
        <v>47</v>
      </c>
      <c r="X98">
        <v>57497</v>
      </c>
      <c r="Y98">
        <v>49848</v>
      </c>
      <c r="Z98">
        <v>59162</v>
      </c>
      <c r="AF98">
        <v>28951</v>
      </c>
      <c r="AG98">
        <v>26458</v>
      </c>
      <c r="AH98">
        <v>48242</v>
      </c>
      <c r="AI98">
        <v>20018</v>
      </c>
      <c r="AJ98">
        <v>12790</v>
      </c>
      <c r="AK98">
        <v>21933</v>
      </c>
    </row>
    <row r="99" spans="2:37">
      <c r="B99" t="s">
        <v>48</v>
      </c>
      <c r="X99">
        <v>3610</v>
      </c>
      <c r="Y99">
        <v>20036</v>
      </c>
      <c r="Z99">
        <v>35947</v>
      </c>
      <c r="AF99">
        <v>4569</v>
      </c>
      <c r="AG99">
        <v>10709</v>
      </c>
      <c r="AH99">
        <v>21167</v>
      </c>
      <c r="AI99">
        <v>7420</v>
      </c>
      <c r="AJ99">
        <v>2109</v>
      </c>
      <c r="AK99">
        <v>169</v>
      </c>
    </row>
    <row r="100" spans="2:37">
      <c r="B100" t="s">
        <v>175</v>
      </c>
      <c r="AH100">
        <v>9</v>
      </c>
      <c r="AI100">
        <v>2</v>
      </c>
      <c r="AJ100">
        <v>2</v>
      </c>
      <c r="AK100">
        <v>16</v>
      </c>
    </row>
    <row r="101" spans="2:37">
      <c r="B101" t="s">
        <v>49</v>
      </c>
      <c r="Y101">
        <v>37</v>
      </c>
      <c r="Z101">
        <v>9</v>
      </c>
      <c r="AG101">
        <v>64</v>
      </c>
      <c r="AI101">
        <v>52</v>
      </c>
      <c r="AJ101">
        <v>20</v>
      </c>
      <c r="AK101">
        <v>441</v>
      </c>
    </row>
    <row r="102" spans="2:37">
      <c r="B102" t="s">
        <v>50</v>
      </c>
    </row>
    <row r="103" spans="2:37">
      <c r="B103" t="s">
        <v>51</v>
      </c>
    </row>
    <row r="104" spans="2:37">
      <c r="B104" t="s">
        <v>100</v>
      </c>
      <c r="AI104">
        <v>169</v>
      </c>
      <c r="AJ104">
        <v>45</v>
      </c>
      <c r="AK104">
        <v>42</v>
      </c>
    </row>
    <row r="105" spans="2:37">
      <c r="B105" t="s">
        <v>52</v>
      </c>
      <c r="X105">
        <v>605625</v>
      </c>
      <c r="Y105">
        <v>392137</v>
      </c>
      <c r="Z105">
        <v>239808</v>
      </c>
      <c r="AF105">
        <v>233330</v>
      </c>
      <c r="AG105">
        <v>199096</v>
      </c>
      <c r="AH105">
        <v>223718</v>
      </c>
      <c r="AI105">
        <v>216328</v>
      </c>
      <c r="AJ105">
        <v>170248</v>
      </c>
      <c r="AK105">
        <v>151920</v>
      </c>
    </row>
    <row r="106" spans="2:37">
      <c r="B106" t="s">
        <v>80</v>
      </c>
      <c r="X106">
        <v>1325</v>
      </c>
    </row>
    <row r="107" spans="2:37">
      <c r="B107" t="s">
        <v>108</v>
      </c>
    </row>
    <row r="108" spans="2:37">
      <c r="B108" t="s">
        <v>99</v>
      </c>
      <c r="Y108">
        <v>81</v>
      </c>
      <c r="Z108">
        <v>33</v>
      </c>
      <c r="AI108">
        <v>383</v>
      </c>
      <c r="AJ108">
        <v>18</v>
      </c>
      <c r="AK108">
        <v>12</v>
      </c>
    </row>
    <row r="109" spans="2:37">
      <c r="B109" t="s">
        <v>144</v>
      </c>
    </row>
    <row r="110" spans="2:37">
      <c r="B110" t="s">
        <v>139</v>
      </c>
    </row>
    <row r="111" spans="2:37">
      <c r="B111" t="s">
        <v>176</v>
      </c>
      <c r="X111">
        <v>317</v>
      </c>
      <c r="AI111">
        <v>1</v>
      </c>
      <c r="AJ111">
        <v>1</v>
      </c>
    </row>
    <row r="112" spans="2:37">
      <c r="B112" t="s">
        <v>128</v>
      </c>
    </row>
    <row r="113" spans="2:37">
      <c r="B113" t="s">
        <v>118</v>
      </c>
    </row>
    <row r="114" spans="2:37">
      <c r="B114" t="s">
        <v>210</v>
      </c>
      <c r="X114">
        <v>73</v>
      </c>
    </row>
    <row r="115" spans="2:37">
      <c r="B115" t="s">
        <v>53</v>
      </c>
    </row>
    <row r="116" spans="2:37">
      <c r="B116" t="s">
        <v>98</v>
      </c>
      <c r="Z116">
        <v>3</v>
      </c>
    </row>
    <row r="117" spans="2:37">
      <c r="B117" t="s">
        <v>145</v>
      </c>
    </row>
    <row r="118" spans="2:37">
      <c r="B118" t="s">
        <v>54</v>
      </c>
    </row>
    <row r="119" spans="2:37">
      <c r="B119" t="s">
        <v>196</v>
      </c>
      <c r="AH119">
        <v>481</v>
      </c>
      <c r="AJ119">
        <v>4</v>
      </c>
      <c r="AK119">
        <v>14</v>
      </c>
    </row>
    <row r="120" spans="2:37">
      <c r="B120" t="s">
        <v>55</v>
      </c>
      <c r="X120">
        <v>25</v>
      </c>
      <c r="Y120">
        <v>150</v>
      </c>
      <c r="Z120">
        <v>46</v>
      </c>
      <c r="AG120">
        <v>182</v>
      </c>
      <c r="AH120">
        <v>112</v>
      </c>
      <c r="AI120">
        <v>44</v>
      </c>
    </row>
    <row r="121" spans="2:37">
      <c r="B121" t="s">
        <v>136</v>
      </c>
    </row>
    <row r="122" spans="2:37">
      <c r="B122" t="s">
        <v>56</v>
      </c>
      <c r="AI122">
        <v>62</v>
      </c>
    </row>
    <row r="123" spans="2:37">
      <c r="B123" t="s">
        <v>93</v>
      </c>
    </row>
    <row r="124" spans="2:37">
      <c r="B124" t="s">
        <v>101</v>
      </c>
    </row>
    <row r="125" spans="2:37">
      <c r="B125" t="s">
        <v>94</v>
      </c>
    </row>
    <row r="126" spans="2:37">
      <c r="B126" t="s">
        <v>81</v>
      </c>
    </row>
    <row r="127" spans="2:37">
      <c r="B127" t="s">
        <v>112</v>
      </c>
    </row>
    <row r="128" spans="2:37">
      <c r="B128" t="s">
        <v>83</v>
      </c>
    </row>
    <row r="129" spans="2:45">
      <c r="B129" t="s">
        <v>147</v>
      </c>
    </row>
    <row r="130" spans="2:45">
      <c r="B130" t="s">
        <v>84</v>
      </c>
    </row>
    <row r="131" spans="2:45">
      <c r="B131" t="s">
        <v>85</v>
      </c>
    </row>
    <row r="132" spans="2:45">
      <c r="B132" t="s">
        <v>57</v>
      </c>
      <c r="X132">
        <v>17954</v>
      </c>
      <c r="Y132">
        <v>36192</v>
      </c>
      <c r="Z132">
        <v>22848</v>
      </c>
      <c r="AF132">
        <v>27679</v>
      </c>
      <c r="AG132">
        <v>28855</v>
      </c>
      <c r="AH132">
        <v>36207</v>
      </c>
      <c r="AI132">
        <v>11006</v>
      </c>
      <c r="AJ132">
        <v>5573</v>
      </c>
      <c r="AK132">
        <v>5821</v>
      </c>
    </row>
    <row r="133" spans="2:45">
      <c r="B133" t="s">
        <v>58</v>
      </c>
    </row>
    <row r="134" spans="2:45">
      <c r="B134" t="s">
        <v>110</v>
      </c>
    </row>
    <row r="135" spans="2:45">
      <c r="B135" t="s">
        <v>65</v>
      </c>
      <c r="AI135">
        <v>5</v>
      </c>
      <c r="AJ135">
        <v>25</v>
      </c>
      <c r="AK135">
        <v>36</v>
      </c>
    </row>
    <row r="136" spans="2:45">
      <c r="B136" t="s">
        <v>165</v>
      </c>
    </row>
    <row r="137" spans="2:45">
      <c r="B137" t="s">
        <v>162</v>
      </c>
      <c r="AF137">
        <v>1622</v>
      </c>
      <c r="AG137">
        <v>383</v>
      </c>
    </row>
    <row r="138" spans="2:45">
      <c r="B138" t="s">
        <v>59</v>
      </c>
      <c r="X138">
        <v>3221</v>
      </c>
      <c r="Y138">
        <v>6632</v>
      </c>
      <c r="Z138">
        <v>4138</v>
      </c>
      <c r="AF138">
        <v>1789</v>
      </c>
      <c r="AG138">
        <v>2772</v>
      </c>
      <c r="AH138">
        <v>2100</v>
      </c>
      <c r="AI138">
        <v>1507</v>
      </c>
    </row>
    <row r="140" spans="2:45">
      <c r="B140" t="s">
        <v>60</v>
      </c>
      <c r="X140">
        <f t="shared" ref="X140:AH140" si="0">SUM(X3:X139)</f>
        <v>1304209</v>
      </c>
      <c r="Y140">
        <f t="shared" si="0"/>
        <v>1137157</v>
      </c>
      <c r="Z140">
        <f t="shared" si="0"/>
        <v>849507</v>
      </c>
      <c r="AA140">
        <f t="shared" si="0"/>
        <v>0</v>
      </c>
      <c r="AB140">
        <f t="shared" si="0"/>
        <v>0</v>
      </c>
      <c r="AC140">
        <f t="shared" si="0"/>
        <v>0</v>
      </c>
      <c r="AD140">
        <f t="shared" si="0"/>
        <v>0</v>
      </c>
      <c r="AE140">
        <f t="shared" si="0"/>
        <v>0</v>
      </c>
      <c r="AF140">
        <f t="shared" si="0"/>
        <v>1483368</v>
      </c>
      <c r="AG140">
        <f t="shared" si="0"/>
        <v>1385215</v>
      </c>
      <c r="AH140">
        <f t="shared" si="0"/>
        <v>1582083</v>
      </c>
      <c r="AI140">
        <f>SUM(AI3:AI139)</f>
        <v>1145466</v>
      </c>
      <c r="AJ140">
        <f t="shared" ref="AJ140:AS140" si="1">SUM(AJ3:AJ139)</f>
        <v>983860</v>
      </c>
      <c r="AK140">
        <f t="shared" si="1"/>
        <v>857301</v>
      </c>
      <c r="AL140">
        <f t="shared" si="1"/>
        <v>0</v>
      </c>
      <c r="AM140">
        <f t="shared" si="1"/>
        <v>0</v>
      </c>
      <c r="AN140">
        <f t="shared" si="1"/>
        <v>0</v>
      </c>
      <c r="AO140">
        <f t="shared" si="1"/>
        <v>0</v>
      </c>
      <c r="AP140">
        <f t="shared" si="1"/>
        <v>0</v>
      </c>
      <c r="AQ140">
        <f t="shared" si="1"/>
        <v>0</v>
      </c>
      <c r="AR140">
        <f t="shared" si="1"/>
        <v>0</v>
      </c>
      <c r="AS140">
        <f t="shared" si="1"/>
        <v>0</v>
      </c>
    </row>
    <row r="142" spans="2:45">
      <c r="X142">
        <f>1304209-X140</f>
        <v>0</v>
      </c>
      <c r="Y142">
        <f>1137157-Y140</f>
        <v>0</v>
      </c>
      <c r="Z142">
        <f>849507-Z140</f>
        <v>0</v>
      </c>
      <c r="AF142">
        <f>1483368-AF140</f>
        <v>0</v>
      </c>
      <c r="AG142">
        <f>1385215-AG140</f>
        <v>0</v>
      </c>
      <c r="AH142">
        <f>1582083-AH140</f>
        <v>0</v>
      </c>
      <c r="AI142">
        <f>1145466-AI140</f>
        <v>0</v>
      </c>
      <c r="AJ142">
        <f>983860-AJ140</f>
        <v>0</v>
      </c>
      <c r="AK142">
        <f>857301-AK140</f>
        <v>0</v>
      </c>
    </row>
    <row r="144" spans="2:45">
      <c r="X144" t="s">
        <v>179</v>
      </c>
      <c r="Y144" t="s">
        <v>179</v>
      </c>
      <c r="Z144" t="s">
        <v>179</v>
      </c>
      <c r="AF144" t="s">
        <v>179</v>
      </c>
      <c r="AG144" t="s">
        <v>179</v>
      </c>
      <c r="AH144" t="s">
        <v>179</v>
      </c>
      <c r="AI144" t="s">
        <v>179</v>
      </c>
      <c r="AJ144" t="s">
        <v>179</v>
      </c>
      <c r="AK144" t="s">
        <v>179</v>
      </c>
    </row>
    <row r="146" spans="25:37">
      <c r="AF146" t="s">
        <v>195</v>
      </c>
      <c r="AG146" t="s">
        <v>195</v>
      </c>
      <c r="AH146" t="s">
        <v>195</v>
      </c>
      <c r="AI146" t="s">
        <v>195</v>
      </c>
      <c r="AJ146" t="s">
        <v>195</v>
      </c>
      <c r="AK146" t="s">
        <v>195</v>
      </c>
    </row>
    <row r="148" spans="25:37">
      <c r="Y148" t="s">
        <v>178</v>
      </c>
      <c r="Z148" t="s">
        <v>178</v>
      </c>
      <c r="AF148" t="s">
        <v>178</v>
      </c>
      <c r="AG148" t="s">
        <v>178</v>
      </c>
      <c r="AH148" t="s">
        <v>178</v>
      </c>
      <c r="AI148" t="s">
        <v>178</v>
      </c>
      <c r="AJ148" t="s">
        <v>178</v>
      </c>
      <c r="AK148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C151"/>
  <sheetViews>
    <sheetView workbookViewId="0">
      <pane xSplit="3" ySplit="3" topLeftCell="P4" activePane="bottomRight" state="frozen"/>
      <selection pane="topRight" activeCell="D1" sqref="D1"/>
      <selection pane="bottomLeft" activeCell="A3" sqref="A3"/>
      <selection pane="bottomRight" activeCell="X2" sqref="X2:Z2"/>
    </sheetView>
  </sheetViews>
  <sheetFormatPr defaultRowHeight="15"/>
  <sheetData>
    <row r="1" spans="1:55">
      <c r="C1" t="s">
        <v>0</v>
      </c>
      <c r="D1" t="s">
        <v>1</v>
      </c>
      <c r="E1">
        <v>1900</v>
      </c>
      <c r="F1">
        <v>1901</v>
      </c>
      <c r="G1">
        <v>1902</v>
      </c>
      <c r="H1">
        <v>1903</v>
      </c>
      <c r="I1">
        <v>1904</v>
      </c>
      <c r="J1">
        <v>1905</v>
      </c>
      <c r="K1">
        <v>1906</v>
      </c>
      <c r="L1">
        <v>1907</v>
      </c>
      <c r="M1">
        <v>1908</v>
      </c>
      <c r="N1">
        <v>1909</v>
      </c>
      <c r="O1">
        <v>1910</v>
      </c>
      <c r="P1">
        <v>1911</v>
      </c>
      <c r="Q1">
        <v>1912</v>
      </c>
      <c r="R1">
        <v>1913</v>
      </c>
      <c r="S1">
        <v>1914</v>
      </c>
      <c r="T1">
        <v>1915</v>
      </c>
      <c r="U1">
        <v>1916</v>
      </c>
      <c r="V1">
        <v>1917</v>
      </c>
      <c r="W1">
        <v>1918</v>
      </c>
      <c r="X1">
        <v>1919</v>
      </c>
      <c r="Y1">
        <v>1920</v>
      </c>
      <c r="Z1">
        <v>1921</v>
      </c>
      <c r="AA1">
        <v>1922</v>
      </c>
      <c r="AB1">
        <v>1923</v>
      </c>
      <c r="AC1">
        <v>1924</v>
      </c>
      <c r="AD1">
        <v>1925</v>
      </c>
      <c r="AE1">
        <v>1926</v>
      </c>
      <c r="AF1">
        <v>1927</v>
      </c>
      <c r="AG1">
        <v>1928</v>
      </c>
      <c r="AH1">
        <v>1929</v>
      </c>
      <c r="AI1" s="1">
        <v>1930</v>
      </c>
      <c r="AJ1" s="1">
        <v>1931</v>
      </c>
      <c r="AK1">
        <v>1932</v>
      </c>
      <c r="AL1">
        <v>1933</v>
      </c>
      <c r="AM1">
        <v>1934</v>
      </c>
      <c r="AN1">
        <v>1935</v>
      </c>
      <c r="AO1">
        <v>1936</v>
      </c>
      <c r="AP1">
        <v>1937</v>
      </c>
      <c r="AQ1">
        <v>1938</v>
      </c>
      <c r="AR1">
        <v>1939</v>
      </c>
      <c r="AS1">
        <v>1940</v>
      </c>
      <c r="AT1">
        <v>1941</v>
      </c>
      <c r="AU1">
        <v>1942</v>
      </c>
      <c r="AV1">
        <v>1943</v>
      </c>
      <c r="AW1">
        <v>1944</v>
      </c>
      <c r="AX1">
        <v>1945</v>
      </c>
      <c r="AY1">
        <v>1946</v>
      </c>
      <c r="AZ1">
        <v>1947</v>
      </c>
      <c r="BA1">
        <v>1948</v>
      </c>
      <c r="BB1">
        <v>1949</v>
      </c>
      <c r="BC1">
        <v>1950</v>
      </c>
    </row>
    <row r="2" spans="1:55">
      <c r="X2">
        <v>1</v>
      </c>
      <c r="Y2">
        <v>1</v>
      </c>
      <c r="Z2">
        <v>1</v>
      </c>
      <c r="AI2" s="1"/>
      <c r="AJ2" s="1"/>
    </row>
    <row r="3" spans="1:55">
      <c r="X3" t="s">
        <v>61</v>
      </c>
      <c r="Y3" t="s">
        <v>61</v>
      </c>
      <c r="Z3" t="s">
        <v>61</v>
      </c>
      <c r="AE3" t="s">
        <v>61</v>
      </c>
      <c r="AF3" t="s">
        <v>61</v>
      </c>
      <c r="AG3" t="s">
        <v>61</v>
      </c>
      <c r="AH3" t="s">
        <v>61</v>
      </c>
      <c r="AI3" t="s">
        <v>61</v>
      </c>
      <c r="AJ3" t="s">
        <v>61</v>
      </c>
      <c r="AK3" t="s">
        <v>61</v>
      </c>
      <c r="AP3" t="s">
        <v>61</v>
      </c>
      <c r="AQ3" t="s">
        <v>61</v>
      </c>
      <c r="AR3" t="s">
        <v>61</v>
      </c>
      <c r="AW3" t="s">
        <v>61</v>
      </c>
      <c r="AX3" t="s">
        <v>61</v>
      </c>
      <c r="AY3" t="s">
        <v>61</v>
      </c>
      <c r="AZ3" t="s">
        <v>61</v>
      </c>
      <c r="BA3" t="s">
        <v>61</v>
      </c>
      <c r="BB3" t="s">
        <v>61</v>
      </c>
      <c r="BC3" t="s">
        <v>61</v>
      </c>
    </row>
    <row r="4" spans="1:55">
      <c r="A4" t="s">
        <v>2</v>
      </c>
      <c r="B4" t="s">
        <v>3</v>
      </c>
      <c r="X4">
        <v>7061</v>
      </c>
      <c r="Y4">
        <v>7365</v>
      </c>
      <c r="Z4">
        <v>11719</v>
      </c>
      <c r="AF4">
        <v>21129</v>
      </c>
      <c r="AG4">
        <v>6439</v>
      </c>
      <c r="AH4">
        <v>3540</v>
      </c>
      <c r="AI4">
        <v>3756</v>
      </c>
      <c r="AJ4">
        <v>13395</v>
      </c>
      <c r="AK4">
        <v>11502</v>
      </c>
    </row>
    <row r="5" spans="1:55">
      <c r="B5" t="s">
        <v>87</v>
      </c>
      <c r="Y5">
        <v>4</v>
      </c>
      <c r="Z5">
        <v>4</v>
      </c>
      <c r="AH5">
        <v>272</v>
      </c>
    </row>
    <row r="6" spans="1:55">
      <c r="B6" t="s">
        <v>4</v>
      </c>
      <c r="AF6">
        <v>2</v>
      </c>
    </row>
    <row r="7" spans="1:55">
      <c r="B7" t="s">
        <v>5</v>
      </c>
      <c r="X7">
        <v>30</v>
      </c>
      <c r="Y7">
        <v>32</v>
      </c>
      <c r="Z7">
        <v>33</v>
      </c>
      <c r="AF7">
        <v>39</v>
      </c>
      <c r="AG7">
        <v>10</v>
      </c>
      <c r="AH7">
        <v>4</v>
      </c>
      <c r="AI7">
        <v>16</v>
      </c>
      <c r="AJ7">
        <v>5</v>
      </c>
      <c r="AK7">
        <v>1</v>
      </c>
    </row>
    <row r="8" spans="1:55">
      <c r="B8" t="s">
        <v>114</v>
      </c>
    </row>
    <row r="9" spans="1:55">
      <c r="B9" t="s">
        <v>88</v>
      </c>
    </row>
    <row r="10" spans="1:55">
      <c r="B10" t="s">
        <v>6</v>
      </c>
      <c r="Y10">
        <v>172</v>
      </c>
      <c r="Z10">
        <v>89</v>
      </c>
      <c r="AG10">
        <v>27</v>
      </c>
      <c r="AH10">
        <v>25</v>
      </c>
      <c r="AI10">
        <v>32</v>
      </c>
      <c r="AJ10">
        <v>27</v>
      </c>
      <c r="AK10">
        <v>16</v>
      </c>
    </row>
    <row r="11" spans="1:55">
      <c r="B11" t="s">
        <v>7</v>
      </c>
      <c r="AG11">
        <v>1</v>
      </c>
      <c r="AH11">
        <v>3</v>
      </c>
      <c r="AI11">
        <v>2</v>
      </c>
      <c r="AJ11">
        <v>7</v>
      </c>
      <c r="AK11">
        <v>1</v>
      </c>
    </row>
    <row r="12" spans="1:55">
      <c r="B12" t="s">
        <v>89</v>
      </c>
    </row>
    <row r="13" spans="1:55">
      <c r="B13" t="s">
        <v>90</v>
      </c>
      <c r="Z13">
        <v>7</v>
      </c>
    </row>
    <row r="14" spans="1:55">
      <c r="B14" t="s">
        <v>8</v>
      </c>
      <c r="X14">
        <v>79</v>
      </c>
      <c r="Y14">
        <v>199</v>
      </c>
      <c r="Z14">
        <v>381</v>
      </c>
      <c r="AF14">
        <v>1</v>
      </c>
      <c r="AG14">
        <v>2</v>
      </c>
      <c r="AH14">
        <v>103</v>
      </c>
      <c r="AI14">
        <v>45</v>
      </c>
      <c r="AJ14">
        <v>16</v>
      </c>
      <c r="AK14">
        <v>25</v>
      </c>
    </row>
    <row r="15" spans="1:55">
      <c r="B15" t="s">
        <v>152</v>
      </c>
    </row>
    <row r="16" spans="1:55">
      <c r="B16" t="s">
        <v>66</v>
      </c>
      <c r="X16">
        <v>72</v>
      </c>
      <c r="Y16">
        <v>21</v>
      </c>
      <c r="Z16">
        <v>10</v>
      </c>
    </row>
    <row r="17" spans="2:37">
      <c r="B17" t="s">
        <v>9</v>
      </c>
      <c r="Y17">
        <v>183</v>
      </c>
      <c r="Z17">
        <v>11</v>
      </c>
      <c r="AG17">
        <v>3</v>
      </c>
      <c r="AH17">
        <v>23</v>
      </c>
      <c r="AI17">
        <v>19</v>
      </c>
      <c r="AJ17">
        <v>19</v>
      </c>
      <c r="AK17">
        <v>3</v>
      </c>
    </row>
    <row r="18" spans="2:37">
      <c r="B18" t="s">
        <v>10</v>
      </c>
      <c r="X18">
        <v>2</v>
      </c>
      <c r="Y18">
        <v>14</v>
      </c>
      <c r="Z18">
        <v>10</v>
      </c>
    </row>
    <row r="19" spans="2:37">
      <c r="B19" t="s">
        <v>11</v>
      </c>
      <c r="Z19">
        <v>3</v>
      </c>
      <c r="AG19">
        <v>2</v>
      </c>
    </row>
    <row r="20" spans="2:37">
      <c r="B20" t="s">
        <v>103</v>
      </c>
    </row>
    <row r="21" spans="2:37">
      <c r="B21" t="s">
        <v>12</v>
      </c>
      <c r="Z21">
        <v>11</v>
      </c>
      <c r="AH21">
        <v>3</v>
      </c>
      <c r="AI21">
        <v>4</v>
      </c>
      <c r="AJ21">
        <v>7</v>
      </c>
      <c r="AK21">
        <v>8</v>
      </c>
    </row>
    <row r="22" spans="2:37">
      <c r="B22" t="s">
        <v>129</v>
      </c>
      <c r="X22">
        <v>35</v>
      </c>
      <c r="Y22">
        <v>174</v>
      </c>
      <c r="Z22">
        <v>26</v>
      </c>
    </row>
    <row r="23" spans="2:37">
      <c r="B23" t="s">
        <v>125</v>
      </c>
    </row>
    <row r="24" spans="2:37">
      <c r="B24" t="s">
        <v>91</v>
      </c>
      <c r="Z24">
        <v>4</v>
      </c>
    </row>
    <row r="25" spans="2:37">
      <c r="B25" t="s">
        <v>126</v>
      </c>
      <c r="X25">
        <v>4</v>
      </c>
      <c r="Y25">
        <v>11</v>
      </c>
      <c r="Z25">
        <v>4</v>
      </c>
    </row>
    <row r="26" spans="2:37">
      <c r="B26" t="s">
        <v>67</v>
      </c>
      <c r="X26">
        <v>82</v>
      </c>
      <c r="Z26">
        <v>2</v>
      </c>
      <c r="AF26">
        <v>1</v>
      </c>
      <c r="AG26">
        <v>1</v>
      </c>
    </row>
    <row r="27" spans="2:37">
      <c r="B27" t="s">
        <v>68</v>
      </c>
    </row>
    <row r="28" spans="2:37">
      <c r="B28" t="s">
        <v>146</v>
      </c>
    </row>
    <row r="29" spans="2:37">
      <c r="B29" t="s">
        <v>132</v>
      </c>
      <c r="Z29">
        <v>18</v>
      </c>
    </row>
    <row r="30" spans="2:37">
      <c r="B30" t="s">
        <v>161</v>
      </c>
    </row>
    <row r="31" spans="2:37">
      <c r="B31" t="s">
        <v>13</v>
      </c>
      <c r="Z31">
        <v>11</v>
      </c>
      <c r="AG31">
        <v>6</v>
      </c>
      <c r="AH31">
        <v>6</v>
      </c>
      <c r="AI31">
        <v>22</v>
      </c>
      <c r="AJ31">
        <v>2</v>
      </c>
    </row>
    <row r="32" spans="2:37">
      <c r="B32" t="s">
        <v>92</v>
      </c>
      <c r="Y32">
        <v>3</v>
      </c>
      <c r="Z32">
        <v>3</v>
      </c>
      <c r="AG32">
        <v>160</v>
      </c>
    </row>
    <row r="33" spans="2:37">
      <c r="B33" t="s">
        <v>14</v>
      </c>
      <c r="AF33">
        <v>1</v>
      </c>
    </row>
    <row r="34" spans="2:37">
      <c r="B34" t="s">
        <v>143</v>
      </c>
    </row>
    <row r="35" spans="2:37">
      <c r="B35" t="s">
        <v>115</v>
      </c>
      <c r="X35">
        <v>50</v>
      </c>
      <c r="Y35">
        <v>96</v>
      </c>
    </row>
    <row r="36" spans="2:37">
      <c r="B36" t="s">
        <v>154</v>
      </c>
    </row>
    <row r="37" spans="2:37">
      <c r="B37" t="s">
        <v>15</v>
      </c>
      <c r="X37">
        <v>314</v>
      </c>
      <c r="Y37">
        <v>617</v>
      </c>
      <c r="Z37">
        <v>4450</v>
      </c>
      <c r="AF37">
        <v>360</v>
      </c>
      <c r="AG37">
        <v>718</v>
      </c>
      <c r="AH37">
        <v>931</v>
      </c>
      <c r="AI37">
        <v>1239</v>
      </c>
      <c r="AJ37">
        <v>2425</v>
      </c>
      <c r="AK37">
        <v>3508</v>
      </c>
    </row>
    <row r="38" spans="2:37">
      <c r="B38" t="s">
        <v>155</v>
      </c>
    </row>
    <row r="39" spans="2:37">
      <c r="B39" t="s">
        <v>189</v>
      </c>
      <c r="Z39">
        <v>6</v>
      </c>
    </row>
    <row r="40" spans="2:37">
      <c r="B40" t="s">
        <v>156</v>
      </c>
    </row>
    <row r="41" spans="2:37">
      <c r="B41" t="s">
        <v>133</v>
      </c>
      <c r="X41">
        <v>2</v>
      </c>
    </row>
    <row r="42" spans="2:37">
      <c r="B42" t="s">
        <v>16</v>
      </c>
      <c r="Y42">
        <v>70</v>
      </c>
      <c r="Z42">
        <v>82</v>
      </c>
      <c r="AF42">
        <v>196</v>
      </c>
      <c r="AG42">
        <v>103</v>
      </c>
      <c r="AH42">
        <v>1826</v>
      </c>
      <c r="AI42">
        <v>112</v>
      </c>
      <c r="AJ42">
        <v>37</v>
      </c>
      <c r="AK42">
        <v>48</v>
      </c>
    </row>
    <row r="43" spans="2:37">
      <c r="B43" t="s">
        <v>116</v>
      </c>
    </row>
    <row r="44" spans="2:37">
      <c r="B44" t="s">
        <v>190</v>
      </c>
      <c r="X44">
        <v>25</v>
      </c>
      <c r="Z44">
        <v>82</v>
      </c>
    </row>
    <row r="45" spans="2:37">
      <c r="B45" t="s">
        <v>142</v>
      </c>
    </row>
    <row r="46" spans="2:37">
      <c r="B46" t="s">
        <v>17</v>
      </c>
      <c r="AF46">
        <v>16</v>
      </c>
      <c r="AG46">
        <v>1</v>
      </c>
      <c r="AH46">
        <v>7</v>
      </c>
      <c r="AI46">
        <v>5</v>
      </c>
      <c r="AJ46">
        <v>4</v>
      </c>
      <c r="AK46">
        <v>14</v>
      </c>
    </row>
    <row r="47" spans="2:37">
      <c r="B47" t="s">
        <v>97</v>
      </c>
    </row>
    <row r="48" spans="2:37">
      <c r="B48" t="s">
        <v>18</v>
      </c>
      <c r="AG48">
        <v>18</v>
      </c>
      <c r="AH48">
        <v>26</v>
      </c>
      <c r="AI48">
        <v>102</v>
      </c>
      <c r="AJ48">
        <v>34</v>
      </c>
      <c r="AK48">
        <v>13</v>
      </c>
    </row>
    <row r="49" spans="2:37">
      <c r="B49" t="s">
        <v>19</v>
      </c>
      <c r="X49">
        <v>21</v>
      </c>
      <c r="Y49">
        <v>19</v>
      </c>
      <c r="Z49">
        <v>38</v>
      </c>
      <c r="AF49">
        <v>113</v>
      </c>
      <c r="AG49">
        <v>91</v>
      </c>
      <c r="AH49">
        <v>230</v>
      </c>
      <c r="AI49">
        <v>28</v>
      </c>
      <c r="AJ49">
        <v>78</v>
      </c>
      <c r="AK49">
        <v>27</v>
      </c>
    </row>
    <row r="50" spans="2:37">
      <c r="B50" t="s">
        <v>20</v>
      </c>
      <c r="AH50">
        <v>1</v>
      </c>
    </row>
    <row r="51" spans="2:37">
      <c r="B51" t="s">
        <v>21</v>
      </c>
      <c r="AF51">
        <v>65</v>
      </c>
      <c r="AH51">
        <v>18</v>
      </c>
      <c r="AI51">
        <v>449</v>
      </c>
      <c r="AJ51">
        <v>49</v>
      </c>
      <c r="AK51">
        <v>30</v>
      </c>
    </row>
    <row r="52" spans="2:37">
      <c r="B52" t="s">
        <v>69</v>
      </c>
    </row>
    <row r="53" spans="2:37">
      <c r="B53" t="s">
        <v>22</v>
      </c>
      <c r="AJ53">
        <v>108</v>
      </c>
    </row>
    <row r="54" spans="2:37">
      <c r="B54" t="s">
        <v>70</v>
      </c>
    </row>
    <row r="55" spans="2:37">
      <c r="B55" t="s">
        <v>23</v>
      </c>
    </row>
    <row r="56" spans="2:37">
      <c r="B56" t="s">
        <v>62</v>
      </c>
      <c r="X56">
        <v>348</v>
      </c>
      <c r="Y56">
        <v>923</v>
      </c>
      <c r="Z56">
        <v>1213</v>
      </c>
      <c r="AF56">
        <v>1812</v>
      </c>
      <c r="AG56">
        <v>2181</v>
      </c>
      <c r="AH56">
        <v>2087</v>
      </c>
      <c r="AI56">
        <v>2521</v>
      </c>
      <c r="AJ56">
        <v>1898</v>
      </c>
      <c r="AK56">
        <v>14968</v>
      </c>
    </row>
    <row r="57" spans="2:37">
      <c r="B57" t="s">
        <v>24</v>
      </c>
      <c r="Z57">
        <v>23</v>
      </c>
      <c r="AF57">
        <v>709</v>
      </c>
      <c r="AG57">
        <v>940</v>
      </c>
      <c r="AH57">
        <v>1496</v>
      </c>
      <c r="AI57">
        <v>1076</v>
      </c>
      <c r="AJ57">
        <v>1229</v>
      </c>
      <c r="AK57">
        <v>292</v>
      </c>
    </row>
    <row r="58" spans="2:37">
      <c r="B58" t="s">
        <v>25</v>
      </c>
      <c r="X58">
        <v>1879</v>
      </c>
      <c r="Y58">
        <v>246</v>
      </c>
      <c r="Z58">
        <v>923</v>
      </c>
      <c r="AF58">
        <v>9754</v>
      </c>
      <c r="AG58">
        <v>6512</v>
      </c>
      <c r="AH58">
        <v>9674</v>
      </c>
      <c r="AI58">
        <v>9930</v>
      </c>
      <c r="AJ58">
        <v>5950</v>
      </c>
      <c r="AK58">
        <v>7970</v>
      </c>
    </row>
    <row r="59" spans="2:37">
      <c r="B59" t="s">
        <v>26</v>
      </c>
      <c r="X59">
        <v>76</v>
      </c>
      <c r="Y59">
        <v>795</v>
      </c>
      <c r="Z59">
        <v>8</v>
      </c>
      <c r="AF59">
        <v>3</v>
      </c>
      <c r="AG59">
        <v>78</v>
      </c>
      <c r="AH59">
        <v>69</v>
      </c>
      <c r="AI59">
        <v>43</v>
      </c>
      <c r="AJ59">
        <v>55</v>
      </c>
      <c r="AK59">
        <v>39</v>
      </c>
    </row>
    <row r="60" spans="2:37">
      <c r="B60" t="s">
        <v>27</v>
      </c>
      <c r="AH60">
        <v>7</v>
      </c>
      <c r="AI60">
        <v>16</v>
      </c>
      <c r="AJ60">
        <v>48</v>
      </c>
      <c r="AK60">
        <v>38</v>
      </c>
    </row>
    <row r="61" spans="2:37">
      <c r="B61" t="s">
        <v>134</v>
      </c>
      <c r="Y61">
        <v>624</v>
      </c>
    </row>
    <row r="62" spans="2:37">
      <c r="B62" t="s">
        <v>28</v>
      </c>
      <c r="X62">
        <v>46</v>
      </c>
      <c r="Z62">
        <v>776</v>
      </c>
      <c r="AF62">
        <v>949</v>
      </c>
      <c r="AG62">
        <v>1294</v>
      </c>
      <c r="AH62">
        <v>756</v>
      </c>
      <c r="AI62">
        <v>1761</v>
      </c>
      <c r="AJ62">
        <v>1420</v>
      </c>
      <c r="AK62">
        <v>925</v>
      </c>
    </row>
    <row r="63" spans="2:37">
      <c r="B63" t="s">
        <v>29</v>
      </c>
      <c r="AI63">
        <v>1</v>
      </c>
      <c r="AJ63">
        <v>3</v>
      </c>
      <c r="AK63">
        <v>1</v>
      </c>
    </row>
    <row r="64" spans="2:37">
      <c r="B64" t="s">
        <v>73</v>
      </c>
    </row>
    <row r="65" spans="2:37">
      <c r="B65" t="s">
        <v>72</v>
      </c>
    </row>
    <row r="66" spans="2:37">
      <c r="B66" t="s">
        <v>30</v>
      </c>
      <c r="AG66">
        <v>10</v>
      </c>
    </row>
    <row r="67" spans="2:37">
      <c r="B67" t="s">
        <v>31</v>
      </c>
      <c r="AH67">
        <v>1</v>
      </c>
    </row>
    <row r="68" spans="2:37">
      <c r="B68" t="s">
        <v>32</v>
      </c>
      <c r="Y68">
        <v>40</v>
      </c>
    </row>
    <row r="69" spans="2:37">
      <c r="B69" t="s">
        <v>33</v>
      </c>
      <c r="AF69">
        <v>1966</v>
      </c>
      <c r="AH69">
        <v>34</v>
      </c>
      <c r="AJ69">
        <v>2</v>
      </c>
      <c r="AK69">
        <v>151</v>
      </c>
    </row>
    <row r="70" spans="2:37">
      <c r="B70" t="s">
        <v>34</v>
      </c>
      <c r="AH70">
        <v>3</v>
      </c>
      <c r="AK70">
        <v>2</v>
      </c>
    </row>
    <row r="71" spans="2:37">
      <c r="B71" t="s">
        <v>211</v>
      </c>
      <c r="X71">
        <v>2</v>
      </c>
    </row>
    <row r="72" spans="2:37">
      <c r="B72" t="s">
        <v>35</v>
      </c>
      <c r="Y72">
        <v>20</v>
      </c>
      <c r="AH72">
        <v>927</v>
      </c>
    </row>
    <row r="73" spans="2:37">
      <c r="B73" t="s">
        <v>36</v>
      </c>
      <c r="AH73">
        <v>21</v>
      </c>
      <c r="AI73">
        <v>37</v>
      </c>
      <c r="AJ73">
        <v>1028</v>
      </c>
    </row>
    <row r="74" spans="2:37">
      <c r="B74" t="s">
        <v>37</v>
      </c>
      <c r="X74">
        <v>33</v>
      </c>
      <c r="Y74">
        <v>65</v>
      </c>
      <c r="Z74">
        <v>243</v>
      </c>
      <c r="AF74">
        <v>77</v>
      </c>
      <c r="AG74">
        <v>242</v>
      </c>
      <c r="AH74">
        <v>49</v>
      </c>
      <c r="AI74">
        <v>190</v>
      </c>
      <c r="AJ74">
        <v>81</v>
      </c>
      <c r="AK74">
        <v>107</v>
      </c>
    </row>
    <row r="75" spans="2:37">
      <c r="B75" t="s">
        <v>174</v>
      </c>
      <c r="AI75">
        <v>1</v>
      </c>
      <c r="AK75">
        <v>1</v>
      </c>
    </row>
    <row r="76" spans="2:37">
      <c r="B76" t="s">
        <v>117</v>
      </c>
    </row>
    <row r="77" spans="2:37">
      <c r="B77" t="s">
        <v>74</v>
      </c>
      <c r="X77">
        <v>28</v>
      </c>
    </row>
    <row r="78" spans="2:37">
      <c r="B78" t="s">
        <v>187</v>
      </c>
      <c r="Y78">
        <v>22</v>
      </c>
      <c r="Z78">
        <v>27</v>
      </c>
    </row>
    <row r="79" spans="2:37">
      <c r="B79" t="s">
        <v>38</v>
      </c>
      <c r="X79">
        <v>296</v>
      </c>
      <c r="Y79">
        <v>25</v>
      </c>
      <c r="Z79">
        <v>97</v>
      </c>
      <c r="AF79">
        <v>200</v>
      </c>
      <c r="AG79">
        <v>115</v>
      </c>
      <c r="AH79">
        <v>47</v>
      </c>
      <c r="AI79">
        <v>23</v>
      </c>
      <c r="AJ79">
        <v>36</v>
      </c>
      <c r="AK79">
        <v>11</v>
      </c>
    </row>
    <row r="80" spans="2:37">
      <c r="B80" t="s">
        <v>39</v>
      </c>
      <c r="X80">
        <v>5</v>
      </c>
      <c r="Y80">
        <v>14</v>
      </c>
    </row>
    <row r="81" spans="2:37">
      <c r="B81" t="s">
        <v>40</v>
      </c>
      <c r="X81">
        <v>5</v>
      </c>
      <c r="Y81">
        <v>45</v>
      </c>
      <c r="Z81">
        <v>257</v>
      </c>
    </row>
    <row r="82" spans="2:37">
      <c r="B82" t="s">
        <v>181</v>
      </c>
      <c r="X82">
        <v>223</v>
      </c>
      <c r="Y82">
        <v>8694</v>
      </c>
      <c r="Z82">
        <v>4561</v>
      </c>
    </row>
    <row r="83" spans="2:37">
      <c r="B83" t="s">
        <v>41</v>
      </c>
      <c r="Z83">
        <v>23</v>
      </c>
      <c r="AF83">
        <v>2493</v>
      </c>
      <c r="AG83">
        <v>266</v>
      </c>
      <c r="AH83">
        <v>164</v>
      </c>
      <c r="AI83">
        <v>92</v>
      </c>
      <c r="AJ83">
        <v>153</v>
      </c>
      <c r="AK83">
        <v>1231</v>
      </c>
    </row>
    <row r="84" spans="2:37">
      <c r="B84" t="s">
        <v>42</v>
      </c>
    </row>
    <row r="85" spans="2:37">
      <c r="B85" t="s">
        <v>106</v>
      </c>
    </row>
    <row r="86" spans="2:37">
      <c r="B86" t="s">
        <v>135</v>
      </c>
      <c r="X86">
        <v>61</v>
      </c>
    </row>
    <row r="87" spans="2:37">
      <c r="B87" t="s">
        <v>107</v>
      </c>
    </row>
    <row r="88" spans="2:37">
      <c r="B88" t="s">
        <v>206</v>
      </c>
      <c r="X88">
        <v>39</v>
      </c>
    </row>
    <row r="89" spans="2:37">
      <c r="B89" t="s">
        <v>75</v>
      </c>
      <c r="X89">
        <v>4</v>
      </c>
      <c r="Y89">
        <v>6</v>
      </c>
    </row>
    <row r="90" spans="2:37">
      <c r="B90" t="s">
        <v>157</v>
      </c>
    </row>
    <row r="91" spans="2:37">
      <c r="B91" t="s">
        <v>43</v>
      </c>
      <c r="AG91">
        <v>2</v>
      </c>
      <c r="AK91">
        <v>137</v>
      </c>
    </row>
    <row r="92" spans="2:37">
      <c r="B92" t="s">
        <v>44</v>
      </c>
    </row>
    <row r="93" spans="2:37">
      <c r="B93" t="s">
        <v>158</v>
      </c>
    </row>
    <row r="94" spans="2:37">
      <c r="B94" t="s">
        <v>130</v>
      </c>
    </row>
    <row r="95" spans="2:37">
      <c r="B95" t="s">
        <v>45</v>
      </c>
      <c r="AI95">
        <v>1</v>
      </c>
    </row>
    <row r="96" spans="2:37">
      <c r="B96" t="s">
        <v>127</v>
      </c>
    </row>
    <row r="97" spans="2:37">
      <c r="B97" t="s">
        <v>46</v>
      </c>
    </row>
    <row r="98" spans="2:37">
      <c r="B98" t="s">
        <v>77</v>
      </c>
    </row>
    <row r="99" spans="2:37">
      <c r="B99" t="s">
        <v>182</v>
      </c>
      <c r="X99">
        <v>183</v>
      </c>
      <c r="Y99">
        <v>370</v>
      </c>
      <c r="Z99">
        <v>5</v>
      </c>
    </row>
    <row r="100" spans="2:37">
      <c r="B100" t="s">
        <v>78</v>
      </c>
      <c r="X100">
        <v>9</v>
      </c>
    </row>
    <row r="101" spans="2:37">
      <c r="B101" t="s">
        <v>47</v>
      </c>
      <c r="X101">
        <v>2190</v>
      </c>
      <c r="Y101">
        <v>5294</v>
      </c>
      <c r="Z101">
        <v>3889</v>
      </c>
      <c r="AF101">
        <v>2061</v>
      </c>
      <c r="AG101">
        <v>2748</v>
      </c>
      <c r="AH101">
        <v>4076</v>
      </c>
      <c r="AI101">
        <v>7151</v>
      </c>
      <c r="AJ101">
        <v>22742</v>
      </c>
      <c r="AK101">
        <v>31982</v>
      </c>
    </row>
    <row r="102" spans="2:37">
      <c r="B102" t="s">
        <v>48</v>
      </c>
      <c r="X102">
        <v>103</v>
      </c>
      <c r="Y102">
        <v>905</v>
      </c>
      <c r="Z102">
        <v>4822</v>
      </c>
      <c r="AF102">
        <v>1370</v>
      </c>
      <c r="AG102">
        <v>1137</v>
      </c>
      <c r="AH102">
        <v>1411</v>
      </c>
      <c r="AI102">
        <v>1101</v>
      </c>
      <c r="AJ102">
        <v>655</v>
      </c>
      <c r="AK102">
        <v>4572</v>
      </c>
    </row>
    <row r="103" spans="2:37">
      <c r="B103" t="s">
        <v>175</v>
      </c>
      <c r="AH103">
        <v>27</v>
      </c>
      <c r="AI103">
        <v>13</v>
      </c>
      <c r="AJ103">
        <v>1</v>
      </c>
      <c r="AK103">
        <v>2</v>
      </c>
    </row>
    <row r="104" spans="2:37">
      <c r="B104" t="s">
        <v>49</v>
      </c>
      <c r="Z104">
        <v>2</v>
      </c>
      <c r="AG104">
        <v>14</v>
      </c>
      <c r="AI104">
        <v>3</v>
      </c>
      <c r="AJ104">
        <v>20</v>
      </c>
    </row>
    <row r="105" spans="2:37">
      <c r="B105" t="s">
        <v>50</v>
      </c>
    </row>
    <row r="106" spans="2:37">
      <c r="B106" t="s">
        <v>51</v>
      </c>
      <c r="X106">
        <v>6</v>
      </c>
    </row>
    <row r="107" spans="2:37">
      <c r="B107" t="s">
        <v>100</v>
      </c>
      <c r="AI107">
        <v>104</v>
      </c>
      <c r="AJ107">
        <v>72</v>
      </c>
      <c r="AK107">
        <v>59</v>
      </c>
    </row>
    <row r="108" spans="2:37">
      <c r="B108" t="s">
        <v>52</v>
      </c>
      <c r="X108">
        <v>57390</v>
      </c>
      <c r="Y108">
        <v>35082</v>
      </c>
      <c r="Z108">
        <v>35784</v>
      </c>
      <c r="AF108">
        <v>34171</v>
      </c>
      <c r="AG108">
        <v>27255</v>
      </c>
      <c r="AH108">
        <v>25227</v>
      </c>
      <c r="AI108">
        <v>40059</v>
      </c>
      <c r="AJ108">
        <v>64873</v>
      </c>
      <c r="AK108">
        <v>8776</v>
      </c>
    </row>
    <row r="109" spans="2:37">
      <c r="B109" t="s">
        <v>80</v>
      </c>
    </row>
    <row r="110" spans="2:37">
      <c r="B110" t="s">
        <v>108</v>
      </c>
    </row>
    <row r="111" spans="2:37">
      <c r="B111" t="s">
        <v>99</v>
      </c>
      <c r="Z111">
        <v>2</v>
      </c>
      <c r="AI111">
        <v>292</v>
      </c>
      <c r="AJ111">
        <v>1</v>
      </c>
      <c r="AK111">
        <v>2</v>
      </c>
    </row>
    <row r="112" spans="2:37">
      <c r="B112" t="s">
        <v>144</v>
      </c>
    </row>
    <row r="113" spans="2:37">
      <c r="B113" t="s">
        <v>139</v>
      </c>
    </row>
    <row r="114" spans="2:37">
      <c r="B114" t="s">
        <v>176</v>
      </c>
      <c r="AI114">
        <v>198</v>
      </c>
      <c r="AJ114">
        <v>5</v>
      </c>
    </row>
    <row r="115" spans="2:37">
      <c r="B115" t="s">
        <v>128</v>
      </c>
    </row>
    <row r="116" spans="2:37">
      <c r="B116" t="s">
        <v>118</v>
      </c>
    </row>
    <row r="117" spans="2:37">
      <c r="B117" t="s">
        <v>53</v>
      </c>
    </row>
    <row r="118" spans="2:37">
      <c r="B118" t="s">
        <v>98</v>
      </c>
      <c r="Y118">
        <v>30</v>
      </c>
      <c r="Z118">
        <v>37</v>
      </c>
    </row>
    <row r="119" spans="2:37">
      <c r="B119" t="s">
        <v>145</v>
      </c>
    </row>
    <row r="120" spans="2:37">
      <c r="B120" t="s">
        <v>54</v>
      </c>
    </row>
    <row r="121" spans="2:37">
      <c r="B121" t="s">
        <v>196</v>
      </c>
      <c r="AH121">
        <v>122</v>
      </c>
      <c r="AJ121">
        <v>1</v>
      </c>
      <c r="AK121">
        <v>1</v>
      </c>
    </row>
    <row r="122" spans="2:37">
      <c r="B122" t="s">
        <v>55</v>
      </c>
      <c r="AG122">
        <v>3</v>
      </c>
    </row>
    <row r="123" spans="2:37">
      <c r="B123" t="s">
        <v>136</v>
      </c>
    </row>
    <row r="124" spans="2:37">
      <c r="B124" t="s">
        <v>56</v>
      </c>
      <c r="Z124">
        <v>1</v>
      </c>
      <c r="AH124">
        <v>1</v>
      </c>
    </row>
    <row r="125" spans="2:37">
      <c r="B125" t="s">
        <v>93</v>
      </c>
    </row>
    <row r="126" spans="2:37">
      <c r="B126" t="s">
        <v>101</v>
      </c>
    </row>
    <row r="127" spans="2:37">
      <c r="B127" t="s">
        <v>94</v>
      </c>
    </row>
    <row r="128" spans="2:37">
      <c r="B128" t="s">
        <v>81</v>
      </c>
    </row>
    <row r="129" spans="2:55">
      <c r="B129" t="s">
        <v>112</v>
      </c>
    </row>
    <row r="130" spans="2:55">
      <c r="B130" t="s">
        <v>186</v>
      </c>
      <c r="Y130">
        <v>4</v>
      </c>
    </row>
    <row r="131" spans="2:55">
      <c r="B131" t="s">
        <v>83</v>
      </c>
    </row>
    <row r="132" spans="2:55">
      <c r="B132" t="s">
        <v>147</v>
      </c>
    </row>
    <row r="133" spans="2:55">
      <c r="B133" t="s">
        <v>84</v>
      </c>
    </row>
    <row r="134" spans="2:55">
      <c r="B134" t="s">
        <v>85</v>
      </c>
    </row>
    <row r="135" spans="2:55">
      <c r="B135" t="s">
        <v>57</v>
      </c>
      <c r="X135">
        <v>123</v>
      </c>
      <c r="Y135">
        <v>106</v>
      </c>
      <c r="Z135">
        <v>731</v>
      </c>
      <c r="AF135">
        <v>120</v>
      </c>
      <c r="AG135">
        <v>75</v>
      </c>
      <c r="AH135">
        <v>117</v>
      </c>
      <c r="AI135">
        <v>2130</v>
      </c>
      <c r="AJ135">
        <v>444</v>
      </c>
      <c r="AK135">
        <v>172</v>
      </c>
    </row>
    <row r="136" spans="2:55">
      <c r="B136" t="s">
        <v>58</v>
      </c>
      <c r="AH136">
        <v>3</v>
      </c>
    </row>
    <row r="137" spans="2:55">
      <c r="B137" t="s">
        <v>110</v>
      </c>
    </row>
    <row r="138" spans="2:55">
      <c r="B138" t="s">
        <v>65</v>
      </c>
      <c r="AF138">
        <v>100</v>
      </c>
      <c r="AG138">
        <v>108</v>
      </c>
      <c r="AK138">
        <v>12</v>
      </c>
    </row>
    <row r="139" spans="2:55">
      <c r="B139" t="s">
        <v>165</v>
      </c>
    </row>
    <row r="140" spans="2:55">
      <c r="B140" t="s">
        <v>162</v>
      </c>
    </row>
    <row r="141" spans="2:55">
      <c r="B141" t="s">
        <v>59</v>
      </c>
      <c r="X141">
        <v>164</v>
      </c>
      <c r="Y141">
        <v>1212</v>
      </c>
      <c r="Z141">
        <v>932</v>
      </c>
      <c r="AF141">
        <v>318</v>
      </c>
      <c r="AG141">
        <v>199</v>
      </c>
      <c r="AH141">
        <v>322</v>
      </c>
      <c r="AI141">
        <v>281</v>
      </c>
    </row>
    <row r="143" spans="2:55">
      <c r="B143" t="s">
        <v>60</v>
      </c>
      <c r="X143">
        <f t="shared" ref="X143:AH143" si="0">SUM(X4:X142)</f>
        <v>70990</v>
      </c>
      <c r="Y143">
        <f t="shared" si="0"/>
        <v>63502</v>
      </c>
      <c r="Z143">
        <f t="shared" si="0"/>
        <v>71360</v>
      </c>
      <c r="AA143">
        <f t="shared" si="0"/>
        <v>0</v>
      </c>
      <c r="AB143">
        <f t="shared" si="0"/>
        <v>0</v>
      </c>
      <c r="AC143">
        <f t="shared" si="0"/>
        <v>0</v>
      </c>
      <c r="AD143">
        <f t="shared" si="0"/>
        <v>0</v>
      </c>
      <c r="AE143">
        <f t="shared" si="0"/>
        <v>0</v>
      </c>
      <c r="AF143">
        <f t="shared" si="0"/>
        <v>78026</v>
      </c>
      <c r="AG143">
        <f t="shared" si="0"/>
        <v>50761</v>
      </c>
      <c r="AH143">
        <f t="shared" si="0"/>
        <v>53659</v>
      </c>
      <c r="AI143">
        <f>SUM(AI4:AI142)</f>
        <v>72855</v>
      </c>
      <c r="AJ143">
        <f t="shared" ref="AJ143:BC143" si="1">SUM(AJ4:AJ142)</f>
        <v>116930</v>
      </c>
      <c r="AK143">
        <f t="shared" si="1"/>
        <v>86647</v>
      </c>
      <c r="AL143">
        <f t="shared" si="1"/>
        <v>0</v>
      </c>
      <c r="AM143">
        <f t="shared" si="1"/>
        <v>0</v>
      </c>
      <c r="AN143">
        <f t="shared" si="1"/>
        <v>0</v>
      </c>
      <c r="AO143">
        <f t="shared" si="1"/>
        <v>0</v>
      </c>
      <c r="AP143">
        <f t="shared" si="1"/>
        <v>0</v>
      </c>
      <c r="AQ143">
        <f t="shared" si="1"/>
        <v>0</v>
      </c>
      <c r="AR143">
        <f t="shared" si="1"/>
        <v>0</v>
      </c>
      <c r="AS143">
        <f t="shared" si="1"/>
        <v>0</v>
      </c>
      <c r="AT143">
        <f t="shared" si="1"/>
        <v>0</v>
      </c>
      <c r="AU143">
        <f t="shared" si="1"/>
        <v>0</v>
      </c>
      <c r="AV143">
        <f t="shared" si="1"/>
        <v>0</v>
      </c>
      <c r="AW143">
        <f t="shared" si="1"/>
        <v>0</v>
      </c>
      <c r="AX143">
        <f t="shared" si="1"/>
        <v>0</v>
      </c>
      <c r="AY143">
        <f t="shared" si="1"/>
        <v>0</v>
      </c>
      <c r="AZ143">
        <f t="shared" si="1"/>
        <v>0</v>
      </c>
      <c r="BA143">
        <f t="shared" si="1"/>
        <v>0</v>
      </c>
      <c r="BB143">
        <f t="shared" si="1"/>
        <v>0</v>
      </c>
      <c r="BC143">
        <f t="shared" si="1"/>
        <v>0</v>
      </c>
    </row>
    <row r="145" spans="24:37">
      <c r="X145">
        <f>70990-X143</f>
        <v>0</v>
      </c>
      <c r="Y145">
        <f>63502-Y143</f>
        <v>0</v>
      </c>
      <c r="Z145">
        <f>71360-Z143</f>
        <v>0</v>
      </c>
      <c r="AF145">
        <f>78026-AF143</f>
        <v>0</v>
      </c>
      <c r="AG145">
        <f>50761-AG143</f>
        <v>0</v>
      </c>
      <c r="AH145">
        <f>53659-AH143</f>
        <v>0</v>
      </c>
      <c r="AI145">
        <f>72855-AI143</f>
        <v>0</v>
      </c>
      <c r="AJ145">
        <f>116930-AJ143</f>
        <v>0</v>
      </c>
      <c r="AK145">
        <f>86647-AK143</f>
        <v>0</v>
      </c>
    </row>
    <row r="147" spans="24:37">
      <c r="X147" t="s">
        <v>212</v>
      </c>
      <c r="Y147" t="s">
        <v>185</v>
      </c>
      <c r="Z147" t="s">
        <v>188</v>
      </c>
      <c r="AF147" t="s">
        <v>203</v>
      </c>
      <c r="AG147" t="s">
        <v>204</v>
      </c>
      <c r="AH147" t="s">
        <v>201</v>
      </c>
      <c r="AI147" t="s">
        <v>177</v>
      </c>
      <c r="AJ147" t="s">
        <v>200</v>
      </c>
      <c r="AK147" t="s">
        <v>197</v>
      </c>
    </row>
    <row r="149" spans="24:37">
      <c r="X149" t="s">
        <v>184</v>
      </c>
      <c r="Y149" t="s">
        <v>184</v>
      </c>
      <c r="Z149" t="s">
        <v>184</v>
      </c>
      <c r="AF149" t="s">
        <v>195</v>
      </c>
      <c r="AG149" t="s">
        <v>195</v>
      </c>
      <c r="AH149" t="s">
        <v>195</v>
      </c>
      <c r="AI149" t="s">
        <v>184</v>
      </c>
      <c r="AJ149" t="s">
        <v>184</v>
      </c>
      <c r="AK149" t="s">
        <v>184</v>
      </c>
    </row>
    <row r="151" spans="24:37">
      <c r="Y151" t="s">
        <v>178</v>
      </c>
      <c r="Z151" t="s">
        <v>178</v>
      </c>
      <c r="AF151" t="s">
        <v>178</v>
      </c>
      <c r="AG151" t="s">
        <v>178</v>
      </c>
      <c r="AH151" t="s">
        <v>178</v>
      </c>
      <c r="AI151" t="s">
        <v>178</v>
      </c>
      <c r="AJ151" t="s">
        <v>178</v>
      </c>
      <c r="AK151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imports</vt:lpstr>
      <vt:lpstr>exports</vt:lpstr>
      <vt:lpstr>domexp</vt:lpstr>
      <vt:lpstr>reexp</vt:lpstr>
    </vt:vector>
  </TitlesOfParts>
  <Company>Princeton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rhicks</dc:creator>
  <cp:lastModifiedBy>rhicks</cp:lastModifiedBy>
  <dcterms:created xsi:type="dcterms:W3CDTF">2009-04-07T15:17:30Z</dcterms:created>
  <dcterms:modified xsi:type="dcterms:W3CDTF">2010-02-09T20:39:17Z</dcterms:modified>
</cp:coreProperties>
</file>