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00" windowWidth="15480" windowHeight="9120" activeTab="1"/>
  </bookViews>
  <sheets>
    <sheet name="imports" sheetId="2" r:id="rId1"/>
    <sheet name="exports" sheetId="1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I93" i="1"/>
  <c r="AH93"/>
  <c r="AF100" i="2"/>
  <c r="AG100"/>
  <c r="AH100"/>
  <c r="AH102" s="1"/>
  <c r="AI100"/>
  <c r="AI102" s="1"/>
  <c r="AJ100"/>
  <c r="AK100"/>
  <c r="AL100"/>
  <c r="AM100"/>
  <c r="AN100"/>
  <c r="AO100"/>
  <c r="AP100"/>
  <c r="AQ100"/>
  <c r="AR100"/>
  <c r="AS100"/>
  <c r="AT100"/>
  <c r="AU100"/>
  <c r="AV100"/>
  <c r="AW100"/>
  <c r="AX100"/>
  <c r="AY100"/>
  <c r="AZ100"/>
  <c r="BA100"/>
  <c r="BB100"/>
  <c r="U100"/>
  <c r="V100"/>
  <c r="W100"/>
  <c r="X100"/>
  <c r="Y100"/>
  <c r="Z100"/>
  <c r="AA100"/>
  <c r="AB100"/>
  <c r="AC100"/>
  <c r="AD100"/>
  <c r="AE100"/>
  <c r="AV102"/>
  <c r="AX102"/>
  <c r="AW102"/>
  <c r="I93" i="1"/>
  <c r="I95" s="1"/>
  <c r="J93"/>
  <c r="J95" s="1"/>
  <c r="K93"/>
  <c r="L93"/>
  <c r="M93"/>
  <c r="N93"/>
  <c r="O93"/>
  <c r="P93"/>
  <c r="Q93"/>
  <c r="R93"/>
  <c r="S93"/>
  <c r="U93"/>
  <c r="U95" s="1"/>
  <c r="V93"/>
  <c r="V95" s="1"/>
  <c r="W93"/>
  <c r="W95" s="1"/>
  <c r="X93"/>
  <c r="X95" s="1"/>
  <c r="Y93"/>
  <c r="Y95" s="1"/>
  <c r="Z93"/>
  <c r="Z95" s="1"/>
  <c r="AA93"/>
  <c r="AA95" s="1"/>
  <c r="AB93"/>
  <c r="AB95" s="1"/>
  <c r="AC93"/>
  <c r="AC95" s="1"/>
  <c r="AD93"/>
  <c r="AD95" s="1"/>
  <c r="AE93"/>
  <c r="AF93"/>
  <c r="AG93"/>
  <c r="AH95"/>
  <c r="AI95"/>
  <c r="AJ93"/>
  <c r="AK93"/>
  <c r="AL93"/>
  <c r="AM93"/>
  <c r="AN93"/>
  <c r="AO93"/>
  <c r="AP93"/>
  <c r="AQ93"/>
  <c r="AQ95" s="1"/>
  <c r="AR93"/>
  <c r="AR95" s="1"/>
  <c r="AS93"/>
  <c r="AS95" s="1"/>
  <c r="AT93"/>
  <c r="AT95" s="1"/>
  <c r="AU93"/>
  <c r="AU95" s="1"/>
  <c r="AV93"/>
  <c r="AW93"/>
  <c r="AX93"/>
  <c r="AY93"/>
  <c r="AZ93"/>
  <c r="BA93"/>
  <c r="BB93"/>
  <c r="T93"/>
  <c r="E100" i="2"/>
  <c r="F100"/>
  <c r="G100"/>
  <c r="H100"/>
  <c r="I100"/>
  <c r="I102"/>
  <c r="J100"/>
  <c r="J102"/>
  <c r="K100"/>
  <c r="L100"/>
  <c r="M100"/>
  <c r="N100"/>
  <c r="O100"/>
  <c r="P100"/>
  <c r="Q100"/>
  <c r="R100"/>
  <c r="S100"/>
  <c r="T100"/>
  <c r="V102"/>
  <c r="W102"/>
  <c r="X102"/>
  <c r="Y102"/>
  <c r="Z102"/>
  <c r="AA102"/>
  <c r="AB102"/>
  <c r="AC102"/>
  <c r="AD102"/>
  <c r="AE102"/>
  <c r="AQ102"/>
  <c r="AR102"/>
  <c r="AS102"/>
  <c r="AT102"/>
  <c r="AU102"/>
  <c r="AY102"/>
  <c r="AZ102"/>
  <c r="BA102"/>
  <c r="BB102"/>
  <c r="U102"/>
</calcChain>
</file>

<file path=xl/sharedStrings.xml><?xml version="1.0" encoding="utf-8"?>
<sst xmlns="http://schemas.openxmlformats.org/spreadsheetml/2006/main" count="361" uniqueCount="144">
  <si>
    <t>notes</t>
  </si>
  <si>
    <t>unit</t>
  </si>
  <si>
    <t>Russia</t>
  </si>
  <si>
    <t>Finland</t>
  </si>
  <si>
    <t>Estonia</t>
  </si>
  <si>
    <t>Latvia</t>
  </si>
  <si>
    <t>Sweden</t>
  </si>
  <si>
    <t>Norway</t>
  </si>
  <si>
    <t>Denmark</t>
  </si>
  <si>
    <t>Poland</t>
  </si>
  <si>
    <t>Germany</t>
  </si>
  <si>
    <t>Netherlands</t>
  </si>
  <si>
    <t>Sumatra</t>
  </si>
  <si>
    <t>Java</t>
  </si>
  <si>
    <t>Dutch Guiana</t>
  </si>
  <si>
    <t>Belgium</t>
  </si>
  <si>
    <t>France</t>
  </si>
  <si>
    <t>Madagascar</t>
  </si>
  <si>
    <t>Syria</t>
  </si>
  <si>
    <t>French Indo-China</t>
  </si>
  <si>
    <t>Switzerland</t>
  </si>
  <si>
    <t>Portugal</t>
  </si>
  <si>
    <t>Spain</t>
  </si>
  <si>
    <t>Canary Islands</t>
  </si>
  <si>
    <t>Italy</t>
  </si>
  <si>
    <t>Austria</t>
  </si>
  <si>
    <t>Hungary</t>
  </si>
  <si>
    <t>Czechoslovakia</t>
  </si>
  <si>
    <t>Yugoslavia</t>
  </si>
  <si>
    <t>Greece</t>
  </si>
  <si>
    <t>Crete</t>
  </si>
  <si>
    <t>Bulgaria</t>
  </si>
  <si>
    <t>Roumania</t>
  </si>
  <si>
    <t>Egypt</t>
  </si>
  <si>
    <t>Iraq</t>
  </si>
  <si>
    <t>Persia</t>
  </si>
  <si>
    <t>Bhutan and Nepaul</t>
  </si>
  <si>
    <t>China</t>
  </si>
  <si>
    <t>Japan</t>
  </si>
  <si>
    <t>United States</t>
  </si>
  <si>
    <t>Porto Rico</t>
  </si>
  <si>
    <t>Cuba</t>
  </si>
  <si>
    <t>Haiti</t>
  </si>
  <si>
    <t>St. Domingo</t>
  </si>
  <si>
    <t>Mexico</t>
  </si>
  <si>
    <t>Guatemala</t>
  </si>
  <si>
    <t>Honduras</t>
  </si>
  <si>
    <t>San Salvador</t>
  </si>
  <si>
    <t>Nicaragua</t>
  </si>
  <si>
    <t>Costa Rica</t>
  </si>
  <si>
    <t>Colombia</t>
  </si>
  <si>
    <t>Panama</t>
  </si>
  <si>
    <t>Venezuela</t>
  </si>
  <si>
    <t>Ecuador</t>
  </si>
  <si>
    <t>Peru</t>
  </si>
  <si>
    <t>Chile</t>
  </si>
  <si>
    <t>Brazil</t>
  </si>
  <si>
    <t>Uruguay</t>
  </si>
  <si>
    <t>Bolivia</t>
  </si>
  <si>
    <t>Argentine Republic</t>
  </si>
  <si>
    <t>Paraguay</t>
  </si>
  <si>
    <t>Irish Free State</t>
  </si>
  <si>
    <t>Gibraltar</t>
  </si>
  <si>
    <t>Cyprus</t>
  </si>
  <si>
    <t>Palestine</t>
  </si>
  <si>
    <t>South Africa</t>
  </si>
  <si>
    <t>Anglo-Egyptian Sudan</t>
  </si>
  <si>
    <t>British India</t>
  </si>
  <si>
    <t>Hong Kong</t>
  </si>
  <si>
    <t>Australia</t>
  </si>
  <si>
    <t>New Zealand</t>
  </si>
  <si>
    <t>Canada</t>
  </si>
  <si>
    <t>Jamaica and Dependencies</t>
  </si>
  <si>
    <t>Barbados</t>
  </si>
  <si>
    <t>Trinidad and Tobago</t>
  </si>
  <si>
    <t>British Honduras</t>
  </si>
  <si>
    <t>British Guiana</t>
  </si>
  <si>
    <t>Antilles Menores</t>
  </si>
  <si>
    <t>Vancouver (Canada)</t>
  </si>
  <si>
    <t>Escocia</t>
  </si>
  <si>
    <t>Inglaterra</t>
  </si>
  <si>
    <t>Antillas Holandesas</t>
  </si>
  <si>
    <t>Syria (Turquia asiatica)</t>
  </si>
  <si>
    <t>Sucres</t>
  </si>
  <si>
    <t>sucres</t>
  </si>
  <si>
    <t>Destino</t>
  </si>
  <si>
    <t>Comercio Exterior del Ecuador en la decade 1916 a 1925 (HF169.A7)</t>
  </si>
  <si>
    <t>naciones de procedencia</t>
  </si>
  <si>
    <t>Fort de France</t>
  </si>
  <si>
    <t>Antillas francesas</t>
  </si>
  <si>
    <t>Trinidad</t>
  </si>
  <si>
    <t>San Thomas</t>
  </si>
  <si>
    <t>Point au Pitre</t>
  </si>
  <si>
    <t>Has $ symbol</t>
  </si>
  <si>
    <t>Estadistica Comercial de la Importacion Y Exportacion Por las Aduanas de la Republica en 1905</t>
  </si>
  <si>
    <t>Aruba</t>
  </si>
  <si>
    <t>Curazao</t>
  </si>
  <si>
    <t>Guayana Holandesa</t>
  </si>
  <si>
    <t>Jamaica</t>
  </si>
  <si>
    <t>Terranova</t>
  </si>
  <si>
    <t>Zona del Canal</t>
  </si>
  <si>
    <t>Arabia</t>
  </si>
  <si>
    <t>Ceylon</t>
  </si>
  <si>
    <t>Establecimiento del Estrecho</t>
  </si>
  <si>
    <t>Turquia Asiatica</t>
  </si>
  <si>
    <t>Eslovaquia</t>
  </si>
  <si>
    <t>Malta</t>
  </si>
  <si>
    <t>Turquia Europea</t>
  </si>
  <si>
    <t>Lagos</t>
  </si>
  <si>
    <t>Zanzibar</t>
  </si>
  <si>
    <t>Tahiti</t>
  </si>
  <si>
    <t>Borneo</t>
  </si>
  <si>
    <t>$</t>
  </si>
  <si>
    <t>Varios paises</t>
  </si>
  <si>
    <t>Centro America</t>
  </si>
  <si>
    <t>Banco Central del Ecuador, Bulletin Mensual</t>
  </si>
  <si>
    <t>pais de procedendcia</t>
  </si>
  <si>
    <t>Nigeria</t>
  </si>
  <si>
    <t>Philippines</t>
  </si>
  <si>
    <t>July 1948, p 103</t>
  </si>
  <si>
    <t>pais de origin</t>
  </si>
  <si>
    <t>Jan 1949, p 140</t>
  </si>
  <si>
    <t>Trieste</t>
  </si>
  <si>
    <t>Marruecos frances</t>
  </si>
  <si>
    <t>League of Nations Memorandum on International Trade and Balance of Payments</t>
  </si>
  <si>
    <t>Informe que el Ministro de Hacienda Y Credito Publico (HJ35.A1q)</t>
  </si>
  <si>
    <t>Varias Naciones</t>
  </si>
  <si>
    <t>Bonaire</t>
  </si>
  <si>
    <t>Guayana Inglesa</t>
  </si>
  <si>
    <t>Islas Bahamas</t>
  </si>
  <si>
    <t>Islas Barbados</t>
  </si>
  <si>
    <t>Islas Bermudas</t>
  </si>
  <si>
    <t>Republica Dominicana</t>
  </si>
  <si>
    <t>Danzig</t>
  </si>
  <si>
    <t>Hungria</t>
  </si>
  <si>
    <t>Polonia</t>
  </si>
  <si>
    <t>Rumania</t>
  </si>
  <si>
    <t>Union Sud Africana</t>
  </si>
  <si>
    <t>Egipto</t>
  </si>
  <si>
    <t>Palestina</t>
  </si>
  <si>
    <t>Indo China</t>
  </si>
  <si>
    <t>India Inglesa</t>
  </si>
  <si>
    <t>Ecuador en Cifras 1938-1942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</si>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</sst>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06"/>
  <sheetViews>
    <sheetView workbookViewId="0">
      <pane xSplit="3" ySplit="1" topLeftCell="S2" activePane="bottomRight" state="frozen"/>
      <selection pane="topRight" activeCell="D1" sqref="D1"/>
      <selection pane="bottomLeft" activeCell="A2" sqref="A2"/>
      <selection pane="bottomRight" activeCell="B100" sqref="B100"/>
    </sheetView>
  </sheetViews>
  <sheetFormatPr defaultRowHeight="15"/>
  <cols>
    <col min="9" max="9" width="9.140625" style="1"/>
    <col min="43" max="47" width="10" bestFit="1" customWidth="1"/>
    <col min="50" max="50" width="9.7109375" bestFit="1" customWidth="1"/>
    <col min="51" max="51" width="12" bestFit="1" customWidth="1"/>
    <col min="52" max="54" width="10" bestFit="1" customWidth="1"/>
  </cols>
  <sheetData>
    <row r="1" spans="1:54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 s="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</row>
    <row r="2" spans="1:54"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 s="1">
        <v>1</v>
      </c>
      <c r="AB2">
        <v>1</v>
      </c>
      <c r="AC2" s="1">
        <v>1</v>
      </c>
      <c r="AD2">
        <v>1</v>
      </c>
      <c r="AE2" s="1">
        <v>1000</v>
      </c>
      <c r="AH2">
        <v>1</v>
      </c>
      <c r="AI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1000</v>
      </c>
      <c r="AZ2">
        <v>1</v>
      </c>
      <c r="BA2">
        <v>1</v>
      </c>
      <c r="BB2">
        <v>1</v>
      </c>
    </row>
    <row r="3" spans="1:54">
      <c r="C3">
        <v>1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s="1" t="s">
        <v>84</v>
      </c>
      <c r="AB3" t="s">
        <v>84</v>
      </c>
      <c r="AC3" s="1" t="s">
        <v>84</v>
      </c>
      <c r="AD3" t="s">
        <v>84</v>
      </c>
      <c r="AE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112</v>
      </c>
      <c r="AW3" t="s">
        <v>112</v>
      </c>
      <c r="AX3" t="s">
        <v>112</v>
      </c>
      <c r="AY3" t="s">
        <v>84</v>
      </c>
      <c r="AZ3" t="s">
        <v>84</v>
      </c>
      <c r="BA3" t="s">
        <v>84</v>
      </c>
      <c r="BB3" t="s">
        <v>84</v>
      </c>
    </row>
    <row r="4" spans="1:54">
      <c r="A4" t="s">
        <v>53</v>
      </c>
      <c r="B4" t="s">
        <v>77</v>
      </c>
      <c r="U4">
        <v>2242</v>
      </c>
      <c r="V4">
        <v>3493</v>
      </c>
      <c r="X4">
        <v>496</v>
      </c>
      <c r="Y4">
        <v>3760</v>
      </c>
      <c r="Z4">
        <v>7823</v>
      </c>
      <c r="AB4">
        <v>1005</v>
      </c>
      <c r="AC4">
        <v>630</v>
      </c>
      <c r="AD4">
        <v>600</v>
      </c>
    </row>
    <row r="5" spans="1:54">
      <c r="B5" t="s">
        <v>101</v>
      </c>
      <c r="AQ5">
        <v>213</v>
      </c>
      <c r="AS5">
        <v>13336</v>
      </c>
      <c r="AT5">
        <v>728</v>
      </c>
      <c r="AU5">
        <v>7045</v>
      </c>
      <c r="AY5">
        <v>11.2</v>
      </c>
    </row>
    <row r="6" spans="1:54">
      <c r="B6" t="s">
        <v>59</v>
      </c>
      <c r="V6">
        <v>1408</v>
      </c>
      <c r="X6">
        <v>1800</v>
      </c>
      <c r="Y6">
        <v>11526</v>
      </c>
      <c r="AA6">
        <v>720</v>
      </c>
      <c r="AB6">
        <v>3116</v>
      </c>
      <c r="AC6">
        <v>33810</v>
      </c>
      <c r="AQ6">
        <v>506879</v>
      </c>
      <c r="AR6">
        <v>500191</v>
      </c>
      <c r="AS6">
        <v>1437614</v>
      </c>
      <c r="AT6">
        <v>5565215</v>
      </c>
      <c r="AU6">
        <v>20668480</v>
      </c>
      <c r="AV6">
        <v>4558199</v>
      </c>
      <c r="AW6">
        <v>1892315</v>
      </c>
      <c r="AX6">
        <v>2641530</v>
      </c>
      <c r="AY6">
        <v>33033.9</v>
      </c>
      <c r="AZ6">
        <v>6485878</v>
      </c>
      <c r="BA6">
        <v>1999290</v>
      </c>
      <c r="BB6">
        <v>291445</v>
      </c>
    </row>
    <row r="7" spans="1:54">
      <c r="B7" t="s">
        <v>95</v>
      </c>
      <c r="AQ7">
        <v>634294</v>
      </c>
      <c r="AR7">
        <v>500700</v>
      </c>
      <c r="AX7">
        <v>37337</v>
      </c>
      <c r="AY7">
        <v>576.70000000000005</v>
      </c>
    </row>
    <row r="8" spans="1:54">
      <c r="B8" t="s">
        <v>25</v>
      </c>
      <c r="I8" s="1">
        <v>1525</v>
      </c>
      <c r="J8">
        <v>1521</v>
      </c>
      <c r="AC8">
        <v>1527</v>
      </c>
      <c r="AD8">
        <v>1065</v>
      </c>
      <c r="AQ8">
        <v>53525</v>
      </c>
      <c r="AZ8">
        <v>66</v>
      </c>
    </row>
    <row r="9" spans="1:54">
      <c r="B9" t="s">
        <v>15</v>
      </c>
      <c r="I9" s="1">
        <v>587940</v>
      </c>
      <c r="J9">
        <v>457182</v>
      </c>
      <c r="U9">
        <v>1088</v>
      </c>
      <c r="Y9">
        <v>577310</v>
      </c>
      <c r="Z9">
        <v>414293</v>
      </c>
      <c r="AA9">
        <v>737662</v>
      </c>
      <c r="AB9">
        <v>1288911</v>
      </c>
      <c r="AC9">
        <v>1622738</v>
      </c>
      <c r="AD9">
        <v>1607859</v>
      </c>
      <c r="AE9">
        <v>2036</v>
      </c>
      <c r="AH9">
        <v>3762277</v>
      </c>
      <c r="AI9">
        <v>1867451</v>
      </c>
      <c r="AQ9">
        <v>2550483</v>
      </c>
      <c r="AR9">
        <v>1466161</v>
      </c>
      <c r="AS9">
        <v>1624233</v>
      </c>
      <c r="AT9">
        <v>64436</v>
      </c>
      <c r="AU9">
        <v>705</v>
      </c>
      <c r="AY9">
        <v>57.5</v>
      </c>
      <c r="AZ9">
        <v>5090055</v>
      </c>
      <c r="BA9">
        <v>21495277</v>
      </c>
      <c r="BB9">
        <v>21717448</v>
      </c>
    </row>
    <row r="10" spans="1:54">
      <c r="B10" t="s">
        <v>58</v>
      </c>
      <c r="Z10">
        <v>1000</v>
      </c>
      <c r="AQ10">
        <v>5197</v>
      </c>
      <c r="AR10">
        <v>1609</v>
      </c>
      <c r="AS10">
        <v>1766</v>
      </c>
      <c r="AT10">
        <v>618</v>
      </c>
      <c r="AU10">
        <v>894</v>
      </c>
      <c r="AY10">
        <v>0.7</v>
      </c>
      <c r="AZ10">
        <v>952</v>
      </c>
    </row>
    <row r="11" spans="1:54">
      <c r="B11" t="s">
        <v>111</v>
      </c>
      <c r="AQ11">
        <v>20</v>
      </c>
    </row>
    <row r="12" spans="1:54">
      <c r="B12" t="s">
        <v>56</v>
      </c>
      <c r="V12">
        <v>12000</v>
      </c>
      <c r="AQ12">
        <v>323619</v>
      </c>
      <c r="AR12">
        <v>236961</v>
      </c>
      <c r="AS12">
        <v>957131</v>
      </c>
      <c r="AT12">
        <v>2990873</v>
      </c>
      <c r="AU12">
        <v>8492382</v>
      </c>
      <c r="AV12">
        <v>1357880</v>
      </c>
      <c r="AW12">
        <v>810142</v>
      </c>
      <c r="AX12">
        <v>1630311</v>
      </c>
      <c r="AY12">
        <v>10573.7</v>
      </c>
      <c r="AZ12">
        <v>3120512</v>
      </c>
      <c r="BA12">
        <v>8851899</v>
      </c>
      <c r="BB12">
        <v>1142191</v>
      </c>
    </row>
    <row r="13" spans="1:54">
      <c r="B13" t="s">
        <v>31</v>
      </c>
      <c r="AQ13">
        <v>1998</v>
      </c>
      <c r="AR13">
        <v>7679</v>
      </c>
      <c r="AS13">
        <v>778</v>
      </c>
      <c r="AU13">
        <v>436</v>
      </c>
    </row>
    <row r="14" spans="1:54">
      <c r="B14" t="s">
        <v>23</v>
      </c>
      <c r="U14">
        <v>2671</v>
      </c>
      <c r="V14">
        <v>750</v>
      </c>
      <c r="Y14">
        <v>1421</v>
      </c>
      <c r="Z14">
        <v>938</v>
      </c>
    </row>
    <row r="15" spans="1:54">
      <c r="B15" t="s">
        <v>114</v>
      </c>
      <c r="AX15">
        <v>18315</v>
      </c>
    </row>
    <row r="16" spans="1:54">
      <c r="B16" t="s">
        <v>55</v>
      </c>
      <c r="I16" s="1">
        <v>24452</v>
      </c>
      <c r="J16">
        <v>246511</v>
      </c>
      <c r="U16">
        <v>147143</v>
      </c>
      <c r="V16">
        <v>340328</v>
      </c>
      <c r="W16">
        <v>1292617</v>
      </c>
      <c r="X16">
        <v>986496</v>
      </c>
      <c r="Y16">
        <v>864121</v>
      </c>
      <c r="Z16">
        <v>484791</v>
      </c>
      <c r="AA16">
        <v>112022</v>
      </c>
      <c r="AB16">
        <v>410554</v>
      </c>
      <c r="AC16">
        <v>552237</v>
      </c>
      <c r="AD16">
        <v>724555</v>
      </c>
      <c r="AE16">
        <v>378</v>
      </c>
      <c r="AQ16">
        <v>2309740</v>
      </c>
      <c r="AR16">
        <v>1959031</v>
      </c>
      <c r="AS16">
        <v>2475657</v>
      </c>
      <c r="AT16">
        <v>3015752</v>
      </c>
      <c r="AU16">
        <v>4734940</v>
      </c>
      <c r="AV16">
        <v>565580</v>
      </c>
      <c r="AW16">
        <v>536325</v>
      </c>
      <c r="AX16">
        <v>1069167</v>
      </c>
      <c r="AY16">
        <v>15564</v>
      </c>
      <c r="AZ16">
        <v>14754588</v>
      </c>
      <c r="BA16">
        <v>11200649</v>
      </c>
      <c r="BB16">
        <v>6149474</v>
      </c>
    </row>
    <row r="17" spans="2:54">
      <c r="B17" t="s">
        <v>37</v>
      </c>
      <c r="I17" s="1">
        <v>61655</v>
      </c>
      <c r="J17">
        <v>56505</v>
      </c>
      <c r="U17">
        <v>54401</v>
      </c>
      <c r="V17">
        <v>66522</v>
      </c>
      <c r="W17">
        <v>5788</v>
      </c>
      <c r="X17">
        <v>9</v>
      </c>
      <c r="Y17">
        <v>21555</v>
      </c>
      <c r="Z17">
        <v>15891</v>
      </c>
      <c r="AA17">
        <v>67369</v>
      </c>
      <c r="AB17">
        <v>50734</v>
      </c>
      <c r="AC17">
        <v>74344</v>
      </c>
      <c r="AD17">
        <v>32478</v>
      </c>
      <c r="AE17">
        <v>47</v>
      </c>
      <c r="AQ17">
        <v>53033</v>
      </c>
      <c r="AR17">
        <v>65208</v>
      </c>
      <c r="AS17">
        <v>101151</v>
      </c>
      <c r="AT17">
        <v>165205</v>
      </c>
      <c r="AU17">
        <v>194782</v>
      </c>
      <c r="AY17">
        <v>53.9</v>
      </c>
      <c r="AZ17">
        <v>222989</v>
      </c>
      <c r="BA17">
        <v>24799</v>
      </c>
      <c r="BB17">
        <v>240972</v>
      </c>
    </row>
    <row r="18" spans="2:54">
      <c r="B18" t="s">
        <v>50</v>
      </c>
      <c r="I18" s="1">
        <v>2069</v>
      </c>
      <c r="J18">
        <v>52310</v>
      </c>
      <c r="U18">
        <v>70282</v>
      </c>
      <c r="V18">
        <v>89758</v>
      </c>
      <c r="W18">
        <v>110040</v>
      </c>
      <c r="X18">
        <v>11350</v>
      </c>
      <c r="Y18">
        <v>65140</v>
      </c>
      <c r="Z18">
        <v>82937</v>
      </c>
      <c r="AA18">
        <v>80803</v>
      </c>
      <c r="AB18">
        <v>20315</v>
      </c>
      <c r="AC18">
        <v>5608</v>
      </c>
      <c r="AD18">
        <v>36288</v>
      </c>
      <c r="AE18">
        <v>37</v>
      </c>
      <c r="AQ18">
        <v>163692</v>
      </c>
      <c r="AR18">
        <v>457361</v>
      </c>
      <c r="AS18">
        <v>2497713</v>
      </c>
      <c r="AT18">
        <v>612144</v>
      </c>
      <c r="AU18">
        <v>733339</v>
      </c>
      <c r="AV18">
        <v>85056</v>
      </c>
      <c r="AW18">
        <v>459863</v>
      </c>
      <c r="AX18">
        <v>535383</v>
      </c>
      <c r="AY18">
        <v>16683.8</v>
      </c>
      <c r="AZ18">
        <v>11980580</v>
      </c>
      <c r="BA18">
        <v>132213</v>
      </c>
      <c r="BB18">
        <v>89361</v>
      </c>
    </row>
    <row r="19" spans="2:54">
      <c r="B19" t="s">
        <v>49</v>
      </c>
      <c r="I19" s="1">
        <v>110</v>
      </c>
      <c r="AQ19">
        <v>8018</v>
      </c>
      <c r="AR19">
        <v>3932</v>
      </c>
      <c r="AS19">
        <v>3115</v>
      </c>
      <c r="AT19">
        <v>5952</v>
      </c>
      <c r="AU19">
        <v>1521</v>
      </c>
      <c r="AY19">
        <v>42.4</v>
      </c>
      <c r="AZ19">
        <v>88892</v>
      </c>
      <c r="BA19">
        <v>9344</v>
      </c>
      <c r="BB19">
        <v>21212</v>
      </c>
    </row>
    <row r="20" spans="2:54">
      <c r="B20" t="s">
        <v>41</v>
      </c>
      <c r="I20" s="1">
        <v>3741</v>
      </c>
      <c r="J20">
        <v>2331</v>
      </c>
      <c r="U20">
        <v>16151</v>
      </c>
      <c r="V20">
        <v>23684</v>
      </c>
      <c r="W20">
        <v>23759</v>
      </c>
      <c r="X20">
        <v>16725</v>
      </c>
      <c r="Y20">
        <v>13104</v>
      </c>
      <c r="Z20">
        <v>22626</v>
      </c>
      <c r="AA20">
        <v>454</v>
      </c>
      <c r="AB20">
        <v>2156</v>
      </c>
      <c r="AC20">
        <v>388</v>
      </c>
      <c r="AD20">
        <v>97000</v>
      </c>
      <c r="AE20">
        <v>173</v>
      </c>
      <c r="AQ20">
        <v>4143697</v>
      </c>
      <c r="AR20">
        <v>3041877</v>
      </c>
      <c r="AS20">
        <v>8384</v>
      </c>
      <c r="AT20">
        <v>98901</v>
      </c>
      <c r="AU20">
        <v>13998</v>
      </c>
      <c r="AX20">
        <v>1754582</v>
      </c>
      <c r="AY20">
        <v>8011</v>
      </c>
      <c r="AZ20">
        <v>209920</v>
      </c>
      <c r="BA20">
        <v>54410</v>
      </c>
      <c r="BB20">
        <v>283359</v>
      </c>
    </row>
    <row r="21" spans="2:54">
      <c r="B21" t="s">
        <v>96</v>
      </c>
      <c r="AQ21">
        <v>662738</v>
      </c>
      <c r="AR21">
        <v>659946</v>
      </c>
      <c r="AS21">
        <v>270</v>
      </c>
      <c r="AU21">
        <v>1500</v>
      </c>
      <c r="AY21">
        <v>551.70000000000005</v>
      </c>
      <c r="AZ21">
        <v>1191884</v>
      </c>
      <c r="BA21">
        <v>2475022</v>
      </c>
      <c r="BB21">
        <v>1263606</v>
      </c>
    </row>
    <row r="22" spans="2:54">
      <c r="B22" t="s">
        <v>27</v>
      </c>
      <c r="AQ22">
        <v>1802765</v>
      </c>
      <c r="AR22">
        <v>718122</v>
      </c>
      <c r="AZ22">
        <v>1687454</v>
      </c>
    </row>
    <row r="23" spans="2:54">
      <c r="B23" t="s">
        <v>8</v>
      </c>
      <c r="U23">
        <v>9504</v>
      </c>
      <c r="V23">
        <v>5884</v>
      </c>
      <c r="W23">
        <v>8168</v>
      </c>
      <c r="X23">
        <v>4802</v>
      </c>
      <c r="Y23">
        <v>38272</v>
      </c>
      <c r="Z23">
        <v>164621</v>
      </c>
      <c r="AA23">
        <v>86936</v>
      </c>
      <c r="AB23">
        <v>100825</v>
      </c>
      <c r="AC23">
        <v>99994</v>
      </c>
      <c r="AD23">
        <v>43971</v>
      </c>
      <c r="AQ23">
        <v>301328</v>
      </c>
      <c r="AR23">
        <v>233262</v>
      </c>
      <c r="AS23">
        <v>452671</v>
      </c>
      <c r="AT23">
        <v>668</v>
      </c>
      <c r="AU23">
        <v>2565</v>
      </c>
      <c r="AY23">
        <v>27.3</v>
      </c>
      <c r="AZ23">
        <v>541942</v>
      </c>
      <c r="BA23">
        <v>325380</v>
      </c>
      <c r="BB23">
        <v>320371</v>
      </c>
    </row>
    <row r="24" spans="2:54">
      <c r="B24" t="s">
        <v>79</v>
      </c>
      <c r="U24">
        <v>36615</v>
      </c>
      <c r="V24">
        <v>13306</v>
      </c>
      <c r="W24">
        <v>44304</v>
      </c>
      <c r="X24">
        <v>125032</v>
      </c>
      <c r="Y24">
        <v>261212</v>
      </c>
      <c r="Z24">
        <v>693335</v>
      </c>
      <c r="AA24">
        <v>1079655</v>
      </c>
      <c r="AB24">
        <v>421363</v>
      </c>
      <c r="AC24">
        <v>806101</v>
      </c>
      <c r="AD24">
        <v>285360</v>
      </c>
    </row>
    <row r="25" spans="2:54">
      <c r="B25" t="s">
        <v>105</v>
      </c>
      <c r="AR25">
        <v>178</v>
      </c>
      <c r="AS25">
        <v>1116</v>
      </c>
      <c r="AT25">
        <v>33588</v>
      </c>
      <c r="AU25">
        <v>13265</v>
      </c>
      <c r="AY25">
        <v>25.6</v>
      </c>
    </row>
    <row r="26" spans="2:54">
      <c r="B26" t="s">
        <v>103</v>
      </c>
      <c r="AQ26">
        <v>21456</v>
      </c>
      <c r="AR26">
        <v>41506</v>
      </c>
      <c r="AS26">
        <v>26543</v>
      </c>
      <c r="AT26">
        <v>102052</v>
      </c>
      <c r="AU26">
        <v>600</v>
      </c>
      <c r="AZ26">
        <v>239325</v>
      </c>
    </row>
    <row r="27" spans="2:54">
      <c r="B27" t="s">
        <v>4</v>
      </c>
      <c r="AQ27">
        <v>66190</v>
      </c>
      <c r="AR27">
        <v>7390</v>
      </c>
      <c r="AS27">
        <v>40</v>
      </c>
    </row>
    <row r="28" spans="2:54">
      <c r="B28" t="s">
        <v>3</v>
      </c>
      <c r="AQ28">
        <v>6465131</v>
      </c>
      <c r="AR28">
        <v>7339291</v>
      </c>
      <c r="AS28">
        <v>6306691</v>
      </c>
      <c r="AT28">
        <v>474838</v>
      </c>
      <c r="AU28">
        <v>33950</v>
      </c>
      <c r="AY28">
        <v>0.1</v>
      </c>
      <c r="AZ28">
        <v>122348</v>
      </c>
    </row>
    <row r="29" spans="2:54">
      <c r="B29" t="s">
        <v>16</v>
      </c>
      <c r="I29" s="1">
        <v>1234516</v>
      </c>
      <c r="J29">
        <v>1118793</v>
      </c>
      <c r="U29">
        <v>800913</v>
      </c>
      <c r="V29">
        <v>667717</v>
      </c>
      <c r="W29">
        <v>326658</v>
      </c>
      <c r="X29">
        <v>639142</v>
      </c>
      <c r="Y29">
        <v>1394277</v>
      </c>
      <c r="Z29">
        <v>1703932</v>
      </c>
      <c r="AA29">
        <v>1319074</v>
      </c>
      <c r="AB29">
        <v>1669341</v>
      </c>
      <c r="AC29">
        <v>2215682</v>
      </c>
      <c r="AD29">
        <v>2055022</v>
      </c>
      <c r="AE29">
        <v>2208</v>
      </c>
      <c r="AH29">
        <v>5614285</v>
      </c>
      <c r="AI29">
        <v>4061828</v>
      </c>
      <c r="AQ29">
        <v>360928</v>
      </c>
      <c r="AR29">
        <v>86076</v>
      </c>
      <c r="AS29">
        <v>193357</v>
      </c>
      <c r="AT29">
        <v>89965</v>
      </c>
      <c r="AY29">
        <v>889.2</v>
      </c>
      <c r="AZ29">
        <v>7279074</v>
      </c>
      <c r="BA29">
        <v>6428420</v>
      </c>
      <c r="BB29">
        <v>6135487</v>
      </c>
    </row>
    <row r="30" spans="2:54">
      <c r="B30" t="s">
        <v>19</v>
      </c>
      <c r="AR30">
        <v>15983</v>
      </c>
      <c r="AS30">
        <v>5196</v>
      </c>
      <c r="AY30">
        <v>91.9</v>
      </c>
      <c r="AZ30">
        <v>195523</v>
      </c>
    </row>
    <row r="31" spans="2:54">
      <c r="B31" t="s">
        <v>10</v>
      </c>
      <c r="I31" s="1">
        <v>2985114</v>
      </c>
      <c r="J31">
        <v>3101957</v>
      </c>
      <c r="U31">
        <v>12898</v>
      </c>
      <c r="X31">
        <v>1786</v>
      </c>
      <c r="Y31">
        <v>1122890</v>
      </c>
      <c r="Z31">
        <v>1894429</v>
      </c>
      <c r="AA31">
        <v>2510456</v>
      </c>
      <c r="AB31">
        <v>5448770</v>
      </c>
      <c r="AC31">
        <v>6221260</v>
      </c>
      <c r="AD31">
        <v>5672098</v>
      </c>
      <c r="AE31">
        <v>5103</v>
      </c>
      <c r="AH31">
        <v>10710100</v>
      </c>
      <c r="AI31">
        <v>8339376</v>
      </c>
      <c r="AQ31">
        <v>35766816</v>
      </c>
      <c r="AR31">
        <v>26767281</v>
      </c>
      <c r="AS31">
        <v>3396837</v>
      </c>
      <c r="AT31">
        <v>1201511</v>
      </c>
      <c r="AU31">
        <v>67423</v>
      </c>
      <c r="AY31">
        <v>18.600000000000001</v>
      </c>
      <c r="AZ31">
        <v>2497</v>
      </c>
      <c r="BA31">
        <v>31381</v>
      </c>
      <c r="BB31">
        <v>3628590</v>
      </c>
    </row>
    <row r="32" spans="2:54">
      <c r="B32" t="s">
        <v>29</v>
      </c>
      <c r="AQ32">
        <v>19348</v>
      </c>
      <c r="AR32">
        <v>743</v>
      </c>
      <c r="AS32">
        <v>320</v>
      </c>
      <c r="AT32">
        <v>11566</v>
      </c>
      <c r="AU32">
        <v>257</v>
      </c>
      <c r="AZ32">
        <v>8829</v>
      </c>
    </row>
    <row r="33" spans="2:54">
      <c r="B33" t="s">
        <v>45</v>
      </c>
      <c r="X33">
        <v>4000</v>
      </c>
      <c r="AQ33">
        <v>2991</v>
      </c>
      <c r="AR33">
        <v>4068</v>
      </c>
      <c r="AS33">
        <v>63317</v>
      </c>
      <c r="AT33">
        <v>3621</v>
      </c>
      <c r="AU33">
        <v>1837</v>
      </c>
      <c r="AY33">
        <v>3.5</v>
      </c>
      <c r="AZ33">
        <v>9092</v>
      </c>
      <c r="BB33">
        <v>45872</v>
      </c>
    </row>
    <row r="34" spans="2:54">
      <c r="B34" t="s">
        <v>97</v>
      </c>
      <c r="AR34">
        <v>35</v>
      </c>
      <c r="AY34">
        <v>8.5</v>
      </c>
      <c r="AZ34">
        <v>3</v>
      </c>
    </row>
    <row r="35" spans="2:54">
      <c r="B35" t="s">
        <v>42</v>
      </c>
      <c r="AS35">
        <v>4400</v>
      </c>
      <c r="AY35">
        <v>0.6</v>
      </c>
      <c r="AZ35">
        <v>6493</v>
      </c>
    </row>
    <row r="36" spans="2:54">
      <c r="B36" t="s">
        <v>46</v>
      </c>
      <c r="AC36">
        <v>25343</v>
      </c>
      <c r="AD36">
        <v>4000</v>
      </c>
      <c r="AQ36">
        <v>2220</v>
      </c>
      <c r="AS36">
        <v>487</v>
      </c>
      <c r="AT36">
        <v>206</v>
      </c>
      <c r="AU36">
        <v>20</v>
      </c>
      <c r="AZ36">
        <v>3353</v>
      </c>
    </row>
    <row r="37" spans="2:54">
      <c r="B37" t="s">
        <v>26</v>
      </c>
      <c r="AQ37">
        <v>284136</v>
      </c>
      <c r="AR37">
        <v>187943</v>
      </c>
      <c r="AS37">
        <v>125600</v>
      </c>
      <c r="AT37">
        <v>531</v>
      </c>
      <c r="AU37">
        <v>5401</v>
      </c>
      <c r="AZ37">
        <v>91416</v>
      </c>
    </row>
    <row r="38" spans="2:54">
      <c r="B38" t="s">
        <v>80</v>
      </c>
      <c r="I38" s="1">
        <v>4009757</v>
      </c>
      <c r="J38">
        <v>4558547</v>
      </c>
      <c r="U38">
        <v>4878602</v>
      </c>
      <c r="V38">
        <v>5047648</v>
      </c>
      <c r="W38">
        <v>3887415</v>
      </c>
      <c r="X38">
        <v>3150186</v>
      </c>
      <c r="Y38">
        <v>9829014</v>
      </c>
      <c r="Z38">
        <v>6158307</v>
      </c>
      <c r="AA38">
        <v>8474045</v>
      </c>
      <c r="AB38">
        <v>8626891</v>
      </c>
      <c r="AC38">
        <v>12106609</v>
      </c>
      <c r="AD38">
        <v>11716424</v>
      </c>
      <c r="AE38">
        <v>10631</v>
      </c>
      <c r="AH38">
        <v>16215138</v>
      </c>
      <c r="AI38">
        <v>11635458</v>
      </c>
      <c r="AQ38">
        <v>11461907</v>
      </c>
      <c r="AR38">
        <v>8093892</v>
      </c>
      <c r="AS38">
        <v>12979758</v>
      </c>
      <c r="AT38">
        <v>10123627</v>
      </c>
      <c r="AU38">
        <v>8108122</v>
      </c>
      <c r="AV38">
        <v>750513</v>
      </c>
      <c r="AW38">
        <v>1159126</v>
      </c>
      <c r="AX38">
        <v>909974</v>
      </c>
      <c r="AY38">
        <v>28392.400000000001</v>
      </c>
      <c r="AZ38">
        <v>40983345</v>
      </c>
      <c r="BA38">
        <v>35595847</v>
      </c>
      <c r="BB38">
        <v>31036181</v>
      </c>
    </row>
    <row r="39" spans="2:54">
      <c r="B39" t="s">
        <v>24</v>
      </c>
      <c r="I39" s="1">
        <v>477892</v>
      </c>
      <c r="J39">
        <v>583533</v>
      </c>
      <c r="U39">
        <v>529458</v>
      </c>
      <c r="V39">
        <v>401112</v>
      </c>
      <c r="W39">
        <v>245839</v>
      </c>
      <c r="X39">
        <v>164575</v>
      </c>
      <c r="Y39">
        <v>570710</v>
      </c>
      <c r="Z39">
        <v>303551</v>
      </c>
      <c r="AA39">
        <v>353505</v>
      </c>
      <c r="AB39">
        <v>636790</v>
      </c>
      <c r="AC39">
        <v>2278185</v>
      </c>
      <c r="AD39">
        <v>2429107</v>
      </c>
      <c r="AE39">
        <v>2785</v>
      </c>
      <c r="AH39">
        <v>3831174</v>
      </c>
      <c r="AI39">
        <v>2486073</v>
      </c>
      <c r="AQ39">
        <v>4685325</v>
      </c>
      <c r="AR39">
        <v>4572650</v>
      </c>
      <c r="AS39">
        <v>7144489</v>
      </c>
      <c r="AT39">
        <v>308038</v>
      </c>
      <c r="AU39">
        <v>12333</v>
      </c>
      <c r="AY39">
        <v>682.4</v>
      </c>
      <c r="AZ39">
        <v>4824253</v>
      </c>
      <c r="BA39">
        <v>11001927</v>
      </c>
      <c r="BB39">
        <v>12560102</v>
      </c>
    </row>
    <row r="40" spans="2:54">
      <c r="B40" t="s">
        <v>38</v>
      </c>
      <c r="U40">
        <v>48832</v>
      </c>
      <c r="V40">
        <v>124414</v>
      </c>
      <c r="W40">
        <v>127741</v>
      </c>
      <c r="X40">
        <v>124379</v>
      </c>
      <c r="Y40">
        <v>182541</v>
      </c>
      <c r="Z40">
        <v>38357</v>
      </c>
      <c r="AA40">
        <v>11093</v>
      </c>
      <c r="AB40">
        <v>42641</v>
      </c>
      <c r="AC40">
        <v>43349</v>
      </c>
      <c r="AD40">
        <v>32931</v>
      </c>
      <c r="AE40">
        <v>90</v>
      </c>
      <c r="AQ40">
        <v>10948515</v>
      </c>
      <c r="AR40">
        <v>7810378</v>
      </c>
      <c r="AS40">
        <v>18190470</v>
      </c>
      <c r="AT40">
        <v>4414218</v>
      </c>
      <c r="AU40">
        <v>169818</v>
      </c>
      <c r="AZ40">
        <v>5433</v>
      </c>
      <c r="BB40">
        <v>163586</v>
      </c>
    </row>
    <row r="41" spans="2:54">
      <c r="B41" t="s">
        <v>13</v>
      </c>
      <c r="AQ41">
        <v>51286</v>
      </c>
      <c r="AR41">
        <v>170911</v>
      </c>
      <c r="AS41">
        <v>25950</v>
      </c>
      <c r="AT41">
        <v>226658</v>
      </c>
      <c r="AU41">
        <v>200097</v>
      </c>
      <c r="AZ41">
        <v>28791</v>
      </c>
    </row>
    <row r="42" spans="2:54">
      <c r="B42" t="s">
        <v>108</v>
      </c>
      <c r="AQ42">
        <v>489</v>
      </c>
    </row>
    <row r="43" spans="2:54">
      <c r="B43" t="s">
        <v>5</v>
      </c>
      <c r="AQ43">
        <v>17114</v>
      </c>
      <c r="AR43">
        <v>1552</v>
      </c>
      <c r="AS43">
        <v>74</v>
      </c>
    </row>
    <row r="44" spans="2:54">
      <c r="B44" t="s">
        <v>17</v>
      </c>
      <c r="AQ44">
        <v>4211</v>
      </c>
      <c r="AR44">
        <v>20546</v>
      </c>
      <c r="AS44">
        <v>13024</v>
      </c>
      <c r="AT44">
        <v>13799</v>
      </c>
      <c r="AU44">
        <v>3384</v>
      </c>
      <c r="AY44">
        <v>6.9</v>
      </c>
      <c r="AZ44">
        <v>25992</v>
      </c>
    </row>
    <row r="45" spans="2:54">
      <c r="B45" t="s">
        <v>123</v>
      </c>
      <c r="BA45">
        <v>5616</v>
      </c>
    </row>
    <row r="46" spans="2:54">
      <c r="B46" t="s">
        <v>44</v>
      </c>
      <c r="Z46">
        <v>156</v>
      </c>
      <c r="AA46">
        <v>300</v>
      </c>
      <c r="AQ46">
        <v>31146</v>
      </c>
      <c r="AR46">
        <v>67956</v>
      </c>
      <c r="AS46">
        <v>245266</v>
      </c>
      <c r="AT46">
        <v>994589</v>
      </c>
      <c r="AU46">
        <v>1515674</v>
      </c>
      <c r="AV46">
        <v>276265</v>
      </c>
      <c r="AW46">
        <v>1656650</v>
      </c>
      <c r="AX46">
        <v>472559</v>
      </c>
      <c r="AY46">
        <v>5955.8</v>
      </c>
      <c r="AZ46">
        <v>3471524</v>
      </c>
      <c r="BA46">
        <v>4444961</v>
      </c>
      <c r="BB46">
        <v>465862</v>
      </c>
    </row>
    <row r="47" spans="2:54">
      <c r="B47" t="s">
        <v>11</v>
      </c>
      <c r="I47" s="1">
        <v>95</v>
      </c>
      <c r="J47">
        <v>510</v>
      </c>
      <c r="U47">
        <v>50059</v>
      </c>
      <c r="V47">
        <v>33762</v>
      </c>
      <c r="W47">
        <v>32235</v>
      </c>
      <c r="X47">
        <v>72026</v>
      </c>
      <c r="Y47">
        <v>265336</v>
      </c>
      <c r="Z47">
        <v>127456</v>
      </c>
      <c r="AA47">
        <v>249622</v>
      </c>
      <c r="AB47">
        <v>337367</v>
      </c>
      <c r="AC47">
        <v>1662093</v>
      </c>
      <c r="AD47">
        <v>877966</v>
      </c>
      <c r="AE47">
        <v>725</v>
      </c>
      <c r="AQ47">
        <v>1435485</v>
      </c>
      <c r="AR47">
        <v>1661332</v>
      </c>
      <c r="AS47">
        <v>1544831</v>
      </c>
      <c r="AT47">
        <v>25648</v>
      </c>
      <c r="AU47">
        <v>395</v>
      </c>
      <c r="AX47">
        <v>10910</v>
      </c>
      <c r="AY47">
        <v>85.1</v>
      </c>
      <c r="AZ47">
        <v>1032388</v>
      </c>
      <c r="BA47">
        <v>5620697</v>
      </c>
      <c r="BB47">
        <v>8443698</v>
      </c>
    </row>
    <row r="48" spans="2:54">
      <c r="B48" t="s">
        <v>48</v>
      </c>
      <c r="AQ48">
        <v>15333</v>
      </c>
      <c r="AR48">
        <v>6972</v>
      </c>
      <c r="AS48">
        <v>24</v>
      </c>
      <c r="AY48">
        <v>5.0999999999999996</v>
      </c>
      <c r="AZ48">
        <v>1861</v>
      </c>
      <c r="BA48">
        <v>30375</v>
      </c>
    </row>
    <row r="49" spans="2:54">
      <c r="B49" t="s">
        <v>7</v>
      </c>
      <c r="U49">
        <v>6491</v>
      </c>
      <c r="V49">
        <v>7296</v>
      </c>
      <c r="Y49">
        <v>21925</v>
      </c>
      <c r="Z49">
        <v>46832</v>
      </c>
      <c r="AA49">
        <v>182878</v>
      </c>
      <c r="AB49">
        <v>195547</v>
      </c>
      <c r="AC49">
        <v>188693</v>
      </c>
      <c r="AD49">
        <v>223720</v>
      </c>
      <c r="AE49">
        <v>152</v>
      </c>
      <c r="AQ49">
        <v>867676</v>
      </c>
      <c r="AR49">
        <v>881356</v>
      </c>
      <c r="AS49">
        <v>423179</v>
      </c>
      <c r="AT49">
        <v>9862</v>
      </c>
      <c r="AU49">
        <v>1090</v>
      </c>
      <c r="AY49">
        <v>223.3</v>
      </c>
      <c r="AZ49">
        <v>1374965</v>
      </c>
      <c r="BA49">
        <v>415207</v>
      </c>
      <c r="BB49">
        <v>306955</v>
      </c>
    </row>
    <row r="50" spans="2:54">
      <c r="B50" t="s">
        <v>51</v>
      </c>
      <c r="U50">
        <v>26760</v>
      </c>
      <c r="V50">
        <v>186769</v>
      </c>
      <c r="W50">
        <v>98702</v>
      </c>
      <c r="X50">
        <v>131100</v>
      </c>
      <c r="Y50">
        <v>74897</v>
      </c>
      <c r="Z50">
        <v>96194</v>
      </c>
      <c r="AA50">
        <v>141469</v>
      </c>
      <c r="AB50">
        <v>63813</v>
      </c>
      <c r="AC50">
        <v>220429</v>
      </c>
      <c r="AD50">
        <v>426517</v>
      </c>
      <c r="AQ50">
        <v>110656</v>
      </c>
      <c r="AR50">
        <v>144403</v>
      </c>
      <c r="AS50">
        <v>79927</v>
      </c>
      <c r="AT50">
        <v>27351</v>
      </c>
      <c r="AU50">
        <v>43971</v>
      </c>
      <c r="AX50">
        <v>93517</v>
      </c>
      <c r="AY50">
        <v>171.7</v>
      </c>
      <c r="AZ50">
        <v>237261</v>
      </c>
      <c r="BA50">
        <v>2716180</v>
      </c>
      <c r="BB50">
        <v>2771366</v>
      </c>
    </row>
    <row r="51" spans="2:54">
      <c r="B51" t="s">
        <v>60</v>
      </c>
      <c r="AR51">
        <v>755</v>
      </c>
      <c r="AS51">
        <v>283</v>
      </c>
      <c r="AT51">
        <v>30</v>
      </c>
      <c r="AU51">
        <v>310743</v>
      </c>
    </row>
    <row r="52" spans="2:54">
      <c r="B52" t="s">
        <v>35</v>
      </c>
      <c r="AR52">
        <v>2763</v>
      </c>
      <c r="AS52">
        <v>9856</v>
      </c>
      <c r="AT52">
        <v>1564</v>
      </c>
      <c r="AU52">
        <v>28666</v>
      </c>
      <c r="AY52">
        <v>22.4</v>
      </c>
      <c r="AZ52">
        <v>263910</v>
      </c>
    </row>
    <row r="53" spans="2:54">
      <c r="B53" t="s">
        <v>54</v>
      </c>
      <c r="I53" s="1">
        <v>359452</v>
      </c>
      <c r="J53">
        <v>473799</v>
      </c>
      <c r="U53">
        <v>315557</v>
      </c>
      <c r="V53">
        <v>524205</v>
      </c>
      <c r="W53">
        <v>462997</v>
      </c>
      <c r="X53">
        <v>657767</v>
      </c>
      <c r="Y53">
        <v>965394</v>
      </c>
      <c r="Z53">
        <v>935997</v>
      </c>
      <c r="AA53">
        <v>1261915</v>
      </c>
      <c r="AB53">
        <v>1285620</v>
      </c>
      <c r="AC53">
        <v>1361617</v>
      </c>
      <c r="AD53">
        <v>1918280</v>
      </c>
      <c r="AE53">
        <v>1495</v>
      </c>
      <c r="AH53">
        <v>1634218</v>
      </c>
      <c r="AI53">
        <v>1523681</v>
      </c>
      <c r="AQ53">
        <v>2108510</v>
      </c>
      <c r="AR53">
        <v>3788655</v>
      </c>
      <c r="AS53">
        <v>1773532</v>
      </c>
      <c r="AT53">
        <v>2352152</v>
      </c>
      <c r="AU53">
        <v>7949232</v>
      </c>
      <c r="AV53">
        <v>646868</v>
      </c>
      <c r="AW53">
        <v>2104426</v>
      </c>
      <c r="AX53">
        <v>881320</v>
      </c>
      <c r="AY53">
        <v>15589.8</v>
      </c>
      <c r="AZ53">
        <v>18762936</v>
      </c>
      <c r="BA53">
        <v>11120030</v>
      </c>
      <c r="BB53">
        <v>7187563</v>
      </c>
    </row>
    <row r="54" spans="2:54">
      <c r="B54" t="s">
        <v>118</v>
      </c>
      <c r="AZ54">
        <v>13253</v>
      </c>
      <c r="BB54">
        <v>155483</v>
      </c>
    </row>
    <row r="55" spans="2:54">
      <c r="B55" t="s">
        <v>9</v>
      </c>
      <c r="AQ55">
        <v>131335</v>
      </c>
      <c r="AR55">
        <v>49812</v>
      </c>
      <c r="AS55">
        <v>72</v>
      </c>
      <c r="AZ55">
        <v>5</v>
      </c>
      <c r="BB55">
        <v>15836</v>
      </c>
    </row>
    <row r="56" spans="2:54">
      <c r="B56" t="s">
        <v>40</v>
      </c>
      <c r="AQ56">
        <v>1740</v>
      </c>
      <c r="AR56">
        <v>648</v>
      </c>
      <c r="AS56">
        <v>503</v>
      </c>
      <c r="AT56">
        <v>1076</v>
      </c>
      <c r="AY56">
        <v>105.9</v>
      </c>
      <c r="AZ56">
        <v>8384</v>
      </c>
      <c r="BB56">
        <v>68793</v>
      </c>
    </row>
    <row r="57" spans="2:54">
      <c r="B57" t="s">
        <v>21</v>
      </c>
      <c r="I57" s="1">
        <v>750</v>
      </c>
      <c r="U57">
        <v>1596</v>
      </c>
      <c r="Z57">
        <v>900</v>
      </c>
      <c r="AA57">
        <v>912</v>
      </c>
      <c r="AB57">
        <v>19820</v>
      </c>
      <c r="AC57">
        <v>2116</v>
      </c>
      <c r="AD57">
        <v>10271</v>
      </c>
      <c r="AQ57">
        <v>171283</v>
      </c>
      <c r="AR57">
        <v>210734</v>
      </c>
      <c r="AS57">
        <v>220191</v>
      </c>
      <c r="AT57">
        <v>193176</v>
      </c>
      <c r="AU57">
        <v>27125</v>
      </c>
      <c r="AY57">
        <v>763.2</v>
      </c>
      <c r="AZ57">
        <v>270184</v>
      </c>
      <c r="BA57">
        <v>322713</v>
      </c>
      <c r="BB57">
        <v>173842</v>
      </c>
    </row>
    <row r="58" spans="2:54">
      <c r="B58" t="s">
        <v>32</v>
      </c>
      <c r="AQ58">
        <v>625</v>
      </c>
      <c r="AR58">
        <v>5616</v>
      </c>
      <c r="AS58">
        <v>370</v>
      </c>
    </row>
    <row r="59" spans="2:54">
      <c r="B59" t="s">
        <v>2</v>
      </c>
      <c r="AQ59">
        <v>1541</v>
      </c>
      <c r="AR59">
        <v>5269</v>
      </c>
      <c r="AS59">
        <v>3394</v>
      </c>
      <c r="AT59">
        <v>35015</v>
      </c>
      <c r="AU59">
        <v>5317</v>
      </c>
      <c r="AY59">
        <v>18.5</v>
      </c>
      <c r="AZ59">
        <v>23765</v>
      </c>
    </row>
    <row r="60" spans="2:54">
      <c r="B60" t="s">
        <v>47</v>
      </c>
      <c r="I60" s="1">
        <v>30661</v>
      </c>
      <c r="J60">
        <v>12572</v>
      </c>
      <c r="U60">
        <v>13000</v>
      </c>
      <c r="V60">
        <v>47402</v>
      </c>
      <c r="W60">
        <v>27844</v>
      </c>
      <c r="X60">
        <v>14500</v>
      </c>
      <c r="Y60">
        <v>76857</v>
      </c>
      <c r="Z60">
        <v>28579</v>
      </c>
      <c r="AA60">
        <v>6680</v>
      </c>
      <c r="AB60">
        <v>13208</v>
      </c>
      <c r="AC60">
        <v>23328</v>
      </c>
      <c r="AD60">
        <v>4200</v>
      </c>
      <c r="AQ60">
        <v>31663</v>
      </c>
      <c r="AR60">
        <v>8218</v>
      </c>
      <c r="AS60">
        <v>20142</v>
      </c>
      <c r="AT60">
        <v>61537</v>
      </c>
      <c r="AU60">
        <v>49292</v>
      </c>
      <c r="AY60">
        <v>63.2</v>
      </c>
      <c r="AZ60">
        <v>17584</v>
      </c>
      <c r="BA60">
        <v>6258019</v>
      </c>
      <c r="BB60">
        <v>15377</v>
      </c>
    </row>
    <row r="61" spans="2:54">
      <c r="B61" t="s">
        <v>22</v>
      </c>
      <c r="I61" s="1">
        <v>369798</v>
      </c>
      <c r="J61">
        <v>419019</v>
      </c>
      <c r="U61">
        <v>1012675</v>
      </c>
      <c r="V61">
        <v>1046641</v>
      </c>
      <c r="W61">
        <v>286204</v>
      </c>
      <c r="X61">
        <v>523665</v>
      </c>
      <c r="Y61">
        <v>1131314</v>
      </c>
      <c r="Z61">
        <v>979628</v>
      </c>
      <c r="AA61">
        <v>881238</v>
      </c>
      <c r="AB61">
        <v>1085036</v>
      </c>
      <c r="AC61">
        <v>1040930</v>
      </c>
      <c r="AD61">
        <v>1342866</v>
      </c>
      <c r="AE61">
        <v>674</v>
      </c>
      <c r="AQ61">
        <v>159811</v>
      </c>
      <c r="AR61">
        <v>110672</v>
      </c>
      <c r="AS61">
        <v>1021740</v>
      </c>
      <c r="AT61">
        <v>577342</v>
      </c>
      <c r="AU61">
        <v>293885</v>
      </c>
      <c r="AY61">
        <v>623.29999999999995</v>
      </c>
      <c r="AZ61">
        <v>1006086</v>
      </c>
      <c r="BA61">
        <v>1525619</v>
      </c>
      <c r="BB61">
        <v>3267239</v>
      </c>
    </row>
    <row r="62" spans="2:54">
      <c r="B62" t="s">
        <v>43</v>
      </c>
      <c r="AQ62">
        <v>514</v>
      </c>
      <c r="AR62">
        <v>486</v>
      </c>
      <c r="AU62">
        <v>28</v>
      </c>
      <c r="AY62">
        <v>1.4</v>
      </c>
      <c r="AZ62">
        <v>333</v>
      </c>
    </row>
    <row r="63" spans="2:54">
      <c r="B63" t="s">
        <v>12</v>
      </c>
      <c r="AQ63">
        <v>45500</v>
      </c>
      <c r="AR63">
        <v>84149</v>
      </c>
      <c r="AS63">
        <v>57120</v>
      </c>
      <c r="AT63">
        <v>230201</v>
      </c>
      <c r="AU63">
        <v>246612</v>
      </c>
      <c r="AY63">
        <v>115.7</v>
      </c>
      <c r="AZ63">
        <v>417156</v>
      </c>
    </row>
    <row r="64" spans="2:54">
      <c r="B64" t="s">
        <v>6</v>
      </c>
      <c r="U64">
        <v>77707</v>
      </c>
      <c r="V64">
        <v>9621</v>
      </c>
      <c r="W64">
        <v>34714</v>
      </c>
      <c r="X64">
        <v>59033</v>
      </c>
      <c r="Y64">
        <v>165828</v>
      </c>
      <c r="Z64">
        <v>236062</v>
      </c>
      <c r="AA64">
        <v>42607</v>
      </c>
      <c r="AB64">
        <v>117100</v>
      </c>
      <c r="AC64">
        <v>61688</v>
      </c>
      <c r="AD64">
        <v>130721</v>
      </c>
      <c r="AE64">
        <v>75</v>
      </c>
      <c r="AH64">
        <v>1829988</v>
      </c>
      <c r="AI64">
        <v>1973036</v>
      </c>
      <c r="AQ64">
        <v>1489349</v>
      </c>
      <c r="AR64">
        <v>793845</v>
      </c>
      <c r="AS64">
        <v>944883</v>
      </c>
      <c r="AT64">
        <v>292590</v>
      </c>
      <c r="AU64">
        <v>224148</v>
      </c>
      <c r="AX64">
        <v>127073</v>
      </c>
      <c r="AY64">
        <v>9061.5</v>
      </c>
      <c r="AZ64">
        <v>9702882</v>
      </c>
      <c r="BA64">
        <v>13108397</v>
      </c>
      <c r="BB64">
        <v>10073436</v>
      </c>
    </row>
    <row r="65" spans="2:54">
      <c r="B65" t="s">
        <v>20</v>
      </c>
      <c r="Y65">
        <v>174</v>
      </c>
      <c r="AQ65">
        <v>4823115</v>
      </c>
      <c r="AR65">
        <v>1264276</v>
      </c>
      <c r="AS65">
        <v>1675075</v>
      </c>
      <c r="AT65">
        <v>876776</v>
      </c>
      <c r="AU65">
        <v>1016843</v>
      </c>
      <c r="AY65">
        <v>4326.3</v>
      </c>
      <c r="AZ65">
        <v>6850784</v>
      </c>
      <c r="BA65">
        <v>114785</v>
      </c>
    </row>
    <row r="66" spans="2:54">
      <c r="B66" t="s">
        <v>18</v>
      </c>
      <c r="AQ66">
        <v>16473</v>
      </c>
      <c r="AR66">
        <v>6881</v>
      </c>
      <c r="AS66">
        <v>22490</v>
      </c>
      <c r="AU66">
        <v>2469</v>
      </c>
      <c r="AY66">
        <v>339.7</v>
      </c>
      <c r="AZ66">
        <v>590821</v>
      </c>
    </row>
    <row r="67" spans="2:54">
      <c r="B67" t="s">
        <v>110</v>
      </c>
      <c r="AS67">
        <v>15980</v>
      </c>
      <c r="AU67">
        <v>2262</v>
      </c>
    </row>
    <row r="68" spans="2:54">
      <c r="B68" t="s">
        <v>99</v>
      </c>
      <c r="AS68">
        <v>65413</v>
      </c>
      <c r="AT68">
        <v>429289</v>
      </c>
      <c r="AU68">
        <v>92748</v>
      </c>
    </row>
    <row r="69" spans="2:54">
      <c r="B69" t="s">
        <v>122</v>
      </c>
      <c r="BA69">
        <v>28350</v>
      </c>
    </row>
    <row r="70" spans="2:54">
      <c r="B70" t="s">
        <v>104</v>
      </c>
      <c r="AQ70">
        <v>5842</v>
      </c>
      <c r="AZ70">
        <v>25394</v>
      </c>
    </row>
    <row r="71" spans="2:54">
      <c r="B71" t="s">
        <v>107</v>
      </c>
      <c r="AR71">
        <v>15</v>
      </c>
      <c r="AS71">
        <v>5042</v>
      </c>
      <c r="AZ71">
        <v>10870</v>
      </c>
    </row>
    <row r="72" spans="2:54">
      <c r="B72" t="s">
        <v>39</v>
      </c>
      <c r="I72" s="1">
        <v>4897848</v>
      </c>
      <c r="J72">
        <v>4542242</v>
      </c>
      <c r="U72">
        <v>11017017</v>
      </c>
      <c r="V72">
        <v>12205897</v>
      </c>
      <c r="W72">
        <v>9532430</v>
      </c>
      <c r="X72">
        <v>16812770</v>
      </c>
      <c r="Y72">
        <v>25424972</v>
      </c>
      <c r="Z72">
        <v>8945710</v>
      </c>
      <c r="AA72">
        <v>15523230</v>
      </c>
      <c r="AB72">
        <v>14615144</v>
      </c>
      <c r="AC72">
        <v>20956403</v>
      </c>
      <c r="AD72">
        <v>24774278</v>
      </c>
      <c r="AE72">
        <v>19956</v>
      </c>
      <c r="AH72">
        <v>34645616</v>
      </c>
      <c r="AI72">
        <v>25685527</v>
      </c>
      <c r="AQ72">
        <v>51311200</v>
      </c>
      <c r="AR72">
        <v>71949632</v>
      </c>
      <c r="AS72">
        <v>103213884</v>
      </c>
      <c r="AT72">
        <v>110421800</v>
      </c>
      <c r="AU72">
        <v>138729163</v>
      </c>
      <c r="AV72">
        <v>7872136</v>
      </c>
      <c r="AW72">
        <v>12944967</v>
      </c>
      <c r="AX72">
        <v>14094376</v>
      </c>
      <c r="AY72">
        <v>240232.5</v>
      </c>
      <c r="AZ72">
        <v>429905546</v>
      </c>
      <c r="BA72">
        <v>412802698</v>
      </c>
      <c r="BB72">
        <v>421580269</v>
      </c>
    </row>
    <row r="73" spans="2:54">
      <c r="B73" t="s">
        <v>57</v>
      </c>
      <c r="U73">
        <v>1653</v>
      </c>
      <c r="V73">
        <v>480</v>
      </c>
      <c r="W73">
        <v>8833</v>
      </c>
      <c r="Y73">
        <v>7099</v>
      </c>
      <c r="Z73">
        <v>15648</v>
      </c>
      <c r="AA73">
        <v>2785</v>
      </c>
      <c r="AB73">
        <v>1630</v>
      </c>
      <c r="AC73">
        <v>11614</v>
      </c>
      <c r="AD73">
        <v>9369</v>
      </c>
      <c r="AR73">
        <v>325</v>
      </c>
      <c r="AS73">
        <v>4190</v>
      </c>
      <c r="AT73">
        <v>5645</v>
      </c>
      <c r="AU73">
        <v>342723</v>
      </c>
      <c r="AV73">
        <v>73382</v>
      </c>
      <c r="AW73">
        <v>192804</v>
      </c>
      <c r="AX73">
        <v>293958</v>
      </c>
      <c r="AY73">
        <v>3612.4</v>
      </c>
      <c r="AZ73">
        <v>6035031</v>
      </c>
      <c r="BA73">
        <v>4568153</v>
      </c>
      <c r="BB73">
        <v>406571</v>
      </c>
    </row>
    <row r="74" spans="2:54">
      <c r="B74" t="s">
        <v>78</v>
      </c>
      <c r="W74">
        <v>34874</v>
      </c>
      <c r="Y74">
        <v>1193</v>
      </c>
      <c r="Z74">
        <v>4044</v>
      </c>
      <c r="AB74">
        <v>29135</v>
      </c>
      <c r="AC74">
        <v>38458</v>
      </c>
      <c r="AD74">
        <v>42327</v>
      </c>
    </row>
    <row r="75" spans="2:54">
      <c r="B75" t="s">
        <v>52</v>
      </c>
      <c r="Z75">
        <v>411</v>
      </c>
      <c r="AB75">
        <v>1842</v>
      </c>
      <c r="AC75">
        <v>2558</v>
      </c>
      <c r="AQ75">
        <v>2794</v>
      </c>
      <c r="AR75">
        <v>10437</v>
      </c>
      <c r="AS75">
        <v>11151</v>
      </c>
      <c r="AT75">
        <v>10017</v>
      </c>
      <c r="AU75">
        <v>12911</v>
      </c>
      <c r="AX75">
        <v>20765</v>
      </c>
      <c r="AY75">
        <v>295.60000000000002</v>
      </c>
      <c r="AZ75">
        <v>307880</v>
      </c>
      <c r="BA75">
        <v>81993</v>
      </c>
      <c r="BB75">
        <v>68847</v>
      </c>
    </row>
    <row r="76" spans="2:54">
      <c r="B76" t="s">
        <v>28</v>
      </c>
      <c r="AQ76">
        <v>6428</v>
      </c>
      <c r="AR76">
        <v>29487</v>
      </c>
      <c r="AS76">
        <v>22429</v>
      </c>
      <c r="AT76">
        <v>14088</v>
      </c>
    </row>
    <row r="77" spans="2:54">
      <c r="B77" t="s">
        <v>100</v>
      </c>
      <c r="AQ77">
        <v>69556</v>
      </c>
      <c r="AR77">
        <v>76530</v>
      </c>
      <c r="AS77">
        <v>20465</v>
      </c>
      <c r="AT77">
        <v>2528</v>
      </c>
      <c r="AU77">
        <v>3913</v>
      </c>
      <c r="AY77">
        <v>5.9</v>
      </c>
      <c r="AZ77">
        <v>21017</v>
      </c>
    </row>
    <row r="78" spans="2:54">
      <c r="B78" t="s">
        <v>61</v>
      </c>
      <c r="Y78">
        <v>1086</v>
      </c>
      <c r="Z78">
        <v>806</v>
      </c>
      <c r="AC78">
        <v>359</v>
      </c>
      <c r="AD78">
        <v>317730</v>
      </c>
    </row>
    <row r="79" spans="2:54">
      <c r="B79" t="s">
        <v>66</v>
      </c>
      <c r="AQ79">
        <v>12839</v>
      </c>
      <c r="AR79">
        <v>46060</v>
      </c>
      <c r="AS79">
        <v>57501</v>
      </c>
      <c r="AT79">
        <v>17135</v>
      </c>
      <c r="AU79">
        <v>160802</v>
      </c>
      <c r="AY79">
        <v>16.3</v>
      </c>
      <c r="AZ79">
        <v>33906</v>
      </c>
    </row>
    <row r="80" spans="2:54">
      <c r="B80" t="s">
        <v>69</v>
      </c>
      <c r="I80" s="1">
        <v>68975</v>
      </c>
      <c r="J80">
        <v>106559</v>
      </c>
      <c r="U80">
        <v>60499</v>
      </c>
      <c r="AQ80">
        <v>101587</v>
      </c>
      <c r="AR80">
        <v>15283</v>
      </c>
      <c r="AS80">
        <v>151310</v>
      </c>
      <c r="AT80">
        <v>12643</v>
      </c>
      <c r="AU80">
        <v>17854</v>
      </c>
      <c r="AY80">
        <v>3.6</v>
      </c>
      <c r="AZ80">
        <v>111698</v>
      </c>
      <c r="BB80">
        <v>40608</v>
      </c>
    </row>
    <row r="81" spans="2:54">
      <c r="B81" t="s">
        <v>73</v>
      </c>
      <c r="AQ81">
        <v>42</v>
      </c>
    </row>
    <row r="82" spans="2:54">
      <c r="B82" t="s">
        <v>76</v>
      </c>
      <c r="AR82">
        <v>346</v>
      </c>
      <c r="AT82">
        <v>261</v>
      </c>
    </row>
    <row r="83" spans="2:54">
      <c r="B83" t="s">
        <v>67</v>
      </c>
      <c r="U83">
        <v>4070</v>
      </c>
      <c r="V83">
        <v>80000</v>
      </c>
      <c r="W83">
        <v>99148</v>
      </c>
      <c r="X83">
        <v>506049</v>
      </c>
      <c r="Y83">
        <v>401627</v>
      </c>
      <c r="Z83">
        <v>80936</v>
      </c>
      <c r="AA83">
        <v>454467</v>
      </c>
      <c r="AB83">
        <v>314991</v>
      </c>
      <c r="AC83">
        <v>331511</v>
      </c>
      <c r="AD83">
        <v>417421</v>
      </c>
      <c r="AE83">
        <v>125</v>
      </c>
      <c r="AQ83">
        <v>711958</v>
      </c>
      <c r="AR83">
        <v>728266</v>
      </c>
      <c r="AS83">
        <v>1277907</v>
      </c>
      <c r="AT83">
        <v>1281388</v>
      </c>
      <c r="AU83">
        <v>1715023</v>
      </c>
      <c r="AY83">
        <v>4464.8</v>
      </c>
      <c r="AZ83">
        <v>3150771</v>
      </c>
      <c r="BA83">
        <v>3863445</v>
      </c>
      <c r="BB83">
        <v>4828191</v>
      </c>
    </row>
    <row r="84" spans="2:54">
      <c r="B84" t="s">
        <v>71</v>
      </c>
      <c r="AE84">
        <v>5</v>
      </c>
      <c r="AQ84">
        <v>673697</v>
      </c>
      <c r="AR84">
        <v>550621</v>
      </c>
      <c r="AS84">
        <v>2436489</v>
      </c>
      <c r="AT84">
        <v>1814984</v>
      </c>
      <c r="AU84">
        <v>3257840</v>
      </c>
      <c r="AW84">
        <v>165257</v>
      </c>
      <c r="AX84">
        <v>159748</v>
      </c>
      <c r="AY84">
        <v>12177.5</v>
      </c>
      <c r="AZ84">
        <v>20912069</v>
      </c>
      <c r="BA84">
        <v>1204925</v>
      </c>
      <c r="BB84">
        <v>6449841</v>
      </c>
    </row>
    <row r="85" spans="2:54">
      <c r="B85" t="s">
        <v>102</v>
      </c>
      <c r="AQ85">
        <v>173336</v>
      </c>
      <c r="AR85">
        <v>302279</v>
      </c>
      <c r="AS85">
        <v>261994</v>
      </c>
      <c r="AT85">
        <v>237872</v>
      </c>
      <c r="AU85">
        <v>155624</v>
      </c>
      <c r="AY85">
        <v>471.6</v>
      </c>
      <c r="AZ85">
        <v>590741</v>
      </c>
      <c r="BB85">
        <v>180341</v>
      </c>
    </row>
    <row r="86" spans="2:54">
      <c r="B86" t="s">
        <v>63</v>
      </c>
      <c r="AR86">
        <v>483</v>
      </c>
      <c r="AS86">
        <v>15018</v>
      </c>
      <c r="AT86">
        <v>2145</v>
      </c>
    </row>
    <row r="87" spans="2:54">
      <c r="B87" t="s">
        <v>33</v>
      </c>
      <c r="AR87">
        <v>717</v>
      </c>
      <c r="AY87">
        <v>1.2</v>
      </c>
      <c r="AZ87">
        <v>4090</v>
      </c>
    </row>
    <row r="88" spans="2:54">
      <c r="B88" t="s">
        <v>62</v>
      </c>
      <c r="AQ88">
        <v>540</v>
      </c>
      <c r="AR88">
        <v>18</v>
      </c>
    </row>
    <row r="89" spans="2:54">
      <c r="B89" t="s">
        <v>68</v>
      </c>
      <c r="AR89">
        <v>7204</v>
      </c>
      <c r="AS89">
        <v>24748</v>
      </c>
      <c r="AT89">
        <v>33662</v>
      </c>
      <c r="AU89">
        <v>1471</v>
      </c>
      <c r="AY89">
        <v>12.7</v>
      </c>
      <c r="AZ89">
        <v>737</v>
      </c>
      <c r="BA89">
        <v>47283</v>
      </c>
      <c r="BB89">
        <v>245759</v>
      </c>
    </row>
    <row r="90" spans="2:54">
      <c r="B90" t="s">
        <v>34</v>
      </c>
      <c r="AQ90">
        <v>21</v>
      </c>
      <c r="AR90">
        <v>1485</v>
      </c>
      <c r="AS90">
        <v>798</v>
      </c>
      <c r="AT90">
        <v>520</v>
      </c>
      <c r="AU90">
        <v>5579</v>
      </c>
      <c r="AY90">
        <v>8.6999999999999993</v>
      </c>
      <c r="AZ90">
        <v>4698</v>
      </c>
    </row>
    <row r="91" spans="2:54">
      <c r="B91" t="s">
        <v>98</v>
      </c>
      <c r="W91">
        <v>410</v>
      </c>
      <c r="AB91">
        <v>1093</v>
      </c>
      <c r="AC91">
        <v>13419</v>
      </c>
      <c r="AD91">
        <v>500</v>
      </c>
      <c r="AQ91">
        <v>29304</v>
      </c>
      <c r="AR91">
        <v>11915</v>
      </c>
      <c r="AS91">
        <v>46446</v>
      </c>
      <c r="AT91">
        <v>18</v>
      </c>
      <c r="AU91">
        <v>409</v>
      </c>
      <c r="AY91">
        <v>55.1</v>
      </c>
      <c r="AZ91">
        <v>44066</v>
      </c>
      <c r="BA91">
        <v>6644</v>
      </c>
    </row>
    <row r="92" spans="2:54">
      <c r="B92" t="s">
        <v>106</v>
      </c>
      <c r="AQ92">
        <v>61954</v>
      </c>
      <c r="AR92">
        <v>10484</v>
      </c>
      <c r="AS92">
        <v>2857</v>
      </c>
    </row>
    <row r="93" spans="2:54">
      <c r="B93" t="s">
        <v>70</v>
      </c>
      <c r="AQ93">
        <v>19619</v>
      </c>
      <c r="AR93">
        <v>43506</v>
      </c>
    </row>
    <row r="94" spans="2:54">
      <c r="B94" t="s">
        <v>117</v>
      </c>
      <c r="AZ94">
        <v>2582</v>
      </c>
    </row>
    <row r="95" spans="2:54">
      <c r="B95" t="s">
        <v>64</v>
      </c>
      <c r="AQ95">
        <v>8035</v>
      </c>
      <c r="AR95">
        <v>459</v>
      </c>
      <c r="AS95">
        <v>1471</v>
      </c>
      <c r="AY95">
        <v>0.5</v>
      </c>
      <c r="AZ95">
        <v>25469</v>
      </c>
    </row>
    <row r="96" spans="2:54">
      <c r="B96" t="s">
        <v>65</v>
      </c>
      <c r="AT96">
        <v>135</v>
      </c>
      <c r="AU96">
        <v>878</v>
      </c>
      <c r="AY96">
        <v>1.9</v>
      </c>
      <c r="AZ96">
        <v>560</v>
      </c>
      <c r="BA96">
        <v>88658</v>
      </c>
      <c r="BB96">
        <v>66447</v>
      </c>
    </row>
    <row r="97" spans="2:54">
      <c r="B97" t="s">
        <v>74</v>
      </c>
      <c r="AQ97">
        <v>1702</v>
      </c>
      <c r="AS97">
        <v>14244</v>
      </c>
      <c r="AT97">
        <v>8194</v>
      </c>
      <c r="AY97">
        <v>80.099999999999994</v>
      </c>
      <c r="AZ97">
        <v>40344</v>
      </c>
      <c r="BA97">
        <v>145271</v>
      </c>
      <c r="BB97">
        <v>197028</v>
      </c>
    </row>
    <row r="98" spans="2:54">
      <c r="B98" t="s">
        <v>109</v>
      </c>
      <c r="AQ98">
        <v>3400</v>
      </c>
      <c r="AR98">
        <v>7413</v>
      </c>
      <c r="AS98">
        <v>9609</v>
      </c>
      <c r="AT98">
        <v>3283</v>
      </c>
      <c r="AU98">
        <v>31329</v>
      </c>
      <c r="AY98">
        <v>46.4</v>
      </c>
      <c r="AZ98">
        <v>4189</v>
      </c>
    </row>
    <row r="99" spans="2:54">
      <c r="B99" t="s">
        <v>113</v>
      </c>
      <c r="AE99">
        <v>378</v>
      </c>
      <c r="AH99">
        <v>6592467</v>
      </c>
      <c r="AI99">
        <v>6408676</v>
      </c>
      <c r="AV99">
        <v>466766</v>
      </c>
      <c r="AW99">
        <v>313179</v>
      </c>
      <c r="AX99">
        <v>146938</v>
      </c>
    </row>
    <row r="100" spans="2:54">
      <c r="B100" t="s">
        <v>143</v>
      </c>
      <c r="E100">
        <f t="shared" ref="E100:T100" si="0">SUM(E4:E98)</f>
        <v>0</v>
      </c>
      <c r="F100">
        <f t="shared" si="0"/>
        <v>0</v>
      </c>
      <c r="G100">
        <f t="shared" si="0"/>
        <v>0</v>
      </c>
      <c r="H100">
        <f t="shared" si="0"/>
        <v>0</v>
      </c>
      <c r="I100" s="1">
        <f t="shared" si="0"/>
        <v>15116350</v>
      </c>
      <c r="J100">
        <f t="shared" si="0"/>
        <v>15733891</v>
      </c>
      <c r="K100">
        <f t="shared" si="0"/>
        <v>0</v>
      </c>
      <c r="L100">
        <f t="shared" si="0"/>
        <v>0</v>
      </c>
      <c r="M100">
        <f t="shared" si="0"/>
        <v>0</v>
      </c>
      <c r="N100">
        <f t="shared" si="0"/>
        <v>0</v>
      </c>
      <c r="O100">
        <f t="shared" si="0"/>
        <v>0</v>
      </c>
      <c r="P100">
        <f t="shared" si="0"/>
        <v>0</v>
      </c>
      <c r="Q100">
        <f t="shared" si="0"/>
        <v>0</v>
      </c>
      <c r="R100">
        <f t="shared" si="0"/>
        <v>0</v>
      </c>
      <c r="S100">
        <f t="shared" si="0"/>
        <v>0</v>
      </c>
      <c r="T100">
        <f t="shared" si="0"/>
        <v>0</v>
      </c>
      <c r="U100">
        <f t="shared" ref="U100:AD100" si="1">SUM(U4:U99)</f>
        <v>19197884</v>
      </c>
      <c r="V100">
        <f t="shared" si="1"/>
        <v>20940097</v>
      </c>
      <c r="W100">
        <f t="shared" si="1"/>
        <v>16690720</v>
      </c>
      <c r="X100">
        <f t="shared" si="1"/>
        <v>24007688</v>
      </c>
      <c r="Y100">
        <f t="shared" si="1"/>
        <v>43494555</v>
      </c>
      <c r="Z100">
        <f t="shared" si="1"/>
        <v>23486190</v>
      </c>
      <c r="AA100">
        <f t="shared" si="1"/>
        <v>33581897</v>
      </c>
      <c r="AB100">
        <f t="shared" si="1"/>
        <v>36804758</v>
      </c>
      <c r="AC100">
        <f t="shared" si="1"/>
        <v>52003021</v>
      </c>
      <c r="AD100">
        <f t="shared" si="1"/>
        <v>55234924</v>
      </c>
      <c r="AE100">
        <f>SUM(AE4:AE99)</f>
        <v>47073</v>
      </c>
      <c r="AF100">
        <f t="shared" ref="AF100:BB100" si="2">SUM(AF4:AF99)</f>
        <v>0</v>
      </c>
      <c r="AG100">
        <f t="shared" si="2"/>
        <v>0</v>
      </c>
      <c r="AH100">
        <f t="shared" si="2"/>
        <v>84835263</v>
      </c>
      <c r="AI100">
        <f t="shared" si="2"/>
        <v>63981106</v>
      </c>
      <c r="AJ100">
        <f t="shared" si="2"/>
        <v>0</v>
      </c>
      <c r="AK100">
        <f t="shared" si="2"/>
        <v>0</v>
      </c>
      <c r="AL100">
        <f t="shared" si="2"/>
        <v>0</v>
      </c>
      <c r="AM100">
        <f t="shared" si="2"/>
        <v>0</v>
      </c>
      <c r="AN100">
        <f t="shared" si="2"/>
        <v>0</v>
      </c>
      <c r="AO100">
        <f t="shared" si="2"/>
        <v>0</v>
      </c>
      <c r="AP100">
        <f t="shared" si="2"/>
        <v>0</v>
      </c>
      <c r="AQ100">
        <f t="shared" si="2"/>
        <v>148314911</v>
      </c>
      <c r="AR100">
        <f t="shared" si="2"/>
        <v>147860226</v>
      </c>
      <c r="AS100">
        <f t="shared" si="2"/>
        <v>173753312</v>
      </c>
      <c r="AT100">
        <f t="shared" si="2"/>
        <v>149499226</v>
      </c>
      <c r="AU100">
        <f t="shared" si="2"/>
        <v>199715113</v>
      </c>
      <c r="AV100">
        <f t="shared" si="2"/>
        <v>16652645</v>
      </c>
      <c r="AW100">
        <f t="shared" si="2"/>
        <v>22235054</v>
      </c>
      <c r="AX100">
        <f t="shared" si="2"/>
        <v>24897763</v>
      </c>
      <c r="AY100">
        <f t="shared" si="2"/>
        <v>414266.2</v>
      </c>
      <c r="AZ100">
        <f t="shared" si="2"/>
        <v>604479219</v>
      </c>
      <c r="BA100">
        <f t="shared" si="2"/>
        <v>568145877</v>
      </c>
      <c r="BB100">
        <f t="shared" si="2"/>
        <v>552098609</v>
      </c>
    </row>
    <row r="102" spans="2:54">
      <c r="I102" s="1">
        <f>15338170-I100</f>
        <v>221820</v>
      </c>
      <c r="J102">
        <f>15733891-J100</f>
        <v>0</v>
      </c>
      <c r="U102">
        <f>19197884-U100</f>
        <v>0</v>
      </c>
      <c r="V102">
        <f>20940097-V100</f>
        <v>0</v>
      </c>
      <c r="W102">
        <f>16690720-W100</f>
        <v>0</v>
      </c>
      <c r="X102">
        <f>24007688-X100</f>
        <v>0</v>
      </c>
      <c r="Y102">
        <f>43494555-Y100</f>
        <v>0</v>
      </c>
      <c r="Z102">
        <f>23486190-Z100</f>
        <v>0</v>
      </c>
      <c r="AA102">
        <f>33581897-AA100</f>
        <v>0</v>
      </c>
      <c r="AB102">
        <f>36804758-AB100</f>
        <v>0</v>
      </c>
      <c r="AC102">
        <f>52003021-AC100</f>
        <v>0</v>
      </c>
      <c r="AD102">
        <f>55234924-AD100</f>
        <v>0</v>
      </c>
      <c r="AE102">
        <f>47073-AE100</f>
        <v>0</v>
      </c>
      <c r="AH102">
        <f>84835263-AH100</f>
        <v>0</v>
      </c>
      <c r="AI102">
        <f>63981106-AI100</f>
        <v>0</v>
      </c>
      <c r="AQ102">
        <f>148314911-AQ100</f>
        <v>0</v>
      </c>
      <c r="AR102">
        <f>147860226-AR100</f>
        <v>0</v>
      </c>
      <c r="AS102">
        <f>173753312-AS100</f>
        <v>0</v>
      </c>
      <c r="AT102">
        <f>149499226-AT100</f>
        <v>0</v>
      </c>
      <c r="AU102">
        <f>199715113-AU100</f>
        <v>0</v>
      </c>
      <c r="AV102">
        <f>16652645-AV100</f>
        <v>0</v>
      </c>
      <c r="AW102">
        <f>22235054-AW100</f>
        <v>0</v>
      </c>
      <c r="AX102">
        <f>24897763-AX100</f>
        <v>0</v>
      </c>
      <c r="AY102">
        <f>414266.2-AY100</f>
        <v>0</v>
      </c>
      <c r="AZ102">
        <f>604479219-AZ100</f>
        <v>0</v>
      </c>
      <c r="BA102">
        <f>568145877-BA100</f>
        <v>0</v>
      </c>
      <c r="BB102">
        <f>552098609-BB100</f>
        <v>0</v>
      </c>
    </row>
    <row r="104" spans="2:54">
      <c r="I104" t="s">
        <v>94</v>
      </c>
      <c r="J104" t="s">
        <v>94</v>
      </c>
      <c r="U104" t="s">
        <v>87</v>
      </c>
      <c r="V104" t="s">
        <v>87</v>
      </c>
      <c r="W104" t="s">
        <v>87</v>
      </c>
      <c r="X104" t="s">
        <v>87</v>
      </c>
      <c r="Y104" t="s">
        <v>87</v>
      </c>
      <c r="Z104" t="s">
        <v>87</v>
      </c>
      <c r="AA104" t="s">
        <v>87</v>
      </c>
      <c r="AB104" t="s">
        <v>87</v>
      </c>
      <c r="AC104" t="s">
        <v>87</v>
      </c>
      <c r="AD104" t="s">
        <v>87</v>
      </c>
      <c r="AY104" t="s">
        <v>116</v>
      </c>
      <c r="AZ104" t="s">
        <v>116</v>
      </c>
      <c r="BA104" t="s">
        <v>120</v>
      </c>
      <c r="BB104" t="s">
        <v>116</v>
      </c>
    </row>
    <row r="105" spans="2:54">
      <c r="AQ105" t="s">
        <v>142</v>
      </c>
      <c r="AR105" t="s">
        <v>142</v>
      </c>
      <c r="AS105" t="s">
        <v>142</v>
      </c>
      <c r="AT105" t="s">
        <v>142</v>
      </c>
      <c r="AU105" t="s">
        <v>142</v>
      </c>
      <c r="AV105" t="s">
        <v>115</v>
      </c>
      <c r="AW105" t="s">
        <v>115</v>
      </c>
      <c r="AX105" t="s">
        <v>115</v>
      </c>
      <c r="AY105" t="s">
        <v>115</v>
      </c>
      <c r="AZ105" t="s">
        <v>115</v>
      </c>
      <c r="BA105" t="s">
        <v>115</v>
      </c>
      <c r="BB105" t="s">
        <v>115</v>
      </c>
    </row>
    <row r="106" spans="2:54">
      <c r="I106" t="s">
        <v>93</v>
      </c>
      <c r="J106" t="s">
        <v>93</v>
      </c>
      <c r="U106" t="s">
        <v>86</v>
      </c>
      <c r="V106" t="s">
        <v>86</v>
      </c>
      <c r="W106" t="s">
        <v>86</v>
      </c>
      <c r="X106" t="s">
        <v>86</v>
      </c>
      <c r="Y106" t="s">
        <v>86</v>
      </c>
      <c r="Z106" t="s">
        <v>86</v>
      </c>
      <c r="AA106" t="s">
        <v>86</v>
      </c>
      <c r="AB106" t="s">
        <v>86</v>
      </c>
      <c r="AC106" t="s">
        <v>86</v>
      </c>
      <c r="AD106" t="s">
        <v>86</v>
      </c>
      <c r="AE106" t="s">
        <v>124</v>
      </c>
      <c r="AH106" t="s">
        <v>125</v>
      </c>
      <c r="AI106" t="s">
        <v>125</v>
      </c>
      <c r="AZ106" t="s">
        <v>119</v>
      </c>
      <c r="BA106" t="s">
        <v>121</v>
      </c>
    </row>
  </sheetData>
  <sortState ref="B2:B109">
    <sortCondition ref="B2:B109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99"/>
  <sheetViews>
    <sheetView tabSelected="1" workbookViewId="0">
      <pane xSplit="3" ySplit="1" topLeftCell="AK2" activePane="bottomRight" state="frozen"/>
      <selection activeCell="B108" sqref="B108"/>
      <selection pane="topRight" activeCell="B108" sqref="B108"/>
      <selection pane="bottomLeft" activeCell="B108" sqref="B108"/>
      <selection pane="bottomRight" activeCell="A4" sqref="A4"/>
    </sheetView>
  </sheetViews>
  <sheetFormatPr defaultRowHeight="15"/>
  <cols>
    <col min="22" max="22" width="9.7109375" bestFit="1" customWidth="1"/>
    <col min="43" max="43" width="9.85546875" customWidth="1"/>
    <col min="44" max="44" width="10.140625" customWidth="1"/>
    <col min="45" max="47" width="10" bestFit="1" customWidth="1"/>
  </cols>
  <sheetData>
    <row r="1" spans="1:55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  <c r="BC1">
        <v>1950</v>
      </c>
    </row>
    <row r="2" spans="1:55">
      <c r="I2">
        <v>1</v>
      </c>
      <c r="J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 s="1">
        <v>1</v>
      </c>
      <c r="AB2">
        <v>1</v>
      </c>
      <c r="AC2" s="1">
        <v>1</v>
      </c>
      <c r="AD2">
        <v>1</v>
      </c>
      <c r="AE2" s="1"/>
      <c r="AQ2">
        <v>1</v>
      </c>
      <c r="AR2">
        <v>1</v>
      </c>
      <c r="AS2">
        <v>1</v>
      </c>
      <c r="AT2">
        <v>1</v>
      </c>
      <c r="AU2">
        <v>1</v>
      </c>
    </row>
    <row r="3" spans="1:55"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s="1" t="s">
        <v>84</v>
      </c>
      <c r="AB3" t="s">
        <v>84</v>
      </c>
      <c r="AC3" s="1" t="s">
        <v>84</v>
      </c>
      <c r="AD3" t="s">
        <v>84</v>
      </c>
      <c r="AE3" s="1"/>
      <c r="AQ3" t="s">
        <v>84</v>
      </c>
      <c r="AR3" t="s">
        <v>84</v>
      </c>
      <c r="AS3" t="s">
        <v>84</v>
      </c>
      <c r="AT3" t="s">
        <v>84</v>
      </c>
      <c r="AU3" t="s">
        <v>84</v>
      </c>
    </row>
    <row r="4" spans="1:55">
      <c r="A4" t="s">
        <v>53</v>
      </c>
      <c r="B4" t="s">
        <v>77</v>
      </c>
      <c r="D4" t="s">
        <v>83</v>
      </c>
      <c r="U4">
        <v>9250</v>
      </c>
      <c r="V4">
        <v>8120</v>
      </c>
      <c r="X4">
        <v>6520</v>
      </c>
      <c r="Y4">
        <v>17250</v>
      </c>
      <c r="Z4">
        <v>2762</v>
      </c>
      <c r="AA4">
        <v>53241</v>
      </c>
      <c r="AB4">
        <v>23925</v>
      </c>
      <c r="AC4">
        <v>7301</v>
      </c>
      <c r="AD4">
        <v>24904</v>
      </c>
    </row>
    <row r="5" spans="1:55">
      <c r="B5" t="s">
        <v>89</v>
      </c>
      <c r="J5">
        <v>1739</v>
      </c>
    </row>
    <row r="6" spans="1:55">
      <c r="B6" t="s">
        <v>81</v>
      </c>
      <c r="D6" t="s">
        <v>83</v>
      </c>
      <c r="AD6">
        <v>658</v>
      </c>
    </row>
    <row r="7" spans="1:55">
      <c r="B7" t="s">
        <v>59</v>
      </c>
      <c r="D7" t="s">
        <v>83</v>
      </c>
      <c r="I7">
        <v>118916</v>
      </c>
      <c r="J7">
        <v>74439</v>
      </c>
      <c r="Y7">
        <v>48220</v>
      </c>
      <c r="Z7">
        <v>12652</v>
      </c>
      <c r="AA7">
        <v>58033</v>
      </c>
      <c r="AB7">
        <v>16148</v>
      </c>
      <c r="AC7">
        <v>9975</v>
      </c>
      <c r="AD7">
        <v>144965</v>
      </c>
      <c r="AQ7">
        <v>418546</v>
      </c>
      <c r="AR7">
        <v>2217702</v>
      </c>
      <c r="AS7">
        <v>875111</v>
      </c>
      <c r="AT7">
        <v>2865065</v>
      </c>
      <c r="AU7">
        <v>12299402</v>
      </c>
    </row>
    <row r="8" spans="1:55">
      <c r="B8" t="s">
        <v>95</v>
      </c>
      <c r="AQ8">
        <v>3951</v>
      </c>
      <c r="AR8">
        <v>5555</v>
      </c>
      <c r="AS8">
        <v>136758</v>
      </c>
      <c r="AT8">
        <v>18099</v>
      </c>
      <c r="AU8">
        <v>16113</v>
      </c>
    </row>
    <row r="9" spans="1:55">
      <c r="B9" t="s">
        <v>25</v>
      </c>
      <c r="D9" t="s">
        <v>83</v>
      </c>
      <c r="I9">
        <v>30250</v>
      </c>
      <c r="J9">
        <v>25975</v>
      </c>
      <c r="AA9">
        <v>10000</v>
      </c>
      <c r="AQ9">
        <v>15705</v>
      </c>
    </row>
    <row r="10" spans="1:55">
      <c r="B10" t="s">
        <v>15</v>
      </c>
      <c r="D10" t="s">
        <v>83</v>
      </c>
      <c r="I10">
        <v>5898</v>
      </c>
      <c r="J10">
        <v>7220</v>
      </c>
      <c r="Y10">
        <v>94393</v>
      </c>
      <c r="Z10">
        <v>449684</v>
      </c>
      <c r="AA10">
        <v>621002</v>
      </c>
      <c r="AB10">
        <v>390215</v>
      </c>
      <c r="AC10">
        <v>440476</v>
      </c>
      <c r="AD10">
        <v>764226</v>
      </c>
      <c r="AQ10">
        <v>1415086</v>
      </c>
      <c r="AR10">
        <v>3757764</v>
      </c>
      <c r="AS10">
        <v>822499</v>
      </c>
    </row>
    <row r="11" spans="1:55">
      <c r="B11" t="s">
        <v>36</v>
      </c>
      <c r="D11" t="s">
        <v>83</v>
      </c>
    </row>
    <row r="12" spans="1:55">
      <c r="B12" t="s">
        <v>58</v>
      </c>
      <c r="D12" t="s">
        <v>83</v>
      </c>
      <c r="J12">
        <v>3250</v>
      </c>
      <c r="W12">
        <v>10469</v>
      </c>
      <c r="Z12">
        <v>2575</v>
      </c>
      <c r="AB12">
        <v>40480</v>
      </c>
      <c r="AC12">
        <v>8000</v>
      </c>
      <c r="AD12">
        <v>23070</v>
      </c>
      <c r="AQ12">
        <v>611152</v>
      </c>
      <c r="AR12">
        <v>312293</v>
      </c>
      <c r="AS12">
        <v>398089</v>
      </c>
      <c r="AT12">
        <v>5230157</v>
      </c>
      <c r="AU12">
        <v>1404507</v>
      </c>
    </row>
    <row r="13" spans="1:55">
      <c r="B13" t="s">
        <v>127</v>
      </c>
      <c r="AT13">
        <v>1900</v>
      </c>
      <c r="AU13">
        <v>1865</v>
      </c>
    </row>
    <row r="14" spans="1:55">
      <c r="B14" t="s">
        <v>56</v>
      </c>
      <c r="D14" t="s">
        <v>83</v>
      </c>
      <c r="AQ14">
        <v>4954754</v>
      </c>
      <c r="AR14">
        <v>2109227</v>
      </c>
      <c r="AS14">
        <v>3568469</v>
      </c>
      <c r="AT14">
        <v>161976</v>
      </c>
      <c r="AU14">
        <v>1163205</v>
      </c>
    </row>
    <row r="15" spans="1:55">
      <c r="B15" t="s">
        <v>31</v>
      </c>
      <c r="AQ15">
        <v>220</v>
      </c>
    </row>
    <row r="16" spans="1:55">
      <c r="B16" t="s">
        <v>71</v>
      </c>
      <c r="AQ16">
        <v>20393</v>
      </c>
      <c r="AR16">
        <v>64703</v>
      </c>
      <c r="AS16">
        <v>17149</v>
      </c>
      <c r="AT16">
        <v>2228407</v>
      </c>
      <c r="AU16">
        <v>77685</v>
      </c>
    </row>
    <row r="17" spans="2:47">
      <c r="B17" t="s">
        <v>55</v>
      </c>
      <c r="D17" t="s">
        <v>83</v>
      </c>
      <c r="I17">
        <v>630947</v>
      </c>
      <c r="J17">
        <v>1016692</v>
      </c>
      <c r="U17">
        <v>604404</v>
      </c>
      <c r="V17">
        <v>1297499</v>
      </c>
      <c r="W17">
        <v>1762771</v>
      </c>
      <c r="X17">
        <v>606327</v>
      </c>
      <c r="Y17">
        <v>682155</v>
      </c>
      <c r="Z17">
        <v>1289912</v>
      </c>
      <c r="AA17">
        <v>1745805</v>
      </c>
      <c r="AB17">
        <v>2284135</v>
      </c>
      <c r="AC17">
        <v>1998290</v>
      </c>
      <c r="AD17">
        <v>1899694</v>
      </c>
      <c r="AH17">
        <v>3039579</v>
      </c>
      <c r="AI17">
        <v>2021161</v>
      </c>
      <c r="AQ17">
        <v>6334959</v>
      </c>
      <c r="AR17">
        <v>4971714</v>
      </c>
      <c r="AS17">
        <v>5092334</v>
      </c>
      <c r="AT17">
        <v>5286101</v>
      </c>
      <c r="AU17">
        <v>7425247</v>
      </c>
    </row>
    <row r="18" spans="2:47">
      <c r="B18" t="s">
        <v>37</v>
      </c>
      <c r="D18" t="s">
        <v>83</v>
      </c>
      <c r="Z18">
        <v>3025</v>
      </c>
      <c r="AA18">
        <v>2500</v>
      </c>
      <c r="AQ18">
        <v>28730</v>
      </c>
      <c r="AR18">
        <v>76335</v>
      </c>
      <c r="AS18">
        <v>17895</v>
      </c>
    </row>
    <row r="19" spans="2:47">
      <c r="B19" t="s">
        <v>50</v>
      </c>
      <c r="D19" t="s">
        <v>83</v>
      </c>
      <c r="I19">
        <v>83181</v>
      </c>
      <c r="J19">
        <v>60950</v>
      </c>
      <c r="U19">
        <v>222010</v>
      </c>
      <c r="V19">
        <v>277930</v>
      </c>
      <c r="W19">
        <v>318852</v>
      </c>
      <c r="X19">
        <v>376638</v>
      </c>
      <c r="Y19">
        <v>324067</v>
      </c>
      <c r="Z19">
        <v>539303</v>
      </c>
      <c r="AA19">
        <v>984239</v>
      </c>
      <c r="AB19">
        <v>916247</v>
      </c>
      <c r="AC19">
        <v>1623435</v>
      </c>
      <c r="AD19">
        <v>1029928</v>
      </c>
      <c r="AH19">
        <v>11454050</v>
      </c>
      <c r="AI19">
        <v>9775400</v>
      </c>
      <c r="AQ19">
        <v>2135053</v>
      </c>
      <c r="AR19">
        <v>5228961</v>
      </c>
      <c r="AS19">
        <v>6039042</v>
      </c>
      <c r="AT19">
        <v>1965131</v>
      </c>
      <c r="AU19">
        <v>5434591</v>
      </c>
    </row>
    <row r="20" spans="2:47">
      <c r="B20" t="s">
        <v>49</v>
      </c>
      <c r="D20" t="s">
        <v>83</v>
      </c>
      <c r="I20">
        <v>13702</v>
      </c>
      <c r="J20">
        <v>18052</v>
      </c>
      <c r="U20">
        <v>19550</v>
      </c>
      <c r="V20">
        <v>13114</v>
      </c>
      <c r="W20">
        <v>8013</v>
      </c>
      <c r="X20">
        <v>41078</v>
      </c>
      <c r="Y20">
        <v>154730</v>
      </c>
      <c r="Z20">
        <v>36088</v>
      </c>
      <c r="AA20">
        <v>19044</v>
      </c>
      <c r="AB20">
        <v>27945</v>
      </c>
      <c r="AC20">
        <v>30515</v>
      </c>
      <c r="AD20">
        <v>47005</v>
      </c>
      <c r="AQ20">
        <v>93284</v>
      </c>
      <c r="AR20">
        <v>10614</v>
      </c>
      <c r="AS20">
        <v>515874</v>
      </c>
      <c r="AT20">
        <v>832626</v>
      </c>
      <c r="AU20">
        <v>125210</v>
      </c>
    </row>
    <row r="21" spans="2:47">
      <c r="B21" t="s">
        <v>30</v>
      </c>
      <c r="D21" t="s">
        <v>83</v>
      </c>
    </row>
    <row r="22" spans="2:47">
      <c r="B22" t="s">
        <v>41</v>
      </c>
      <c r="D22" t="s">
        <v>83</v>
      </c>
      <c r="I22">
        <v>58085</v>
      </c>
      <c r="J22">
        <v>40244</v>
      </c>
      <c r="U22">
        <v>463972</v>
      </c>
      <c r="V22">
        <v>240942</v>
      </c>
      <c r="W22">
        <v>58882</v>
      </c>
      <c r="X22">
        <v>126205</v>
      </c>
      <c r="Y22">
        <v>255857</v>
      </c>
      <c r="Z22">
        <v>146523</v>
      </c>
      <c r="AA22">
        <v>284133</v>
      </c>
      <c r="AB22">
        <v>355411</v>
      </c>
      <c r="AC22">
        <v>341439</v>
      </c>
      <c r="AD22">
        <v>259698</v>
      </c>
      <c r="AH22">
        <v>1672653</v>
      </c>
      <c r="AI22">
        <v>805994</v>
      </c>
      <c r="AQ22">
        <v>1281367</v>
      </c>
      <c r="AR22">
        <v>1055034</v>
      </c>
      <c r="AS22">
        <v>1397803</v>
      </c>
      <c r="AT22">
        <v>5525635</v>
      </c>
      <c r="AU22">
        <v>25685930</v>
      </c>
    </row>
    <row r="23" spans="2:47">
      <c r="B23" t="s">
        <v>96</v>
      </c>
      <c r="AQ23">
        <v>76273</v>
      </c>
      <c r="AR23">
        <v>118890</v>
      </c>
      <c r="AS23">
        <v>490015</v>
      </c>
      <c r="AT23">
        <v>84545</v>
      </c>
      <c r="AU23">
        <v>136410</v>
      </c>
    </row>
    <row r="24" spans="2:47">
      <c r="B24" t="s">
        <v>27</v>
      </c>
      <c r="D24" t="s">
        <v>83</v>
      </c>
      <c r="AD24">
        <v>18900</v>
      </c>
      <c r="AQ24">
        <v>1062745</v>
      </c>
      <c r="AR24">
        <v>245986</v>
      </c>
    </row>
    <row r="25" spans="2:47">
      <c r="B25" t="s">
        <v>133</v>
      </c>
      <c r="AQ25">
        <v>178191</v>
      </c>
      <c r="AR25">
        <v>14</v>
      </c>
    </row>
    <row r="26" spans="2:47">
      <c r="B26" t="s">
        <v>8</v>
      </c>
      <c r="D26" t="s">
        <v>83</v>
      </c>
      <c r="U26">
        <v>188700</v>
      </c>
      <c r="X26">
        <v>45600</v>
      </c>
      <c r="Y26">
        <v>402740</v>
      </c>
      <c r="Z26">
        <v>363080</v>
      </c>
      <c r="AA26">
        <v>278660</v>
      </c>
      <c r="AB26">
        <v>269593</v>
      </c>
      <c r="AC26">
        <v>460556</v>
      </c>
      <c r="AD26">
        <v>493730</v>
      </c>
      <c r="AQ26">
        <v>1070125</v>
      </c>
      <c r="AR26">
        <v>1727774</v>
      </c>
      <c r="AS26">
        <v>94797</v>
      </c>
    </row>
    <row r="27" spans="2:47">
      <c r="B27" t="s">
        <v>14</v>
      </c>
      <c r="D27" t="s">
        <v>83</v>
      </c>
      <c r="U27">
        <v>550</v>
      </c>
    </row>
    <row r="28" spans="2:47">
      <c r="B28" t="s">
        <v>138</v>
      </c>
      <c r="AQ28">
        <v>6599</v>
      </c>
      <c r="AR28">
        <v>4966</v>
      </c>
      <c r="AS28">
        <v>4993</v>
      </c>
      <c r="AU28">
        <v>4953</v>
      </c>
    </row>
    <row r="29" spans="2:47">
      <c r="B29" t="s">
        <v>79</v>
      </c>
      <c r="D29" t="s">
        <v>83</v>
      </c>
      <c r="AC29">
        <v>2934</v>
      </c>
    </row>
    <row r="30" spans="2:47">
      <c r="B30" t="s">
        <v>103</v>
      </c>
      <c r="AR30">
        <v>5328</v>
      </c>
    </row>
    <row r="31" spans="2:47">
      <c r="B31" t="s">
        <v>4</v>
      </c>
      <c r="D31" t="s">
        <v>83</v>
      </c>
      <c r="AC31">
        <v>3723</v>
      </c>
      <c r="AQ31">
        <v>5</v>
      </c>
    </row>
    <row r="32" spans="2:47">
      <c r="B32" t="s">
        <v>3</v>
      </c>
      <c r="AQ32">
        <v>58006</v>
      </c>
      <c r="AR32">
        <v>101692</v>
      </c>
    </row>
    <row r="33" spans="2:47">
      <c r="B33" t="s">
        <v>16</v>
      </c>
      <c r="D33" t="s">
        <v>83</v>
      </c>
      <c r="I33">
        <v>7807702</v>
      </c>
      <c r="J33">
        <v>6253940</v>
      </c>
      <c r="U33">
        <v>4481377</v>
      </c>
      <c r="V33">
        <v>2977448</v>
      </c>
      <c r="W33">
        <v>10745</v>
      </c>
      <c r="X33">
        <v>8586922</v>
      </c>
      <c r="Y33">
        <v>1780880</v>
      </c>
      <c r="Z33">
        <v>2835719</v>
      </c>
      <c r="AA33">
        <v>3892835</v>
      </c>
      <c r="AB33">
        <v>3560802</v>
      </c>
      <c r="AC33">
        <v>5766947</v>
      </c>
      <c r="AD33">
        <v>6307923</v>
      </c>
      <c r="AH33">
        <v>4722057</v>
      </c>
      <c r="AI33">
        <v>5299725</v>
      </c>
      <c r="AQ33">
        <v>13521223</v>
      </c>
      <c r="AR33">
        <v>10801588</v>
      </c>
      <c r="AS33">
        <v>2254491</v>
      </c>
      <c r="AT33">
        <v>275</v>
      </c>
    </row>
    <row r="34" spans="2:47">
      <c r="B34" t="s">
        <v>10</v>
      </c>
      <c r="D34" t="s">
        <v>83</v>
      </c>
      <c r="I34">
        <v>4346304</v>
      </c>
      <c r="J34">
        <v>2862215</v>
      </c>
      <c r="Y34">
        <v>1790940</v>
      </c>
      <c r="Z34">
        <v>10096770</v>
      </c>
      <c r="AA34">
        <v>5712545</v>
      </c>
      <c r="AB34">
        <v>2583655</v>
      </c>
      <c r="AC34">
        <v>7944985</v>
      </c>
      <c r="AD34">
        <v>7697109</v>
      </c>
      <c r="AH34">
        <v>5066525</v>
      </c>
      <c r="AI34">
        <v>5752467</v>
      </c>
      <c r="AQ34">
        <v>29594605</v>
      </c>
      <c r="AR34">
        <v>11277108</v>
      </c>
      <c r="AS34">
        <v>68879</v>
      </c>
    </row>
    <row r="35" spans="2:47">
      <c r="B35" t="s">
        <v>62</v>
      </c>
    </row>
    <row r="36" spans="2:47">
      <c r="B36" t="s">
        <v>29</v>
      </c>
      <c r="AQ36">
        <v>22255</v>
      </c>
    </row>
    <row r="37" spans="2:47">
      <c r="B37" t="s">
        <v>45</v>
      </c>
      <c r="D37" t="s">
        <v>83</v>
      </c>
      <c r="I37">
        <v>5900</v>
      </c>
      <c r="J37">
        <v>5280</v>
      </c>
      <c r="U37">
        <v>1400</v>
      </c>
      <c r="X37">
        <v>5000</v>
      </c>
      <c r="Y37">
        <v>3295</v>
      </c>
      <c r="Z37">
        <v>2080</v>
      </c>
      <c r="AB37">
        <v>13279</v>
      </c>
      <c r="AQ37">
        <v>12706</v>
      </c>
      <c r="AR37">
        <v>1332</v>
      </c>
      <c r="AS37">
        <v>13825</v>
      </c>
      <c r="AT37">
        <v>21158</v>
      </c>
      <c r="AU37">
        <v>65087</v>
      </c>
    </row>
    <row r="38" spans="2:47">
      <c r="B38" t="s">
        <v>97</v>
      </c>
      <c r="AQ38">
        <v>9337</v>
      </c>
      <c r="AR38">
        <v>34328</v>
      </c>
      <c r="AS38">
        <v>7691</v>
      </c>
      <c r="AT38">
        <v>66642</v>
      </c>
      <c r="AU38">
        <v>65906</v>
      </c>
    </row>
    <row r="39" spans="2:47">
      <c r="B39" t="s">
        <v>128</v>
      </c>
      <c r="AQ39">
        <v>470</v>
      </c>
      <c r="AR39">
        <v>11763</v>
      </c>
      <c r="AS39">
        <v>400</v>
      </c>
      <c r="AT39">
        <v>16772</v>
      </c>
    </row>
    <row r="40" spans="2:47">
      <c r="B40" t="s">
        <v>42</v>
      </c>
      <c r="D40" t="s">
        <v>83</v>
      </c>
      <c r="X40">
        <v>9000</v>
      </c>
      <c r="Y40">
        <v>1470</v>
      </c>
      <c r="Z40">
        <v>4900</v>
      </c>
      <c r="AC40">
        <v>2560</v>
      </c>
      <c r="AD40">
        <v>6442</v>
      </c>
      <c r="AQ40">
        <v>6474</v>
      </c>
      <c r="AR40">
        <v>2860</v>
      </c>
      <c r="AS40">
        <v>2305</v>
      </c>
      <c r="AT40">
        <v>6544</v>
      </c>
      <c r="AU40">
        <v>4272</v>
      </c>
    </row>
    <row r="41" spans="2:47">
      <c r="B41" t="s">
        <v>46</v>
      </c>
      <c r="D41" t="s">
        <v>83</v>
      </c>
      <c r="I41">
        <v>1443</v>
      </c>
      <c r="J41">
        <v>60</v>
      </c>
      <c r="AQ41">
        <v>6485</v>
      </c>
      <c r="AR41">
        <v>792</v>
      </c>
      <c r="AS41">
        <v>9794</v>
      </c>
      <c r="AT41">
        <v>46057</v>
      </c>
      <c r="AU41">
        <v>68624</v>
      </c>
    </row>
    <row r="42" spans="2:47">
      <c r="B42" t="s">
        <v>134</v>
      </c>
      <c r="AQ42">
        <v>255</v>
      </c>
      <c r="AR42">
        <v>15</v>
      </c>
    </row>
    <row r="43" spans="2:47">
      <c r="B43" t="s">
        <v>141</v>
      </c>
      <c r="AQ43">
        <v>876</v>
      </c>
    </row>
    <row r="44" spans="2:47">
      <c r="B44" t="s">
        <v>140</v>
      </c>
      <c r="AR44">
        <v>72</v>
      </c>
    </row>
    <row r="45" spans="2:47">
      <c r="B45" t="s">
        <v>80</v>
      </c>
      <c r="D45" t="s">
        <v>83</v>
      </c>
      <c r="I45">
        <v>1898992</v>
      </c>
      <c r="J45">
        <v>1116375</v>
      </c>
      <c r="U45">
        <v>7325249</v>
      </c>
      <c r="V45">
        <v>224328</v>
      </c>
      <c r="W45">
        <v>1953676</v>
      </c>
      <c r="X45">
        <v>7268918</v>
      </c>
      <c r="Y45">
        <v>8725212</v>
      </c>
      <c r="Z45">
        <v>1089461</v>
      </c>
      <c r="AA45">
        <v>3061834</v>
      </c>
      <c r="AB45">
        <v>2899452</v>
      </c>
      <c r="AC45">
        <v>4827629</v>
      </c>
      <c r="AD45">
        <v>4127493</v>
      </c>
      <c r="AH45">
        <v>2323305</v>
      </c>
      <c r="AI45">
        <v>2526784</v>
      </c>
      <c r="AQ45">
        <v>7909396</v>
      </c>
      <c r="AR45">
        <v>6155614</v>
      </c>
      <c r="AS45">
        <v>3477276</v>
      </c>
      <c r="AT45">
        <v>1183211</v>
      </c>
      <c r="AU45">
        <v>5491930</v>
      </c>
    </row>
    <row r="46" spans="2:47">
      <c r="B46" t="s">
        <v>129</v>
      </c>
      <c r="AQ46">
        <v>2720</v>
      </c>
      <c r="AR46">
        <v>1093</v>
      </c>
      <c r="AS46">
        <v>1380</v>
      </c>
    </row>
    <row r="47" spans="2:47">
      <c r="B47" t="s">
        <v>130</v>
      </c>
      <c r="AQ47">
        <v>23106</v>
      </c>
      <c r="AR47">
        <v>45714</v>
      </c>
      <c r="AS47">
        <v>69239</v>
      </c>
      <c r="AT47">
        <v>72209</v>
      </c>
      <c r="AU47">
        <v>180857</v>
      </c>
    </row>
    <row r="48" spans="2:47">
      <c r="B48" t="s">
        <v>131</v>
      </c>
      <c r="AQ48">
        <v>3978</v>
      </c>
    </row>
    <row r="49" spans="2:47">
      <c r="B49" t="s">
        <v>24</v>
      </c>
      <c r="D49" t="s">
        <v>83</v>
      </c>
      <c r="I49">
        <v>315269</v>
      </c>
      <c r="J49">
        <v>182968</v>
      </c>
      <c r="U49">
        <v>961504</v>
      </c>
      <c r="V49">
        <v>293007</v>
      </c>
      <c r="W49">
        <v>389683</v>
      </c>
      <c r="X49">
        <v>1231559</v>
      </c>
      <c r="Y49">
        <v>2632978</v>
      </c>
      <c r="Z49">
        <v>691322</v>
      </c>
      <c r="AA49">
        <v>2631158</v>
      </c>
      <c r="AB49">
        <v>1785205</v>
      </c>
      <c r="AC49">
        <v>4705438</v>
      </c>
      <c r="AD49">
        <v>6891257</v>
      </c>
      <c r="AH49">
        <v>5457553</v>
      </c>
      <c r="AI49">
        <v>3683213</v>
      </c>
      <c r="AQ49">
        <v>2610811</v>
      </c>
      <c r="AR49">
        <v>3604551</v>
      </c>
      <c r="AS49">
        <v>4250552</v>
      </c>
      <c r="AT49">
        <v>10</v>
      </c>
    </row>
    <row r="50" spans="2:47">
      <c r="B50" t="s">
        <v>38</v>
      </c>
      <c r="D50" t="s">
        <v>83</v>
      </c>
      <c r="V50">
        <v>1825</v>
      </c>
      <c r="W50">
        <v>288</v>
      </c>
      <c r="Z50">
        <v>1825</v>
      </c>
      <c r="AA50">
        <v>5040</v>
      </c>
      <c r="AB50">
        <v>5982</v>
      </c>
      <c r="AC50">
        <v>5195</v>
      </c>
      <c r="AD50">
        <v>2760</v>
      </c>
      <c r="AQ50">
        <v>4132489</v>
      </c>
      <c r="AR50">
        <v>6385779</v>
      </c>
      <c r="AS50">
        <v>5452284</v>
      </c>
      <c r="AT50">
        <v>1173000</v>
      </c>
    </row>
    <row r="51" spans="2:47">
      <c r="B51" t="s">
        <v>108</v>
      </c>
      <c r="AQ51">
        <v>235</v>
      </c>
    </row>
    <row r="52" spans="2:47">
      <c r="B52" t="s">
        <v>106</v>
      </c>
      <c r="AQ52">
        <v>27124</v>
      </c>
      <c r="AR52">
        <v>24336</v>
      </c>
    </row>
    <row r="53" spans="2:47">
      <c r="B53" t="s">
        <v>44</v>
      </c>
      <c r="D53" t="s">
        <v>83</v>
      </c>
      <c r="I53">
        <v>126166</v>
      </c>
      <c r="J53">
        <v>98672</v>
      </c>
      <c r="V53">
        <v>1600</v>
      </c>
      <c r="W53">
        <v>39917</v>
      </c>
      <c r="X53">
        <v>5995</v>
      </c>
      <c r="Y53">
        <v>41512</v>
      </c>
      <c r="Z53">
        <v>36354</v>
      </c>
      <c r="AA53">
        <v>73728</v>
      </c>
      <c r="AB53">
        <v>150475</v>
      </c>
      <c r="AC53">
        <v>11916</v>
      </c>
      <c r="AD53">
        <v>7100</v>
      </c>
      <c r="AQ53">
        <v>15936</v>
      </c>
      <c r="AR53">
        <v>24427</v>
      </c>
      <c r="AS53">
        <v>8128</v>
      </c>
      <c r="AT53">
        <v>532426</v>
      </c>
      <c r="AU53">
        <v>3620446</v>
      </c>
    </row>
    <row r="54" spans="2:47">
      <c r="B54" t="s">
        <v>11</v>
      </c>
      <c r="D54" t="s">
        <v>83</v>
      </c>
      <c r="I54">
        <v>290009</v>
      </c>
      <c r="J54">
        <v>289871</v>
      </c>
      <c r="U54">
        <v>1734375</v>
      </c>
      <c r="X54">
        <v>875800</v>
      </c>
      <c r="Y54">
        <v>2349737</v>
      </c>
      <c r="Z54">
        <v>1495371</v>
      </c>
      <c r="AA54">
        <v>4533732</v>
      </c>
      <c r="AB54">
        <v>1691655</v>
      </c>
      <c r="AC54">
        <v>5463495</v>
      </c>
      <c r="AD54">
        <v>3840783</v>
      </c>
      <c r="AH54">
        <v>2486937</v>
      </c>
      <c r="AI54">
        <v>3485473</v>
      </c>
      <c r="AQ54">
        <v>2530612</v>
      </c>
      <c r="AR54">
        <v>4119633</v>
      </c>
      <c r="AS54">
        <v>161904</v>
      </c>
    </row>
    <row r="55" spans="2:47">
      <c r="B55" t="s">
        <v>48</v>
      </c>
      <c r="D55" t="s">
        <v>83</v>
      </c>
      <c r="I55">
        <v>6482</v>
      </c>
      <c r="J55">
        <v>4858</v>
      </c>
      <c r="U55">
        <v>596</v>
      </c>
      <c r="X55">
        <v>1998</v>
      </c>
      <c r="Y55">
        <v>1680</v>
      </c>
      <c r="Z55">
        <v>407</v>
      </c>
      <c r="AA55">
        <v>630</v>
      </c>
      <c r="AD55">
        <v>1105</v>
      </c>
      <c r="AQ55">
        <v>7767</v>
      </c>
      <c r="AR55">
        <v>18540</v>
      </c>
      <c r="AS55">
        <v>26814</v>
      </c>
      <c r="AT55">
        <v>76188</v>
      </c>
      <c r="AU55">
        <v>47703</v>
      </c>
    </row>
    <row r="56" spans="2:47">
      <c r="B56" t="s">
        <v>7</v>
      </c>
      <c r="D56" t="s">
        <v>83</v>
      </c>
      <c r="U56">
        <v>114200</v>
      </c>
      <c r="X56">
        <v>8750</v>
      </c>
      <c r="Y56">
        <v>305675</v>
      </c>
      <c r="Z56">
        <v>122600</v>
      </c>
      <c r="AA56">
        <v>186423</v>
      </c>
      <c r="AB56">
        <v>243031</v>
      </c>
      <c r="AC56">
        <v>194801</v>
      </c>
      <c r="AD56">
        <v>98716</v>
      </c>
      <c r="AQ56">
        <v>196217</v>
      </c>
      <c r="AR56">
        <v>248123</v>
      </c>
      <c r="AS56">
        <v>83876</v>
      </c>
    </row>
    <row r="57" spans="2:47">
      <c r="B57" t="s">
        <v>139</v>
      </c>
      <c r="AQ57">
        <v>10905</v>
      </c>
      <c r="AR57">
        <v>78198</v>
      </c>
      <c r="AS57">
        <v>7787</v>
      </c>
      <c r="AU57">
        <v>4953</v>
      </c>
    </row>
    <row r="58" spans="2:47">
      <c r="B58" t="s">
        <v>51</v>
      </c>
      <c r="D58" t="s">
        <v>83</v>
      </c>
      <c r="U58">
        <v>417809</v>
      </c>
      <c r="V58">
        <v>217896</v>
      </c>
      <c r="W58">
        <v>92279</v>
      </c>
      <c r="X58">
        <v>1321072</v>
      </c>
      <c r="Y58">
        <v>527401</v>
      </c>
      <c r="Z58">
        <v>196246</v>
      </c>
      <c r="AA58">
        <v>156294</v>
      </c>
      <c r="AB58">
        <v>287985</v>
      </c>
      <c r="AC58">
        <v>141830</v>
      </c>
      <c r="AD58">
        <v>115785</v>
      </c>
      <c r="AQ58">
        <v>739589</v>
      </c>
      <c r="AR58">
        <v>991267</v>
      </c>
      <c r="AS58">
        <v>2083816</v>
      </c>
      <c r="AT58">
        <v>3358474</v>
      </c>
      <c r="AU58">
        <v>11418267</v>
      </c>
    </row>
    <row r="59" spans="2:47">
      <c r="B59" t="s">
        <v>60</v>
      </c>
      <c r="D59" t="s">
        <v>83</v>
      </c>
      <c r="AQ59">
        <v>167621</v>
      </c>
      <c r="AR59">
        <v>44553</v>
      </c>
      <c r="AS59">
        <v>54559</v>
      </c>
      <c r="AT59">
        <v>184517</v>
      </c>
      <c r="AU59">
        <v>343333</v>
      </c>
    </row>
    <row r="60" spans="2:47">
      <c r="B60" t="s">
        <v>35</v>
      </c>
      <c r="D60" t="s">
        <v>83</v>
      </c>
      <c r="AR60">
        <v>220</v>
      </c>
    </row>
    <row r="61" spans="2:47">
      <c r="B61" t="s">
        <v>54</v>
      </c>
      <c r="D61" t="s">
        <v>83</v>
      </c>
      <c r="I61">
        <v>1122594</v>
      </c>
      <c r="J61">
        <v>528622</v>
      </c>
      <c r="U61">
        <v>266577</v>
      </c>
      <c r="V61">
        <v>289718</v>
      </c>
      <c r="W61">
        <v>720341</v>
      </c>
      <c r="X61">
        <v>378747</v>
      </c>
      <c r="Y61">
        <v>732267</v>
      </c>
      <c r="Z61">
        <v>1134220</v>
      </c>
      <c r="AA61">
        <v>683952</v>
      </c>
      <c r="AB61">
        <v>1198259</v>
      </c>
      <c r="AC61">
        <v>1254136</v>
      </c>
      <c r="AD61">
        <v>1536423</v>
      </c>
      <c r="AH61">
        <v>3187765</v>
      </c>
      <c r="AI61">
        <v>1652167</v>
      </c>
      <c r="AQ61">
        <v>12544475</v>
      </c>
      <c r="AR61">
        <v>5729796</v>
      </c>
      <c r="AS61">
        <v>7896460</v>
      </c>
      <c r="AT61">
        <v>3767217</v>
      </c>
      <c r="AU61">
        <v>21214921</v>
      </c>
    </row>
    <row r="62" spans="2:47">
      <c r="B62" t="s">
        <v>92</v>
      </c>
      <c r="J62">
        <v>685</v>
      </c>
    </row>
    <row r="63" spans="2:47">
      <c r="B63" t="s">
        <v>135</v>
      </c>
      <c r="AQ63">
        <v>585028</v>
      </c>
      <c r="AR63">
        <v>290702</v>
      </c>
    </row>
    <row r="64" spans="2:47">
      <c r="B64" t="s">
        <v>40</v>
      </c>
      <c r="D64" t="s">
        <v>83</v>
      </c>
      <c r="AA64">
        <v>40</v>
      </c>
      <c r="AQ64">
        <v>394306</v>
      </c>
      <c r="AR64">
        <v>379072</v>
      </c>
      <c r="AS64">
        <v>353407</v>
      </c>
      <c r="AT64">
        <v>462631</v>
      </c>
      <c r="AU64">
        <v>88995</v>
      </c>
    </row>
    <row r="65" spans="2:47">
      <c r="B65" t="s">
        <v>21</v>
      </c>
      <c r="D65" t="s">
        <v>83</v>
      </c>
      <c r="Z65">
        <v>7700</v>
      </c>
      <c r="AB65">
        <v>31185</v>
      </c>
      <c r="AC65">
        <v>2755</v>
      </c>
      <c r="AQ65">
        <v>55190</v>
      </c>
      <c r="AR65">
        <v>23049</v>
      </c>
      <c r="AS65">
        <v>58807</v>
      </c>
      <c r="AT65">
        <v>39749</v>
      </c>
    </row>
    <row r="66" spans="2:47">
      <c r="B66" t="s">
        <v>132</v>
      </c>
      <c r="AQ66">
        <v>5127</v>
      </c>
      <c r="AR66">
        <v>5548</v>
      </c>
      <c r="AS66">
        <v>16681</v>
      </c>
      <c r="AT66">
        <v>56776</v>
      </c>
      <c r="AU66">
        <v>136696</v>
      </c>
    </row>
    <row r="67" spans="2:47">
      <c r="B67" t="s">
        <v>136</v>
      </c>
      <c r="AQ67">
        <v>53583</v>
      </c>
      <c r="AR67">
        <v>4264</v>
      </c>
    </row>
    <row r="68" spans="2:47">
      <c r="B68" t="s">
        <v>47</v>
      </c>
      <c r="D68" t="s">
        <v>83</v>
      </c>
      <c r="I68">
        <v>17300</v>
      </c>
      <c r="J68">
        <v>26579</v>
      </c>
      <c r="U68">
        <v>21166</v>
      </c>
      <c r="V68">
        <v>16810</v>
      </c>
      <c r="W68">
        <v>23520</v>
      </c>
      <c r="X68">
        <v>21734</v>
      </c>
      <c r="Y68">
        <v>49979</v>
      </c>
      <c r="Z68">
        <v>21022</v>
      </c>
      <c r="AA68">
        <v>19877</v>
      </c>
      <c r="AB68">
        <v>10768</v>
      </c>
      <c r="AC68">
        <v>14585</v>
      </c>
      <c r="AD68">
        <v>34035</v>
      </c>
      <c r="AQ68">
        <v>1175</v>
      </c>
      <c r="AR68">
        <v>2000</v>
      </c>
      <c r="AS68">
        <v>55905</v>
      </c>
      <c r="AT68">
        <v>17958</v>
      </c>
      <c r="AU68">
        <v>6057</v>
      </c>
    </row>
    <row r="69" spans="2:47">
      <c r="B69" t="s">
        <v>91</v>
      </c>
      <c r="J69">
        <v>2600</v>
      </c>
    </row>
    <row r="70" spans="2:47">
      <c r="B70" t="s">
        <v>22</v>
      </c>
      <c r="D70" t="s">
        <v>83</v>
      </c>
      <c r="I70">
        <v>1149536</v>
      </c>
      <c r="J70">
        <v>847466</v>
      </c>
      <c r="U70">
        <v>1470800</v>
      </c>
      <c r="V70">
        <v>1404822</v>
      </c>
      <c r="W70">
        <v>679505</v>
      </c>
      <c r="X70">
        <v>1409625</v>
      </c>
      <c r="Y70">
        <v>862115</v>
      </c>
      <c r="Z70">
        <v>2447379</v>
      </c>
      <c r="AA70">
        <v>2562144</v>
      </c>
      <c r="AB70">
        <v>2502241</v>
      </c>
      <c r="AC70">
        <v>6229877</v>
      </c>
      <c r="AD70">
        <v>5981024</v>
      </c>
      <c r="AH70">
        <v>4991933</v>
      </c>
      <c r="AI70">
        <v>3782678</v>
      </c>
      <c r="AQ70">
        <v>29022</v>
      </c>
      <c r="AR70">
        <v>8628</v>
      </c>
      <c r="AS70">
        <v>81331</v>
      </c>
    </row>
    <row r="71" spans="2:47">
      <c r="B71" t="s">
        <v>12</v>
      </c>
      <c r="D71" t="s">
        <v>83</v>
      </c>
      <c r="Z71">
        <v>11276</v>
      </c>
      <c r="AC71">
        <v>6960</v>
      </c>
      <c r="AR71">
        <v>150328</v>
      </c>
    </row>
    <row r="72" spans="2:47">
      <c r="B72" t="s">
        <v>6</v>
      </c>
      <c r="D72" t="s">
        <v>83</v>
      </c>
      <c r="U72">
        <v>166000</v>
      </c>
      <c r="X72">
        <v>105963</v>
      </c>
      <c r="Y72">
        <v>542875</v>
      </c>
      <c r="Z72">
        <v>255000</v>
      </c>
      <c r="AA72">
        <v>393124</v>
      </c>
      <c r="AB72">
        <v>433195</v>
      </c>
      <c r="AC72">
        <v>527993</v>
      </c>
      <c r="AD72">
        <v>579069</v>
      </c>
      <c r="AQ72">
        <v>633163</v>
      </c>
      <c r="AR72">
        <v>1187961</v>
      </c>
      <c r="AS72">
        <v>490448</v>
      </c>
      <c r="AU72">
        <v>58304</v>
      </c>
    </row>
    <row r="73" spans="2:47">
      <c r="B73" t="s">
        <v>20</v>
      </c>
      <c r="D73" t="s">
        <v>83</v>
      </c>
      <c r="AC73">
        <v>11550</v>
      </c>
      <c r="AQ73">
        <v>255434</v>
      </c>
      <c r="AR73">
        <v>31930</v>
      </c>
      <c r="AS73">
        <v>99765</v>
      </c>
      <c r="AT73">
        <v>278979</v>
      </c>
    </row>
    <row r="74" spans="2:47">
      <c r="B74" t="s">
        <v>82</v>
      </c>
      <c r="D74" t="s">
        <v>83</v>
      </c>
      <c r="AD74">
        <v>160</v>
      </c>
      <c r="AQ74">
        <v>1521</v>
      </c>
      <c r="AR74">
        <v>1986</v>
      </c>
      <c r="AS74">
        <v>228</v>
      </c>
    </row>
    <row r="75" spans="2:47">
      <c r="B75" t="s">
        <v>90</v>
      </c>
      <c r="J75">
        <v>1250</v>
      </c>
      <c r="AQ75">
        <v>85637</v>
      </c>
      <c r="AR75">
        <v>76789</v>
      </c>
      <c r="AS75">
        <v>65645</v>
      </c>
      <c r="AT75">
        <v>33533</v>
      </c>
      <c r="AU75">
        <v>89175</v>
      </c>
    </row>
    <row r="76" spans="2:47">
      <c r="B76" t="s">
        <v>104</v>
      </c>
      <c r="AQ76">
        <v>26764</v>
      </c>
    </row>
    <row r="77" spans="2:47">
      <c r="B77" t="s">
        <v>39</v>
      </c>
      <c r="D77" t="s">
        <v>83</v>
      </c>
      <c r="I77">
        <v>5233774</v>
      </c>
      <c r="J77">
        <v>5071320</v>
      </c>
      <c r="U77">
        <v>17664385</v>
      </c>
      <c r="V77">
        <v>26279845</v>
      </c>
      <c r="W77">
        <v>21424394</v>
      </c>
      <c r="X77">
        <v>20782107</v>
      </c>
      <c r="Y77">
        <v>27559348</v>
      </c>
      <c r="Z77">
        <v>10659380</v>
      </c>
      <c r="AA77">
        <v>18081913</v>
      </c>
      <c r="AB77">
        <v>16548462</v>
      </c>
      <c r="AC77">
        <v>18999788</v>
      </c>
      <c r="AD77">
        <v>30327707</v>
      </c>
      <c r="AH77">
        <v>38926300</v>
      </c>
      <c r="AI77">
        <v>38024942</v>
      </c>
      <c r="AQ77">
        <v>63418245</v>
      </c>
      <c r="AR77">
        <v>83254255</v>
      </c>
      <c r="AS77">
        <v>100495801</v>
      </c>
      <c r="AT77">
        <v>145559328</v>
      </c>
      <c r="AU77">
        <v>168584780</v>
      </c>
    </row>
    <row r="78" spans="2:47">
      <c r="B78" t="s">
        <v>137</v>
      </c>
      <c r="AQ78">
        <v>217</v>
      </c>
      <c r="AT78">
        <v>162</v>
      </c>
    </row>
    <row r="79" spans="2:47">
      <c r="B79" t="s">
        <v>57</v>
      </c>
      <c r="D79" t="s">
        <v>83</v>
      </c>
      <c r="I79">
        <v>8347</v>
      </c>
      <c r="J79">
        <v>19300</v>
      </c>
      <c r="V79">
        <v>4000</v>
      </c>
      <c r="AA79">
        <v>2825</v>
      </c>
      <c r="AD79">
        <v>10776</v>
      </c>
      <c r="AQ79">
        <v>9187616</v>
      </c>
      <c r="AR79">
        <v>8714318</v>
      </c>
      <c r="AS79">
        <v>13764361</v>
      </c>
      <c r="AT79">
        <v>7237675</v>
      </c>
      <c r="AU79">
        <v>15315570</v>
      </c>
    </row>
    <row r="80" spans="2:47">
      <c r="B80" t="s">
        <v>78</v>
      </c>
      <c r="D80" t="s">
        <v>83</v>
      </c>
      <c r="U80">
        <v>10740</v>
      </c>
      <c r="X80">
        <v>4000</v>
      </c>
      <c r="AC80">
        <v>230</v>
      </c>
    </row>
    <row r="81" spans="2:54">
      <c r="B81" t="s">
        <v>52</v>
      </c>
      <c r="D81" t="s">
        <v>83</v>
      </c>
      <c r="I81">
        <v>9526</v>
      </c>
      <c r="J81">
        <v>2945</v>
      </c>
      <c r="U81">
        <v>5575</v>
      </c>
      <c r="V81">
        <v>8150</v>
      </c>
      <c r="W81">
        <v>5000</v>
      </c>
      <c r="Y81">
        <v>5150</v>
      </c>
      <c r="Z81">
        <v>230</v>
      </c>
      <c r="AA81">
        <v>34853</v>
      </c>
      <c r="AB81">
        <v>62601</v>
      </c>
      <c r="AC81">
        <v>36301</v>
      </c>
      <c r="AD81">
        <v>4840</v>
      </c>
      <c r="AQ81">
        <v>206998</v>
      </c>
      <c r="AR81">
        <v>861604</v>
      </c>
      <c r="AS81">
        <v>4070328</v>
      </c>
      <c r="AT81">
        <v>9991132</v>
      </c>
      <c r="AU81">
        <v>17096071</v>
      </c>
    </row>
    <row r="82" spans="2:54">
      <c r="B82" t="s">
        <v>28</v>
      </c>
      <c r="AQ82">
        <v>40245</v>
      </c>
      <c r="AR82">
        <v>77150</v>
      </c>
    </row>
    <row r="83" spans="2:54">
      <c r="B83" t="s">
        <v>100</v>
      </c>
      <c r="AQ83">
        <v>89107</v>
      </c>
      <c r="AR83">
        <v>81775</v>
      </c>
      <c r="AS83">
        <v>2527468</v>
      </c>
      <c r="AT83">
        <v>1246635</v>
      </c>
      <c r="AU83">
        <v>964276</v>
      </c>
    </row>
    <row r="84" spans="2:54">
      <c r="B84" t="s">
        <v>88</v>
      </c>
      <c r="I84">
        <v>1696</v>
      </c>
      <c r="J84">
        <v>1121</v>
      </c>
    </row>
    <row r="85" spans="2:54">
      <c r="B85" t="s">
        <v>69</v>
      </c>
      <c r="D85" t="s">
        <v>83</v>
      </c>
      <c r="Z85">
        <v>9625</v>
      </c>
      <c r="AA85">
        <v>15257</v>
      </c>
      <c r="AB85">
        <v>54028</v>
      </c>
      <c r="AC85">
        <v>182878</v>
      </c>
      <c r="AD85">
        <v>221426</v>
      </c>
      <c r="AQ85">
        <v>144118</v>
      </c>
      <c r="AR85">
        <v>378676</v>
      </c>
      <c r="AS85">
        <v>368343</v>
      </c>
      <c r="AT85">
        <v>72937</v>
      </c>
      <c r="AU85">
        <v>48880</v>
      </c>
    </row>
    <row r="86" spans="2:54">
      <c r="B86" t="s">
        <v>76</v>
      </c>
      <c r="D86" t="s">
        <v>83</v>
      </c>
      <c r="AC86">
        <v>2000</v>
      </c>
    </row>
    <row r="87" spans="2:54">
      <c r="B87" t="s">
        <v>75</v>
      </c>
      <c r="D87" t="s">
        <v>83</v>
      </c>
      <c r="V87">
        <v>960</v>
      </c>
      <c r="W87">
        <v>1200</v>
      </c>
      <c r="X87">
        <v>1000</v>
      </c>
      <c r="Z87">
        <v>2108</v>
      </c>
      <c r="AA87">
        <v>2052</v>
      </c>
      <c r="AC87">
        <v>626</v>
      </c>
      <c r="AD87">
        <v>2680</v>
      </c>
    </row>
    <row r="88" spans="2:54">
      <c r="B88" t="s">
        <v>62</v>
      </c>
      <c r="D88" t="s">
        <v>83</v>
      </c>
      <c r="AD88">
        <v>3575</v>
      </c>
      <c r="AQ88">
        <v>4474</v>
      </c>
      <c r="AR88">
        <v>155</v>
      </c>
    </row>
    <row r="89" spans="2:54">
      <c r="B89" t="s">
        <v>68</v>
      </c>
      <c r="D89" t="s">
        <v>83</v>
      </c>
      <c r="U89">
        <v>1440</v>
      </c>
      <c r="AT89">
        <v>1926</v>
      </c>
    </row>
    <row r="90" spans="2:54">
      <c r="B90" t="s">
        <v>72</v>
      </c>
      <c r="D90" t="s">
        <v>83</v>
      </c>
      <c r="I90">
        <v>2174</v>
      </c>
      <c r="J90">
        <v>980</v>
      </c>
      <c r="Z90">
        <v>2300</v>
      </c>
      <c r="AQ90">
        <v>6523</v>
      </c>
      <c r="AR90">
        <v>1745</v>
      </c>
    </row>
    <row r="91" spans="2:54">
      <c r="B91" t="s">
        <v>70</v>
      </c>
      <c r="D91" t="s">
        <v>83</v>
      </c>
      <c r="AC91">
        <v>6800</v>
      </c>
      <c r="AD91">
        <v>6650</v>
      </c>
      <c r="AQ91">
        <v>9003</v>
      </c>
    </row>
    <row r="92" spans="2:54">
      <c r="B92" t="s">
        <v>126</v>
      </c>
      <c r="AH92">
        <v>2708165</v>
      </c>
      <c r="AI92">
        <v>3836535</v>
      </c>
    </row>
    <row r="93" spans="2:54">
      <c r="B93" t="s">
        <v>143</v>
      </c>
      <c r="I93">
        <f t="shared" ref="I93:BB93" si="0">SUM(I4:I91)</f>
        <v>23284193</v>
      </c>
      <c r="J93">
        <f t="shared" si="0"/>
        <v>18565668</v>
      </c>
      <c r="K93">
        <f t="shared" si="0"/>
        <v>0</v>
      </c>
      <c r="L93">
        <f t="shared" si="0"/>
        <v>0</v>
      </c>
      <c r="M93">
        <f t="shared" si="0"/>
        <v>0</v>
      </c>
      <c r="N93">
        <f t="shared" si="0"/>
        <v>0</v>
      </c>
      <c r="O93">
        <f t="shared" si="0"/>
        <v>0</v>
      </c>
      <c r="P93">
        <f t="shared" si="0"/>
        <v>0</v>
      </c>
      <c r="Q93">
        <f t="shared" si="0"/>
        <v>0</v>
      </c>
      <c r="R93">
        <f t="shared" si="0"/>
        <v>0</v>
      </c>
      <c r="S93">
        <f t="shared" si="0"/>
        <v>0</v>
      </c>
      <c r="T93">
        <f t="shared" si="0"/>
        <v>0</v>
      </c>
      <c r="U93">
        <f t="shared" si="0"/>
        <v>36151629</v>
      </c>
      <c r="V93">
        <f t="shared" si="0"/>
        <v>33558014</v>
      </c>
      <c r="W93">
        <f t="shared" si="0"/>
        <v>27499535</v>
      </c>
      <c r="X93">
        <f t="shared" si="0"/>
        <v>43220558</v>
      </c>
      <c r="Y93">
        <f t="shared" si="0"/>
        <v>49891926</v>
      </c>
      <c r="Z93">
        <f t="shared" si="0"/>
        <v>33968899</v>
      </c>
      <c r="AA93">
        <f t="shared" si="0"/>
        <v>46106913</v>
      </c>
      <c r="AB93">
        <f t="shared" si="0"/>
        <v>38386359</v>
      </c>
      <c r="AC93">
        <f t="shared" si="0"/>
        <v>61267919</v>
      </c>
      <c r="AD93">
        <f t="shared" si="0"/>
        <v>72511616</v>
      </c>
      <c r="AE93">
        <f t="shared" si="0"/>
        <v>0</v>
      </c>
      <c r="AF93">
        <f t="shared" si="0"/>
        <v>0</v>
      </c>
      <c r="AG93">
        <f t="shared" si="0"/>
        <v>0</v>
      </c>
      <c r="AH93">
        <f>SUM(AH4:AH92)</f>
        <v>86036822</v>
      </c>
      <c r="AI93">
        <f>SUM(AI4:AI92)</f>
        <v>80646539</v>
      </c>
      <c r="AJ93">
        <f t="shared" si="0"/>
        <v>0</v>
      </c>
      <c r="AK93">
        <f t="shared" si="0"/>
        <v>0</v>
      </c>
      <c r="AL93">
        <f t="shared" si="0"/>
        <v>0</v>
      </c>
      <c r="AM93">
        <f t="shared" si="0"/>
        <v>0</v>
      </c>
      <c r="AN93">
        <f t="shared" si="0"/>
        <v>0</v>
      </c>
      <c r="AO93">
        <f t="shared" si="0"/>
        <v>0</v>
      </c>
      <c r="AP93">
        <f t="shared" si="0"/>
        <v>0</v>
      </c>
      <c r="AQ93">
        <f t="shared" si="0"/>
        <v>169095307</v>
      </c>
      <c r="AR93">
        <f t="shared" si="0"/>
        <v>167148189</v>
      </c>
      <c r="AS93">
        <f t="shared" si="0"/>
        <v>167850806</v>
      </c>
      <c r="AT93">
        <f t="shared" si="0"/>
        <v>199703763</v>
      </c>
      <c r="AU93">
        <f t="shared" si="0"/>
        <v>298690221</v>
      </c>
      <c r="AV93">
        <f t="shared" si="0"/>
        <v>0</v>
      </c>
      <c r="AW93">
        <f t="shared" si="0"/>
        <v>0</v>
      </c>
      <c r="AX93">
        <f t="shared" si="0"/>
        <v>0</v>
      </c>
      <c r="AY93">
        <f t="shared" si="0"/>
        <v>0</v>
      </c>
      <c r="AZ93">
        <f t="shared" si="0"/>
        <v>0</v>
      </c>
      <c r="BA93">
        <f t="shared" si="0"/>
        <v>0</v>
      </c>
      <c r="BB93">
        <f t="shared" si="0"/>
        <v>0</v>
      </c>
    </row>
    <row r="95" spans="2:54">
      <c r="I95">
        <f>23284193-I93</f>
        <v>0</v>
      </c>
      <c r="J95">
        <f>18565668-J93</f>
        <v>0</v>
      </c>
      <c r="U95">
        <f>36151629-U93</f>
        <v>0</v>
      </c>
      <c r="V95">
        <f>33558014-V93</f>
        <v>0</v>
      </c>
      <c r="W95">
        <f>27499535-W93</f>
        <v>0</v>
      </c>
      <c r="X95">
        <f>43220558-X93</f>
        <v>0</v>
      </c>
      <c r="Y95">
        <f>49891926-Y93</f>
        <v>0</v>
      </c>
      <c r="Z95">
        <f>33968899-Z93</f>
        <v>0</v>
      </c>
      <c r="AA95">
        <f>46106913-AA93</f>
        <v>0</v>
      </c>
      <c r="AB95">
        <f>38386359-AB93</f>
        <v>0</v>
      </c>
      <c r="AC95">
        <f>61267919-AC93</f>
        <v>0</v>
      </c>
      <c r="AD95">
        <f>72511616-AD93</f>
        <v>0</v>
      </c>
      <c r="AH95">
        <f>86036822-AH93</f>
        <v>0</v>
      </c>
      <c r="AI95">
        <f>80646539-AI93</f>
        <v>0</v>
      </c>
      <c r="AQ95">
        <f>169095627-AQ93</f>
        <v>320</v>
      </c>
      <c r="AR95">
        <f>167148189-AR93</f>
        <v>0</v>
      </c>
      <c r="AS95">
        <f>167850806-AS93</f>
        <v>0</v>
      </c>
      <c r="AT95">
        <f>199703758-AT93</f>
        <v>-5</v>
      </c>
      <c r="AU95">
        <f>298690221-AU93</f>
        <v>0</v>
      </c>
    </row>
    <row r="97" spans="9:47">
      <c r="I97" t="s">
        <v>94</v>
      </c>
      <c r="J97" t="s">
        <v>94</v>
      </c>
      <c r="U97" t="s">
        <v>85</v>
      </c>
      <c r="V97" t="s">
        <v>85</v>
      </c>
      <c r="W97" t="s">
        <v>85</v>
      </c>
      <c r="X97" t="s">
        <v>85</v>
      </c>
      <c r="Y97" t="s">
        <v>85</v>
      </c>
      <c r="Z97" t="s">
        <v>85</v>
      </c>
      <c r="AA97" t="s">
        <v>85</v>
      </c>
      <c r="AB97" t="s">
        <v>85</v>
      </c>
      <c r="AC97" t="s">
        <v>85</v>
      </c>
      <c r="AD97" t="s">
        <v>85</v>
      </c>
    </row>
    <row r="98" spans="9:47">
      <c r="I98" s="1"/>
    </row>
    <row r="99" spans="9:47">
      <c r="I99" t="s">
        <v>93</v>
      </c>
      <c r="J99" t="s">
        <v>93</v>
      </c>
      <c r="U99" t="s">
        <v>86</v>
      </c>
      <c r="V99" t="s">
        <v>86</v>
      </c>
      <c r="W99" t="s">
        <v>86</v>
      </c>
      <c r="X99" t="s">
        <v>86</v>
      </c>
      <c r="Y99" t="s">
        <v>86</v>
      </c>
      <c r="Z99" t="s">
        <v>86</v>
      </c>
      <c r="AA99" t="s">
        <v>86</v>
      </c>
      <c r="AB99" t="s">
        <v>86</v>
      </c>
      <c r="AC99" t="s">
        <v>86</v>
      </c>
      <c r="AD99" t="s">
        <v>86</v>
      </c>
      <c r="AH99" t="s">
        <v>125</v>
      </c>
      <c r="AI99" t="s">
        <v>125</v>
      </c>
      <c r="AQ99" t="s">
        <v>142</v>
      </c>
      <c r="AR99" t="s">
        <v>142</v>
      </c>
      <c r="AS99" t="s">
        <v>142</v>
      </c>
      <c r="AT99" t="s">
        <v>142</v>
      </c>
      <c r="AU99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imports</vt:lpstr>
      <vt:lpstr>exports</vt:lpstr>
      <vt:lpstr>Sheet3</vt:lpstr>
    </vt:vector>
  </TitlesOfParts>
  <Company>Princeton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rhicks</dc:creator>
  <cp:lastModifiedBy>rhicks</cp:lastModifiedBy>
  <dcterms:created xsi:type="dcterms:W3CDTF">2008-10-31T18:06:47Z</dcterms:created>
  <dcterms:modified xsi:type="dcterms:W3CDTF">2011-10-25T01:56:37Z</dcterms:modified>
</cp:coreProperties>
</file>