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90" windowWidth="15480" windowHeight="9120"/>
  </bookViews>
  <sheets>
    <sheet name="imports" sheetId="1" r:id="rId1"/>
    <sheet name="exports" sheetId="5" r:id="rId2"/>
    <sheet name="domexp" sheetId="2" r:id="rId3"/>
    <sheet name="reexp" sheetId="3" r:id="rId4"/>
    <sheet name="Sheet1" sheetId="4" r:id="rId5"/>
  </sheets>
  <calcPr calcId="125725"/>
</workbook>
</file>

<file path=xl/calcChain.xml><?xml version="1.0" encoding="utf-8"?>
<calcChain xmlns="http://schemas.openxmlformats.org/spreadsheetml/2006/main">
  <c r="Z84" i="5"/>
  <c r="AA84"/>
  <c r="AB84"/>
  <c r="AC84"/>
  <c r="AD84"/>
  <c r="AE84"/>
  <c r="AF84"/>
  <c r="AG84"/>
  <c r="AH84"/>
  <c r="AI84"/>
  <c r="AJ84"/>
  <c r="AK84"/>
  <c r="AL84"/>
  <c r="AM84"/>
  <c r="AN84"/>
  <c r="AO84"/>
  <c r="AP84"/>
  <c r="AQ84"/>
  <c r="Y84"/>
  <c r="Y92" i="2"/>
  <c r="Y82" i="5"/>
  <c r="Y82" i="2"/>
  <c r="AQ82" i="5"/>
  <c r="AP82"/>
  <c r="AO82"/>
  <c r="AN82"/>
  <c r="AM82"/>
  <c r="AL82"/>
  <c r="AK82"/>
  <c r="AJ82"/>
  <c r="AI82"/>
  <c r="AH82"/>
  <c r="AG82"/>
  <c r="AF82"/>
  <c r="AE82"/>
  <c r="AD82"/>
  <c r="AC82"/>
  <c r="AB82"/>
  <c r="AA82"/>
  <c r="Z82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Z5"/>
  <c r="AA5"/>
  <c r="AB5"/>
  <c r="AC5"/>
  <c r="AD5"/>
  <c r="AE5"/>
  <c r="AF5"/>
  <c r="AG5"/>
  <c r="AH5"/>
  <c r="AI5"/>
  <c r="AJ5"/>
  <c r="AK5"/>
  <c r="AL5"/>
  <c r="AM5"/>
  <c r="AN5"/>
  <c r="AO5"/>
  <c r="AP5"/>
  <c r="AQ5"/>
  <c r="AF6"/>
  <c r="AH6"/>
  <c r="AK9"/>
  <c r="AN9"/>
  <c r="AQ9"/>
  <c r="Z11"/>
  <c r="AA11"/>
  <c r="AB11"/>
  <c r="AC11"/>
  <c r="AD11"/>
  <c r="AE11"/>
  <c r="AF11"/>
  <c r="AG11"/>
  <c r="AH11"/>
  <c r="AI11"/>
  <c r="AJ11"/>
  <c r="AK11"/>
  <c r="AL11"/>
  <c r="AM11"/>
  <c r="AN11"/>
  <c r="AO11"/>
  <c r="AP11"/>
  <c r="AQ11"/>
  <c r="Z12"/>
  <c r="AA12"/>
  <c r="AM12"/>
  <c r="AP12"/>
  <c r="AK13"/>
  <c r="AP13"/>
  <c r="AQ13"/>
  <c r="AM14"/>
  <c r="AG15"/>
  <c r="Z16"/>
  <c r="AA16"/>
  <c r="AB16"/>
  <c r="AC16"/>
  <c r="AD16"/>
  <c r="AE16"/>
  <c r="AF16"/>
  <c r="AG16"/>
  <c r="AH16"/>
  <c r="AI16"/>
  <c r="AJ16"/>
  <c r="AK16"/>
  <c r="AL16"/>
  <c r="AM16"/>
  <c r="AN16"/>
  <c r="AO16"/>
  <c r="AP16"/>
  <c r="AQ16"/>
  <c r="Z17"/>
  <c r="AA17"/>
  <c r="AB17"/>
  <c r="AC17"/>
  <c r="AD17"/>
  <c r="AE17"/>
  <c r="AF17"/>
  <c r="AG17"/>
  <c r="AH17"/>
  <c r="AI17"/>
  <c r="AJ17"/>
  <c r="AK17"/>
  <c r="AL17"/>
  <c r="AM17"/>
  <c r="AN17"/>
  <c r="AO17"/>
  <c r="AP17"/>
  <c r="AQ17"/>
  <c r="Z18"/>
  <c r="AA18"/>
  <c r="AB18"/>
  <c r="AC18"/>
  <c r="AD18"/>
  <c r="AE18"/>
  <c r="AF18"/>
  <c r="AG18"/>
  <c r="AH18"/>
  <c r="AI18"/>
  <c r="AJ18"/>
  <c r="AK18"/>
  <c r="AL18"/>
  <c r="AM18"/>
  <c r="AN18"/>
  <c r="AO18"/>
  <c r="AP18"/>
  <c r="AQ18"/>
  <c r="Z19"/>
  <c r="AB19"/>
  <c r="AF19"/>
  <c r="AJ19"/>
  <c r="AK19"/>
  <c r="AM19"/>
  <c r="AO19"/>
  <c r="AP19"/>
  <c r="AQ19"/>
  <c r="AL20"/>
  <c r="AN20"/>
  <c r="AL21"/>
  <c r="AN21"/>
  <c r="AL22"/>
  <c r="AN22"/>
  <c r="AF23"/>
  <c r="AB24"/>
  <c r="AC24"/>
  <c r="AD24"/>
  <c r="AG24"/>
  <c r="AJ24"/>
  <c r="AK24"/>
  <c r="AM24"/>
  <c r="AP24"/>
  <c r="AQ24"/>
  <c r="Z25"/>
  <c r="AA25"/>
  <c r="AB25"/>
  <c r="AC25"/>
  <c r="AD25"/>
  <c r="AE25"/>
  <c r="AF25"/>
  <c r="AG25"/>
  <c r="AH25"/>
  <c r="AI25"/>
  <c r="AJ25"/>
  <c r="AK25"/>
  <c r="AL25"/>
  <c r="AM25"/>
  <c r="AN25"/>
  <c r="AO25"/>
  <c r="AP25"/>
  <c r="AQ25"/>
  <c r="AP26"/>
  <c r="AH27"/>
  <c r="AI27"/>
  <c r="AJ27"/>
  <c r="AK27"/>
  <c r="AL27"/>
  <c r="AB28"/>
  <c r="AE28"/>
  <c r="AF28"/>
  <c r="AG28"/>
  <c r="AM28"/>
  <c r="AN28"/>
  <c r="AO28"/>
  <c r="AP28"/>
  <c r="AQ28"/>
  <c r="AG30"/>
  <c r="AO30"/>
  <c r="AJ31"/>
  <c r="Z32"/>
  <c r="AA32"/>
  <c r="AB32"/>
  <c r="AC32"/>
  <c r="AD32"/>
  <c r="AE32"/>
  <c r="AF32"/>
  <c r="AG32"/>
  <c r="AH32"/>
  <c r="AI32"/>
  <c r="AJ32"/>
  <c r="AK32"/>
  <c r="AL32"/>
  <c r="AM32"/>
  <c r="AN32"/>
  <c r="AO32"/>
  <c r="AP32"/>
  <c r="AQ32"/>
  <c r="Z33"/>
  <c r="AA33"/>
  <c r="AB33"/>
  <c r="AC33"/>
  <c r="AD33"/>
  <c r="AE33"/>
  <c r="AF33"/>
  <c r="AG33"/>
  <c r="AH33"/>
  <c r="AI33"/>
  <c r="AJ33"/>
  <c r="AK33"/>
  <c r="AL33"/>
  <c r="AM33"/>
  <c r="AN33"/>
  <c r="AO33"/>
  <c r="AP33"/>
  <c r="AQ33"/>
  <c r="AJ34"/>
  <c r="AO34"/>
  <c r="AQ34"/>
  <c r="AG35"/>
  <c r="AH35"/>
  <c r="AI35"/>
  <c r="AJ35"/>
  <c r="AK35"/>
  <c r="AL35"/>
  <c r="AO35"/>
  <c r="AP35"/>
  <c r="AQ35"/>
  <c r="AA36"/>
  <c r="AC36"/>
  <c r="AD36"/>
  <c r="AE36"/>
  <c r="AF36"/>
  <c r="AG36"/>
  <c r="Z37"/>
  <c r="AA37"/>
  <c r="AB37"/>
  <c r="AC37"/>
  <c r="AD37"/>
  <c r="AE37"/>
  <c r="AF37"/>
  <c r="AG37"/>
  <c r="AH37"/>
  <c r="AI37"/>
  <c r="AJ37"/>
  <c r="AK37"/>
  <c r="AL37"/>
  <c r="AM37"/>
  <c r="AN37"/>
  <c r="AO37"/>
  <c r="AP37"/>
  <c r="AQ37"/>
  <c r="AH39"/>
  <c r="AI39"/>
  <c r="AJ39"/>
  <c r="AK39"/>
  <c r="AL39"/>
  <c r="AM39"/>
  <c r="AN39"/>
  <c r="AO39"/>
  <c r="AP39"/>
  <c r="AQ39"/>
  <c r="AD40"/>
  <c r="AB41"/>
  <c r="AH41"/>
  <c r="Z43"/>
  <c r="AA43"/>
  <c r="AB43"/>
  <c r="AK43"/>
  <c r="AN43"/>
  <c r="AP43"/>
  <c r="AQ43"/>
  <c r="AF44"/>
  <c r="AH45"/>
  <c r="AB46"/>
  <c r="AC46"/>
  <c r="AD46"/>
  <c r="AE46"/>
  <c r="AF46"/>
  <c r="AL46"/>
  <c r="AM46"/>
  <c r="AN46"/>
  <c r="AO46"/>
  <c r="AP46"/>
  <c r="AQ46"/>
  <c r="AB48"/>
  <c r="AC48"/>
  <c r="AD48"/>
  <c r="AE48"/>
  <c r="AF48"/>
  <c r="AG48"/>
  <c r="AH48"/>
  <c r="AI48"/>
  <c r="AJ48"/>
  <c r="AK48"/>
  <c r="AM48"/>
  <c r="AN48"/>
  <c r="AO48"/>
  <c r="AP48"/>
  <c r="Z49"/>
  <c r="AA49"/>
  <c r="AB49"/>
  <c r="AC49"/>
  <c r="AD49"/>
  <c r="AE49"/>
  <c r="AF49"/>
  <c r="AG49"/>
  <c r="AH49"/>
  <c r="AI49"/>
  <c r="AJ49"/>
  <c r="AK49"/>
  <c r="AL49"/>
  <c r="AM49"/>
  <c r="AA50"/>
  <c r="AB50"/>
  <c r="AC50"/>
  <c r="AD50"/>
  <c r="AG50"/>
  <c r="AH50"/>
  <c r="AI50"/>
  <c r="AJ50"/>
  <c r="AK50"/>
  <c r="AL50"/>
  <c r="AM50"/>
  <c r="AN50"/>
  <c r="AO50"/>
  <c r="AP50"/>
  <c r="AQ50"/>
  <c r="Z52"/>
  <c r="AA52"/>
  <c r="AB52"/>
  <c r="AE52"/>
  <c r="AF52"/>
  <c r="AH52"/>
  <c r="AI52"/>
  <c r="AJ52"/>
  <c r="AK52"/>
  <c r="AL52"/>
  <c r="AM52"/>
  <c r="AN52"/>
  <c r="AO52"/>
  <c r="AP52"/>
  <c r="AL53"/>
  <c r="AA54"/>
  <c r="AF54"/>
  <c r="AG54"/>
  <c r="AI54"/>
  <c r="AJ54"/>
  <c r="AK54"/>
  <c r="AN54"/>
  <c r="AO54"/>
  <c r="AP54"/>
  <c r="AC56"/>
  <c r="AD56"/>
  <c r="AE56"/>
  <c r="AF56"/>
  <c r="AG56"/>
  <c r="AH56"/>
  <c r="AI56"/>
  <c r="AK56"/>
  <c r="AM56"/>
  <c r="AQ56"/>
  <c r="Z57"/>
  <c r="AA57"/>
  <c r="AB57"/>
  <c r="AC57"/>
  <c r="AD57"/>
  <c r="AE57"/>
  <c r="AF57"/>
  <c r="AG57"/>
  <c r="AH57"/>
  <c r="AI57"/>
  <c r="AJ57"/>
  <c r="AK57"/>
  <c r="AL57"/>
  <c r="AM57"/>
  <c r="AN57"/>
  <c r="AO57"/>
  <c r="AP57"/>
  <c r="AQ57"/>
  <c r="AA58"/>
  <c r="AF58"/>
  <c r="AL58"/>
  <c r="AL61"/>
  <c r="AM61"/>
  <c r="AN61"/>
  <c r="AO61"/>
  <c r="AP61"/>
  <c r="AQ61"/>
  <c r="AH62"/>
  <c r="AI62"/>
  <c r="AL62"/>
  <c r="AM62"/>
  <c r="AO62"/>
  <c r="AP62"/>
  <c r="AQ62"/>
  <c r="Z63"/>
  <c r="AA63"/>
  <c r="AB63"/>
  <c r="AE63"/>
  <c r="AF63"/>
  <c r="AG63"/>
  <c r="AO63"/>
  <c r="AP63"/>
  <c r="AQ63"/>
  <c r="Z64"/>
  <c r="AA64"/>
  <c r="AC64"/>
  <c r="AF64"/>
  <c r="AG64"/>
  <c r="AH64"/>
  <c r="AI64"/>
  <c r="AJ64"/>
  <c r="AK64"/>
  <c r="AL64"/>
  <c r="AN64"/>
  <c r="AP64"/>
  <c r="AQ64"/>
  <c r="AD66"/>
  <c r="AE66"/>
  <c r="AG72"/>
  <c r="AH72"/>
  <c r="AI72"/>
  <c r="AJ72"/>
  <c r="AK72"/>
  <c r="AO72"/>
  <c r="AB73"/>
  <c r="AN73"/>
  <c r="AQ73"/>
  <c r="AB75"/>
  <c r="AC75"/>
  <c r="AD75"/>
  <c r="AE75"/>
  <c r="AL75"/>
  <c r="AP75"/>
  <c r="AQ75"/>
  <c r="Z77"/>
  <c r="AA77"/>
  <c r="AB77"/>
  <c r="AC77"/>
  <c r="AD77"/>
  <c r="AE77"/>
  <c r="AF77"/>
  <c r="AG77"/>
  <c r="AH77"/>
  <c r="AI77"/>
  <c r="AJ77"/>
  <c r="AK77"/>
  <c r="AL77"/>
  <c r="AM77"/>
  <c r="AN77"/>
  <c r="AO77"/>
  <c r="AP77"/>
  <c r="AQ77"/>
  <c r="Z78"/>
  <c r="AA78"/>
  <c r="AB78"/>
  <c r="AC78"/>
  <c r="AD78"/>
  <c r="AE78"/>
  <c r="AF78"/>
  <c r="AG78"/>
  <c r="AH78"/>
  <c r="AI78"/>
  <c r="AJ78"/>
  <c r="AK78"/>
  <c r="AL78"/>
  <c r="AO78"/>
  <c r="AP78"/>
  <c r="AQ78"/>
  <c r="AO79"/>
  <c r="AP79"/>
  <c r="AQ79"/>
  <c r="Z80"/>
  <c r="AA80"/>
  <c r="AB80"/>
  <c r="AC80"/>
  <c r="AD80"/>
  <c r="AE80"/>
  <c r="AF80"/>
  <c r="AG80"/>
  <c r="AH80"/>
  <c r="AI80"/>
  <c r="AJ80"/>
  <c r="AK80"/>
  <c r="AL80"/>
  <c r="AM80"/>
  <c r="AN80"/>
  <c r="AO80"/>
  <c r="AP80"/>
  <c r="AQ80"/>
  <c r="Y5"/>
  <c r="Y11"/>
  <c r="Y16"/>
  <c r="Y18"/>
  <c r="Y25"/>
  <c r="Y32"/>
  <c r="Y34"/>
  <c r="Y36"/>
  <c r="Y37"/>
  <c r="Y43"/>
  <c r="Y49"/>
  <c r="Y50"/>
  <c r="Y52"/>
  <c r="Y54"/>
  <c r="Y57"/>
  <c r="Y63"/>
  <c r="Y77"/>
  <c r="Y78"/>
  <c r="Y80"/>
  <c r="Y4"/>
  <c r="Y80" i="3" l="1"/>
  <c r="Z80"/>
  <c r="AA20" i="1"/>
  <c r="AA80" i="3"/>
  <c r="AB80"/>
  <c r="AC80"/>
  <c r="AE80"/>
  <c r="AG84" i="2"/>
  <c r="Y82" i="3"/>
  <c r="Y84" s="1"/>
  <c r="Z82"/>
  <c r="Z84" s="1"/>
  <c r="AA82"/>
  <c r="AA84" s="1"/>
  <c r="AB82"/>
  <c r="AB84" s="1"/>
  <c r="AC82"/>
  <c r="AC84" s="1"/>
  <c r="AD82"/>
  <c r="AD84" s="1"/>
  <c r="AE82"/>
  <c r="AE84" s="1"/>
  <c r="AF82"/>
  <c r="AF84" s="1"/>
  <c r="AG82"/>
  <c r="AG84" s="1"/>
  <c r="AH82"/>
  <c r="AH84" s="1"/>
  <c r="AI82"/>
  <c r="AI84" s="1"/>
  <c r="AJ82"/>
  <c r="AJ84" s="1"/>
  <c r="AK82"/>
  <c r="AK84" s="1"/>
  <c r="AL97" i="1"/>
  <c r="AL99" s="1"/>
  <c r="AL82" i="2"/>
  <c r="AL84"/>
  <c r="AL82" i="3"/>
  <c r="AL84" s="1"/>
  <c r="AM82"/>
  <c r="AM84" s="1"/>
  <c r="X97" i="1"/>
  <c r="X99" s="1"/>
  <c r="Z97"/>
  <c r="Z99" s="1"/>
  <c r="AA97"/>
  <c r="AA99" s="1"/>
  <c r="AB97"/>
  <c r="AB99" s="1"/>
  <c r="AC97"/>
  <c r="AC99" s="1"/>
  <c r="AD97"/>
  <c r="AD99" s="1"/>
  <c r="AE97"/>
  <c r="AE99" s="1"/>
  <c r="AF97"/>
  <c r="AF99" s="1"/>
  <c r="AG97"/>
  <c r="AG99" s="1"/>
  <c r="AH97"/>
  <c r="AH99" s="1"/>
  <c r="AI97"/>
  <c r="AI99" s="1"/>
  <c r="AJ97"/>
  <c r="AJ99" s="1"/>
  <c r="AK97"/>
  <c r="AK99" s="1"/>
  <c r="AM97"/>
  <c r="AM99" s="1"/>
  <c r="AN97"/>
  <c r="AN99" s="1"/>
  <c r="X82" i="2"/>
  <c r="Y84"/>
  <c r="Z82"/>
  <c r="Z84" s="1"/>
  <c r="AA82"/>
  <c r="AA84" s="1"/>
  <c r="AB82"/>
  <c r="AB84" s="1"/>
  <c r="AC82"/>
  <c r="AC84" s="1"/>
  <c r="AD82"/>
  <c r="AD84" s="1"/>
  <c r="AE82"/>
  <c r="AE84" s="1"/>
  <c r="AF82"/>
  <c r="AF84" s="1"/>
  <c r="AG82"/>
  <c r="AH82"/>
  <c r="AH84" s="1"/>
  <c r="AI82"/>
  <c r="AI84" s="1"/>
  <c r="AJ82"/>
  <c r="AJ84" s="1"/>
  <c r="AK82"/>
  <c r="AK84" s="1"/>
  <c r="AM82"/>
  <c r="AM84"/>
  <c r="AN82"/>
  <c r="AN84"/>
  <c r="AN82" i="3"/>
  <c r="AN84" s="1"/>
  <c r="AO82" i="2"/>
  <c r="AO84"/>
  <c r="AO97" i="1"/>
  <c r="AO99"/>
  <c r="AP97"/>
  <c r="AP99"/>
  <c r="AP82" i="2"/>
  <c r="AP84"/>
  <c r="AO82" i="3"/>
  <c r="AO84" s="1"/>
  <c r="AP82"/>
  <c r="AP84" s="1"/>
  <c r="Y97" i="1"/>
  <c r="Y99" s="1"/>
  <c r="AQ84" i="2"/>
  <c r="AQ82" i="3"/>
  <c r="AQ84" s="1"/>
  <c r="AQ82" i="2"/>
  <c r="AQ97" i="1"/>
  <c r="AQ99"/>
</calcChain>
</file>

<file path=xl/sharedStrings.xml><?xml version="1.0" encoding="utf-8"?>
<sst xmlns="http://schemas.openxmlformats.org/spreadsheetml/2006/main" count="727" uniqueCount="158">
  <si>
    <t>notes</t>
  </si>
  <si>
    <t>unit</t>
  </si>
  <si>
    <t>Fiji</t>
  </si>
  <si>
    <t>UK</t>
  </si>
  <si>
    <t>Australia</t>
  </si>
  <si>
    <t>British Borneo</t>
  </si>
  <si>
    <t>British Guiana</t>
  </si>
  <si>
    <t>British West Indies</t>
  </si>
  <si>
    <t>Burma</t>
  </si>
  <si>
    <t>Canada</t>
  </si>
  <si>
    <t>Ceylon</t>
  </si>
  <si>
    <t>Gilbert &amp; Ellice Islands</t>
  </si>
  <si>
    <t xml:space="preserve">Hong Kong </t>
  </si>
  <si>
    <t>India</t>
  </si>
  <si>
    <t>Kenya</t>
  </si>
  <si>
    <t>New Guinea (British)</t>
  </si>
  <si>
    <t>New Zealand</t>
  </si>
  <si>
    <t>Ocean Island</t>
  </si>
  <si>
    <t>Palestine</t>
  </si>
  <si>
    <t>South Africa</t>
  </si>
  <si>
    <t>Straits Settlements</t>
  </si>
  <si>
    <t>Tonga</t>
  </si>
  <si>
    <t>Zanzibar</t>
  </si>
  <si>
    <t>Belgium</t>
  </si>
  <si>
    <t>Brazil</t>
  </si>
  <si>
    <t>China</t>
  </si>
  <si>
    <t>Czechoslovakia</t>
  </si>
  <si>
    <t>Denmark</t>
  </si>
  <si>
    <t>Finland</t>
  </si>
  <si>
    <t>France</t>
  </si>
  <si>
    <t>Germany</t>
  </si>
  <si>
    <t>Greece</t>
  </si>
  <si>
    <t>Hawaii</t>
  </si>
  <si>
    <t>Netherlands</t>
  </si>
  <si>
    <t>Iraq</t>
  </si>
  <si>
    <t>Italy</t>
  </si>
  <si>
    <t>Japan</t>
  </si>
  <si>
    <t>Jugoslavia</t>
  </si>
  <si>
    <t>Madagascar</t>
  </si>
  <si>
    <t>Netherlands East Indies</t>
  </si>
  <si>
    <t>New Hebrides</t>
  </si>
  <si>
    <t>Norway</t>
  </si>
  <si>
    <t xml:space="preserve">Persia </t>
  </si>
  <si>
    <t>Poland</t>
  </si>
  <si>
    <t>Portugal</t>
  </si>
  <si>
    <t>Russia</t>
  </si>
  <si>
    <t>Siam</t>
  </si>
  <si>
    <t xml:space="preserve">Spain </t>
  </si>
  <si>
    <t>Sweden</t>
  </si>
  <si>
    <t>Switzerland</t>
  </si>
  <si>
    <t>Tahiti</t>
  </si>
  <si>
    <t>Turkey</t>
  </si>
  <si>
    <t>US</t>
  </si>
  <si>
    <t>Parcels post</t>
  </si>
  <si>
    <t>pounds</t>
  </si>
  <si>
    <t>Includes bullion: 6000 UK, 21 Australia</t>
  </si>
  <si>
    <t>Countries of origin</t>
  </si>
  <si>
    <t>Blue Book</t>
  </si>
  <si>
    <t>Fanning Island</t>
  </si>
  <si>
    <t>Cook Islands</t>
  </si>
  <si>
    <t>Cook Island</t>
  </si>
  <si>
    <t>Samoa</t>
  </si>
  <si>
    <t>Solomon Islands</t>
  </si>
  <si>
    <t>Ships Stores</t>
  </si>
  <si>
    <t>American Samoa</t>
  </si>
  <si>
    <t>Europe</t>
  </si>
  <si>
    <t>Mexico</t>
  </si>
  <si>
    <t>Includes bullion: 702374 Australia</t>
  </si>
  <si>
    <t>Countries of final destination</t>
  </si>
  <si>
    <t>Includes bullion: 15584 UK, 747 Australia, 285New Zealand, 1119 Tonga, 9 US</t>
  </si>
  <si>
    <t>Niue</t>
  </si>
  <si>
    <t>New Caledonia</t>
  </si>
  <si>
    <t>Includes bullion: 166243 Australia</t>
  </si>
  <si>
    <t>Niue Island</t>
  </si>
  <si>
    <t>Includes bullion: 11598 UK, 75 Australia</t>
  </si>
  <si>
    <t>Cyprus</t>
  </si>
  <si>
    <t>Fiji Islands</t>
  </si>
  <si>
    <t>Papua</t>
  </si>
  <si>
    <t>Sudan</t>
  </si>
  <si>
    <t>Austria</t>
  </si>
  <si>
    <t>Java</t>
  </si>
  <si>
    <t>Morocco</t>
  </si>
  <si>
    <t>Includes bullion: 6348 UK, 123 Australia</t>
  </si>
  <si>
    <t>Newfoundland</t>
  </si>
  <si>
    <t>Includes bullion: 131746 Australia</t>
  </si>
  <si>
    <t>Wallis Island</t>
  </si>
  <si>
    <t>Includes bullion: 16360 UK, 1570 Australia, 1291 New Zealand, 500 Tonga</t>
  </si>
  <si>
    <t>Mauritius</t>
  </si>
  <si>
    <t>Includes bullion: 54019 Australia</t>
  </si>
  <si>
    <t>Jamaica</t>
  </si>
  <si>
    <t>Includes bullion: 13337 UK, 15 Australia</t>
  </si>
  <si>
    <t>Trinidad</t>
  </si>
  <si>
    <t>Batavia</t>
  </si>
  <si>
    <t>Chile</t>
  </si>
  <si>
    <t>French Indo-China</t>
  </si>
  <si>
    <t>Philippines</t>
  </si>
  <si>
    <t>Venezuela</t>
  </si>
  <si>
    <t>Includes bullion: 31680 UK, 5060 Australia</t>
  </si>
  <si>
    <t>Futuna</t>
  </si>
  <si>
    <t>Includes bullion: 7590 Australia</t>
  </si>
  <si>
    <t>Includes bullion: 10000 UK, 195 Australia</t>
  </si>
  <si>
    <t>Nauru</t>
  </si>
  <si>
    <t xml:space="preserve">Hungary </t>
  </si>
  <si>
    <t>Peru</t>
  </si>
  <si>
    <t>Romania</t>
  </si>
  <si>
    <t>Cuba</t>
  </si>
  <si>
    <t>Other foreign</t>
  </si>
  <si>
    <t>New South Wales</t>
  </si>
  <si>
    <t>Queensland</t>
  </si>
  <si>
    <t>Tasmania</t>
  </si>
  <si>
    <t>Victoria</t>
  </si>
  <si>
    <t>Other British</t>
  </si>
  <si>
    <t>Includes bullion: 111540 UK, 692 Australia</t>
  </si>
  <si>
    <t>Norfolk Island</t>
  </si>
  <si>
    <t>Indo-China</t>
  </si>
  <si>
    <t>Includes bullion: 13500 Australia</t>
  </si>
  <si>
    <t>Countries of consignment</t>
  </si>
  <si>
    <t>Includes bullion: 36200 UK, 400 New Zealand, 2000 Solomon Islands</t>
  </si>
  <si>
    <t>Includes bullion: 3156 UK, 411 Australia, 2496 New Zealand</t>
  </si>
  <si>
    <t>Includes bullion: 440 Gilbert and Ellice Islands, 1300 New Zealand, 19 Samoa, 120 Tonga</t>
  </si>
  <si>
    <t>Includes bullion: 2053 Australia</t>
  </si>
  <si>
    <t>Includes bullion: 4000 UK, 19280 Australia, 4400 New Zealand, 20 Samoa, 5000 US, 50 ships stores</t>
  </si>
  <si>
    <t>Includes bullion: 100 Futuna</t>
  </si>
  <si>
    <t>Phoenix Island</t>
  </si>
  <si>
    <t>Includes bullion: 0</t>
  </si>
  <si>
    <t xml:space="preserve">Phoenix Island </t>
  </si>
  <si>
    <t>Includes bullion: 1000 UK, 800 Australia, 1356 Gilbert and Ellice Islands</t>
  </si>
  <si>
    <t>Includes bullion: 125 Australia, 113 India, 26 US</t>
  </si>
  <si>
    <t>Includes bullion: 20000 UK, 19 Australia, 950 Gilbert, 500 New Hebrides, 6700 New Zealand, 100 Samoa, 500 Futuna</t>
  </si>
  <si>
    <t>Includes bullion: 60000 UK, 5000 Australia, 500 Gilbert, 600 Futuna, 350 Wallis</t>
  </si>
  <si>
    <t>British Africa</t>
  </si>
  <si>
    <t>Includes bullion: 10091 Australia, 5000 New Zealand</t>
  </si>
  <si>
    <t>Includes bullion: 17631 Australia, 26 Gilbert, 10000 New Zealand, 422 Wallis</t>
  </si>
  <si>
    <t>Thursday Island</t>
  </si>
  <si>
    <t>Includes bullion: 5000 New Zealand, 2000 Tonga, 400 Futuna, 110 Wallis</t>
  </si>
  <si>
    <t>Egypt</t>
  </si>
  <si>
    <t>Includes bullion: 13500 Australia, 814 Gilbert, 100 Futuna</t>
  </si>
  <si>
    <t>New Britain</t>
  </si>
  <si>
    <t>Includes bullion: 4095 Australia, 96 India, 3500 Tonga</t>
  </si>
  <si>
    <t>Pago Pago</t>
  </si>
  <si>
    <t>Includes bullion: 6150 Australia, 950 Gilbert, 33000 New Zealand, 450 Futuna</t>
  </si>
  <si>
    <t>Includes bullion: 8968 Australia, 1500 Gilbert, 500 New Zealand, 5800 Tonga</t>
  </si>
  <si>
    <t>Ships stores</t>
  </si>
  <si>
    <t>Includes bullion: 1649 Australia, 6000 Tonga</t>
  </si>
  <si>
    <t>Malay States</t>
  </si>
  <si>
    <t>Includes bullion: 2250 Australia, 850 Gilbert, 950 Futuna, 3250 Wallis</t>
  </si>
  <si>
    <t>Includes bullion: 5720 Australia</t>
  </si>
  <si>
    <t>Includes bullion: 720 Australia</t>
  </si>
  <si>
    <t>Includes bullion: 831 Australia, 200 Tonga</t>
  </si>
  <si>
    <t>Scandinavia</t>
  </si>
  <si>
    <t>Includes bullion: 2500 Australia, 500 Tonga</t>
  </si>
  <si>
    <t>Includes bullion: 10000 Australia, 10000 New Zealand</t>
  </si>
  <si>
    <t>Includes bullion: 500 UK, 598 Australia, 2000 Tonga</t>
  </si>
  <si>
    <t>Includes bullion: 24300 UK, 311 Australia, 200 New Zealand, 522 Samoa, 900 Tonga</t>
  </si>
  <si>
    <t>Includes bullion: 50 Australia, 755 Wallis Island</t>
  </si>
  <si>
    <t>Includes bullion: 7000 Tonga</t>
  </si>
  <si>
    <t>Includes bullion: 10530 Australia, 10120 New Zealand</t>
  </si>
  <si>
    <t>TOTAL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</si>
</sst>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C105"/>
  <sheetViews>
    <sheetView tabSelected="1" workbookViewId="0">
      <pane xSplit="2" ySplit="3" topLeftCell="S75" activePane="bottomRight" state="frozen"/>
      <selection pane="topRight" activeCell="C1" sqref="C1"/>
      <selection pane="bottomLeft" activeCell="A3" sqref="A3"/>
      <selection pane="bottomRight" activeCell="B97" sqref="B97"/>
    </sheetView>
  </sheetViews>
  <sheetFormatPr defaultRowHeight="15"/>
  <cols>
    <col min="2" max="2" width="17.7109375" customWidth="1"/>
  </cols>
  <sheetData>
    <row r="1" spans="1:55">
      <c r="C1" t="s">
        <v>0</v>
      </c>
      <c r="D1" t="s">
        <v>1</v>
      </c>
      <c r="E1">
        <v>1900</v>
      </c>
      <c r="F1">
        <v>1901</v>
      </c>
      <c r="G1">
        <v>1902</v>
      </c>
      <c r="H1">
        <v>1903</v>
      </c>
      <c r="I1">
        <v>1904</v>
      </c>
      <c r="J1">
        <v>1905</v>
      </c>
      <c r="K1">
        <v>1906</v>
      </c>
      <c r="L1">
        <v>1907</v>
      </c>
      <c r="M1">
        <v>1908</v>
      </c>
      <c r="N1">
        <v>1909</v>
      </c>
      <c r="O1">
        <v>1910</v>
      </c>
      <c r="P1">
        <v>1911</v>
      </c>
      <c r="Q1">
        <v>1912</v>
      </c>
      <c r="R1">
        <v>1913</v>
      </c>
      <c r="S1">
        <v>1914</v>
      </c>
      <c r="T1">
        <v>1915</v>
      </c>
      <c r="U1">
        <v>1916</v>
      </c>
      <c r="V1">
        <v>1917</v>
      </c>
      <c r="W1">
        <v>1918</v>
      </c>
      <c r="X1">
        <v>1919</v>
      </c>
      <c r="Y1">
        <v>1920</v>
      </c>
      <c r="Z1">
        <v>1921</v>
      </c>
      <c r="AA1" s="1">
        <v>1922</v>
      </c>
      <c r="AB1">
        <v>1923</v>
      </c>
      <c r="AC1" s="1">
        <v>1924</v>
      </c>
      <c r="AD1">
        <v>1925</v>
      </c>
      <c r="AE1" s="1">
        <v>1926</v>
      </c>
      <c r="AF1">
        <v>1927</v>
      </c>
      <c r="AG1">
        <v>1928</v>
      </c>
      <c r="AH1">
        <v>1929</v>
      </c>
      <c r="AI1" s="1">
        <v>1930</v>
      </c>
      <c r="AJ1">
        <v>1931</v>
      </c>
      <c r="AK1">
        <v>1932</v>
      </c>
      <c r="AL1">
        <v>1933</v>
      </c>
      <c r="AM1">
        <v>1934</v>
      </c>
      <c r="AN1">
        <v>1935</v>
      </c>
      <c r="AO1">
        <v>1936</v>
      </c>
      <c r="AP1">
        <v>1937</v>
      </c>
      <c r="AQ1">
        <v>1938</v>
      </c>
      <c r="AR1">
        <v>1939</v>
      </c>
      <c r="AS1">
        <v>1940</v>
      </c>
      <c r="AT1">
        <v>1941</v>
      </c>
      <c r="AU1">
        <v>1942</v>
      </c>
      <c r="AV1">
        <v>1943</v>
      </c>
      <c r="AW1">
        <v>1944</v>
      </c>
      <c r="AX1">
        <v>1945</v>
      </c>
      <c r="AY1">
        <v>1946</v>
      </c>
      <c r="AZ1">
        <v>1947</v>
      </c>
      <c r="BA1">
        <v>1948</v>
      </c>
      <c r="BB1">
        <v>1949</v>
      </c>
      <c r="BC1">
        <v>1950</v>
      </c>
    </row>
    <row r="2" spans="1:55"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</row>
    <row r="3" spans="1:55">
      <c r="X3" t="s">
        <v>54</v>
      </c>
      <c r="Y3" t="s">
        <v>54</v>
      </c>
      <c r="Z3" t="s">
        <v>54</v>
      </c>
      <c r="AA3" t="s">
        <v>54</v>
      </c>
      <c r="AB3" t="s">
        <v>54</v>
      </c>
      <c r="AC3" t="s">
        <v>54</v>
      </c>
      <c r="AD3" t="s">
        <v>54</v>
      </c>
      <c r="AE3" t="s">
        <v>54</v>
      </c>
      <c r="AF3" t="s">
        <v>54</v>
      </c>
      <c r="AG3" t="s">
        <v>54</v>
      </c>
      <c r="AH3" t="s">
        <v>54</v>
      </c>
      <c r="AI3" t="s">
        <v>54</v>
      </c>
      <c r="AJ3" t="s">
        <v>54</v>
      </c>
      <c r="AK3" t="s">
        <v>54</v>
      </c>
      <c r="AL3" t="s">
        <v>54</v>
      </c>
      <c r="AM3" t="s">
        <v>54</v>
      </c>
      <c r="AN3" t="s">
        <v>54</v>
      </c>
      <c r="AO3" t="s">
        <v>54</v>
      </c>
      <c r="AP3" t="s">
        <v>54</v>
      </c>
      <c r="AQ3" t="s">
        <v>54</v>
      </c>
    </row>
    <row r="4" spans="1:55">
      <c r="A4" t="s">
        <v>2</v>
      </c>
      <c r="B4" t="s">
        <v>3</v>
      </c>
      <c r="X4">
        <v>151626</v>
      </c>
      <c r="Y4">
        <v>240757</v>
      </c>
      <c r="Z4">
        <v>368129</v>
      </c>
      <c r="AA4">
        <v>219920</v>
      </c>
      <c r="AB4">
        <v>279971</v>
      </c>
      <c r="AC4">
        <v>269231</v>
      </c>
      <c r="AD4">
        <v>332080</v>
      </c>
      <c r="AE4">
        <v>444047</v>
      </c>
      <c r="AF4">
        <v>316824</v>
      </c>
      <c r="AG4">
        <v>404718</v>
      </c>
      <c r="AH4">
        <v>418570</v>
      </c>
      <c r="AI4">
        <v>373694</v>
      </c>
      <c r="AJ4">
        <v>258171</v>
      </c>
      <c r="AK4">
        <v>250748</v>
      </c>
      <c r="AL4">
        <v>366151</v>
      </c>
      <c r="AM4">
        <v>362763</v>
      </c>
      <c r="AN4">
        <v>495992</v>
      </c>
      <c r="AO4">
        <v>526690</v>
      </c>
      <c r="AP4">
        <v>602904</v>
      </c>
      <c r="AQ4">
        <v>554871</v>
      </c>
    </row>
    <row r="5" spans="1:55">
      <c r="B5" t="s">
        <v>4</v>
      </c>
      <c r="Y5">
        <v>845418</v>
      </c>
      <c r="Z5">
        <v>692341</v>
      </c>
      <c r="AA5">
        <v>422245</v>
      </c>
      <c r="AB5">
        <v>412199</v>
      </c>
      <c r="AC5">
        <v>438715</v>
      </c>
      <c r="AD5">
        <v>576260</v>
      </c>
      <c r="AE5">
        <v>607171</v>
      </c>
      <c r="AF5">
        <v>528740</v>
      </c>
      <c r="AG5">
        <v>621784</v>
      </c>
      <c r="AH5">
        <v>543963</v>
      </c>
      <c r="AI5">
        <v>449845</v>
      </c>
      <c r="AJ5">
        <v>372284</v>
      </c>
      <c r="AK5">
        <v>317046</v>
      </c>
      <c r="AL5">
        <v>379886</v>
      </c>
      <c r="AM5">
        <v>261108</v>
      </c>
      <c r="AN5">
        <v>307387</v>
      </c>
      <c r="AO5">
        <v>420989</v>
      </c>
      <c r="AP5">
        <v>514504</v>
      </c>
      <c r="AQ5">
        <v>502452</v>
      </c>
    </row>
    <row r="6" spans="1:55">
      <c r="B6" t="s">
        <v>107</v>
      </c>
      <c r="X6">
        <v>503547</v>
      </c>
    </row>
    <row r="7" spans="1:55">
      <c r="B7" t="s">
        <v>108</v>
      </c>
      <c r="X7">
        <v>829</v>
      </c>
    </row>
    <row r="8" spans="1:55">
      <c r="B8" t="s">
        <v>109</v>
      </c>
      <c r="X8">
        <v>626</v>
      </c>
    </row>
    <row r="9" spans="1:55">
      <c r="B9" t="s">
        <v>110</v>
      </c>
      <c r="X9">
        <v>31972</v>
      </c>
    </row>
    <row r="10" spans="1:55">
      <c r="B10" t="s">
        <v>5</v>
      </c>
      <c r="AQ10">
        <v>29</v>
      </c>
    </row>
    <row r="11" spans="1:55">
      <c r="B11" t="s">
        <v>6</v>
      </c>
      <c r="AM11">
        <v>69</v>
      </c>
      <c r="AN11">
        <v>40</v>
      </c>
      <c r="AO11">
        <v>120</v>
      </c>
      <c r="AP11">
        <v>76</v>
      </c>
      <c r="AQ11">
        <v>95</v>
      </c>
    </row>
    <row r="12" spans="1:55">
      <c r="B12" t="s">
        <v>7</v>
      </c>
      <c r="AI12">
        <v>52</v>
      </c>
      <c r="AO12">
        <v>593</v>
      </c>
      <c r="AP12">
        <v>313</v>
      </c>
      <c r="AQ12">
        <v>689</v>
      </c>
    </row>
    <row r="13" spans="1:55">
      <c r="B13" t="s">
        <v>8</v>
      </c>
      <c r="AK13">
        <v>197</v>
      </c>
      <c r="AM13">
        <v>1034</v>
      </c>
      <c r="AN13">
        <v>9342</v>
      </c>
      <c r="AO13">
        <v>28224</v>
      </c>
      <c r="AP13">
        <v>27000</v>
      </c>
      <c r="AQ13">
        <v>16993</v>
      </c>
    </row>
    <row r="14" spans="1:55">
      <c r="B14" t="s">
        <v>9</v>
      </c>
      <c r="X14">
        <v>9925</v>
      </c>
      <c r="Y14">
        <v>25915</v>
      </c>
      <c r="Z14">
        <v>24905</v>
      </c>
      <c r="AA14">
        <v>32926</v>
      </c>
      <c r="AB14">
        <v>54824</v>
      </c>
      <c r="AC14">
        <v>59067</v>
      </c>
      <c r="AD14">
        <v>42128</v>
      </c>
      <c r="AE14">
        <v>59633</v>
      </c>
      <c r="AF14">
        <v>51105</v>
      </c>
      <c r="AG14">
        <v>70262</v>
      </c>
      <c r="AH14">
        <v>84822</v>
      </c>
      <c r="AI14">
        <v>60076</v>
      </c>
      <c r="AJ14">
        <v>40134</v>
      </c>
      <c r="AK14">
        <v>25675</v>
      </c>
      <c r="AL14">
        <v>38175</v>
      </c>
      <c r="AM14">
        <v>45309</v>
      </c>
      <c r="AN14">
        <v>56823</v>
      </c>
      <c r="AO14">
        <v>81777</v>
      </c>
      <c r="AP14">
        <v>105174</v>
      </c>
      <c r="AQ14">
        <v>102052</v>
      </c>
    </row>
    <row r="15" spans="1:55">
      <c r="B15" t="s">
        <v>10</v>
      </c>
      <c r="Z15">
        <v>48</v>
      </c>
      <c r="AB15">
        <v>7</v>
      </c>
      <c r="AC15">
        <v>4</v>
      </c>
      <c r="AE15">
        <v>17</v>
      </c>
      <c r="AF15">
        <v>22</v>
      </c>
      <c r="AG15">
        <v>283</v>
      </c>
      <c r="AH15">
        <v>59</v>
      </c>
      <c r="AI15">
        <v>285</v>
      </c>
      <c r="AJ15">
        <v>132</v>
      </c>
      <c r="AK15">
        <v>189</v>
      </c>
      <c r="AL15">
        <v>358</v>
      </c>
      <c r="AM15">
        <v>12249</v>
      </c>
      <c r="AN15">
        <v>17597</v>
      </c>
      <c r="AO15">
        <v>21538</v>
      </c>
      <c r="AP15">
        <v>19936</v>
      </c>
      <c r="AQ15">
        <v>23090</v>
      </c>
    </row>
    <row r="16" spans="1:55">
      <c r="B16" t="s">
        <v>59</v>
      </c>
      <c r="AP16">
        <v>2</v>
      </c>
    </row>
    <row r="17" spans="2:43">
      <c r="B17" t="s">
        <v>75</v>
      </c>
      <c r="AN17">
        <v>2</v>
      </c>
      <c r="AO17">
        <v>9</v>
      </c>
      <c r="AP17">
        <v>3</v>
      </c>
    </row>
    <row r="18" spans="2:43">
      <c r="B18" t="s">
        <v>58</v>
      </c>
      <c r="AA18">
        <v>100</v>
      </c>
      <c r="AH18">
        <v>1</v>
      </c>
      <c r="AL18">
        <v>8</v>
      </c>
    </row>
    <row r="19" spans="2:43">
      <c r="B19" t="s">
        <v>76</v>
      </c>
      <c r="AO19">
        <v>46</v>
      </c>
      <c r="AP19">
        <v>43</v>
      </c>
    </row>
    <row r="20" spans="2:43">
      <c r="B20" t="s">
        <v>11</v>
      </c>
      <c r="Y20">
        <v>4</v>
      </c>
      <c r="AA20">
        <f>22+12</f>
        <v>34</v>
      </c>
      <c r="AB20">
        <v>5</v>
      </c>
      <c r="AC20">
        <v>177</v>
      </c>
      <c r="AD20">
        <v>8</v>
      </c>
      <c r="AE20">
        <v>1848</v>
      </c>
      <c r="AF20">
        <v>29</v>
      </c>
      <c r="AG20">
        <v>87</v>
      </c>
      <c r="AH20">
        <v>85</v>
      </c>
      <c r="AI20">
        <v>328</v>
      </c>
      <c r="AJ20">
        <v>1741</v>
      </c>
      <c r="AK20">
        <v>529</v>
      </c>
      <c r="AL20">
        <v>76</v>
      </c>
      <c r="AM20">
        <v>81</v>
      </c>
      <c r="AN20">
        <v>49</v>
      </c>
      <c r="AO20">
        <v>16</v>
      </c>
      <c r="AP20">
        <v>6</v>
      </c>
      <c r="AQ20">
        <v>18</v>
      </c>
    </row>
    <row r="21" spans="2:43">
      <c r="B21" t="s">
        <v>12</v>
      </c>
      <c r="X21">
        <v>7248</v>
      </c>
      <c r="Y21">
        <v>12037</v>
      </c>
      <c r="Z21">
        <v>20457</v>
      </c>
      <c r="AA21">
        <v>11454</v>
      </c>
      <c r="AB21">
        <v>10182</v>
      </c>
      <c r="AC21">
        <v>8242</v>
      </c>
      <c r="AD21">
        <v>8079</v>
      </c>
      <c r="AE21">
        <v>8880</v>
      </c>
      <c r="AF21">
        <v>7839</v>
      </c>
      <c r="AG21">
        <v>11719</v>
      </c>
      <c r="AH21">
        <v>11039</v>
      </c>
      <c r="AI21">
        <v>9469</v>
      </c>
      <c r="AJ21">
        <v>7851</v>
      </c>
      <c r="AK21">
        <v>8074</v>
      </c>
      <c r="AL21">
        <v>12663</v>
      </c>
      <c r="AM21">
        <v>6807</v>
      </c>
      <c r="AN21">
        <v>6648</v>
      </c>
      <c r="AO21">
        <v>16216</v>
      </c>
      <c r="AP21">
        <v>28018</v>
      </c>
      <c r="AQ21">
        <v>16160</v>
      </c>
    </row>
    <row r="22" spans="2:43">
      <c r="B22" t="s">
        <v>13</v>
      </c>
      <c r="X22">
        <v>53616</v>
      </c>
      <c r="Y22">
        <v>96997</v>
      </c>
      <c r="Z22">
        <v>66958</v>
      </c>
      <c r="AA22">
        <v>51650</v>
      </c>
      <c r="AB22">
        <v>27925</v>
      </c>
      <c r="AC22">
        <v>39643</v>
      </c>
      <c r="AD22">
        <v>25423</v>
      </c>
      <c r="AE22">
        <v>48161</v>
      </c>
      <c r="AF22">
        <v>45253</v>
      </c>
      <c r="AG22">
        <v>44613</v>
      </c>
      <c r="AH22">
        <v>69222</v>
      </c>
      <c r="AI22">
        <v>43239</v>
      </c>
      <c r="AJ22">
        <v>32622</v>
      </c>
      <c r="AK22">
        <v>33944</v>
      </c>
      <c r="AL22">
        <v>39242</v>
      </c>
      <c r="AM22">
        <v>63588</v>
      </c>
      <c r="AN22">
        <v>86755</v>
      </c>
      <c r="AO22">
        <v>91997</v>
      </c>
      <c r="AP22">
        <v>91800</v>
      </c>
      <c r="AQ22">
        <v>105831</v>
      </c>
    </row>
    <row r="23" spans="2:43">
      <c r="B23" t="s">
        <v>89</v>
      </c>
      <c r="AM23">
        <v>203</v>
      </c>
      <c r="AN23">
        <v>190</v>
      </c>
    </row>
    <row r="24" spans="2:43">
      <c r="B24" t="s">
        <v>14</v>
      </c>
      <c r="AG24">
        <v>50</v>
      </c>
      <c r="AM24">
        <v>29</v>
      </c>
      <c r="AN24">
        <v>50</v>
      </c>
      <c r="AO24">
        <v>78</v>
      </c>
      <c r="AP24">
        <v>53</v>
      </c>
      <c r="AQ24">
        <v>152</v>
      </c>
    </row>
    <row r="25" spans="2:43">
      <c r="B25" t="s">
        <v>144</v>
      </c>
      <c r="AD25">
        <v>200</v>
      </c>
    </row>
    <row r="26" spans="2:43">
      <c r="B26" t="s">
        <v>101</v>
      </c>
      <c r="AM26">
        <v>9</v>
      </c>
    </row>
    <row r="27" spans="2:43">
      <c r="B27" t="s">
        <v>83</v>
      </c>
      <c r="AM27">
        <v>7</v>
      </c>
      <c r="AN27">
        <v>8</v>
      </c>
      <c r="AO27">
        <v>3</v>
      </c>
    </row>
    <row r="28" spans="2:43">
      <c r="B28" t="s">
        <v>15</v>
      </c>
      <c r="AK28">
        <v>12</v>
      </c>
      <c r="AQ28">
        <v>6</v>
      </c>
    </row>
    <row r="29" spans="2:43">
      <c r="B29" t="s">
        <v>16</v>
      </c>
      <c r="X29">
        <v>151662</v>
      </c>
      <c r="Y29">
        <v>230647</v>
      </c>
      <c r="Z29">
        <v>143342</v>
      </c>
      <c r="AA29">
        <v>102768</v>
      </c>
      <c r="AB29">
        <v>103855</v>
      </c>
      <c r="AC29">
        <v>127837</v>
      </c>
      <c r="AD29">
        <v>117413</v>
      </c>
      <c r="AE29">
        <v>142225</v>
      </c>
      <c r="AF29">
        <v>124775</v>
      </c>
      <c r="AG29">
        <v>140697</v>
      </c>
      <c r="AH29">
        <v>140418</v>
      </c>
      <c r="AI29">
        <v>102339</v>
      </c>
      <c r="AJ29">
        <v>81470</v>
      </c>
      <c r="AK29">
        <v>100255</v>
      </c>
      <c r="AL29">
        <v>88174</v>
      </c>
      <c r="AM29">
        <v>34343</v>
      </c>
      <c r="AN29">
        <v>45505</v>
      </c>
      <c r="AO29">
        <v>59633</v>
      </c>
      <c r="AP29">
        <v>56870</v>
      </c>
      <c r="AQ29">
        <v>51505</v>
      </c>
    </row>
    <row r="30" spans="2:43">
      <c r="B30" t="s">
        <v>73</v>
      </c>
      <c r="AE30">
        <v>24</v>
      </c>
      <c r="AK30">
        <v>11</v>
      </c>
    </row>
    <row r="31" spans="2:43">
      <c r="B31" t="s">
        <v>113</v>
      </c>
      <c r="Y31">
        <v>25</v>
      </c>
      <c r="AG31">
        <v>11</v>
      </c>
    </row>
    <row r="32" spans="2:43">
      <c r="B32" t="s">
        <v>17</v>
      </c>
      <c r="AP32">
        <v>43</v>
      </c>
      <c r="AQ32">
        <v>43</v>
      </c>
    </row>
    <row r="33" spans="2:43">
      <c r="B33" t="s">
        <v>18</v>
      </c>
      <c r="AN33">
        <v>1587</v>
      </c>
      <c r="AO33">
        <v>2962</v>
      </c>
      <c r="AP33">
        <v>3628</v>
      </c>
      <c r="AQ33">
        <v>1666</v>
      </c>
    </row>
    <row r="34" spans="2:43">
      <c r="B34" t="s">
        <v>77</v>
      </c>
      <c r="AM34">
        <v>20</v>
      </c>
      <c r="AN34">
        <v>3</v>
      </c>
      <c r="AO34">
        <v>3</v>
      </c>
      <c r="AP34">
        <v>4</v>
      </c>
    </row>
    <row r="35" spans="2:43">
      <c r="B35" t="s">
        <v>61</v>
      </c>
      <c r="Y35">
        <v>1200</v>
      </c>
      <c r="Z35">
        <v>3387</v>
      </c>
      <c r="AA35">
        <v>431</v>
      </c>
      <c r="AB35">
        <v>1557</v>
      </c>
      <c r="AC35">
        <v>1625</v>
      </c>
      <c r="AD35">
        <v>637</v>
      </c>
      <c r="AE35">
        <v>641</v>
      </c>
      <c r="AF35">
        <v>1384</v>
      </c>
      <c r="AG35">
        <v>1657</v>
      </c>
      <c r="AH35">
        <v>3375</v>
      </c>
      <c r="AI35">
        <v>2079</v>
      </c>
      <c r="AJ35">
        <v>1370</v>
      </c>
      <c r="AK35">
        <v>1848</v>
      </c>
      <c r="AL35">
        <v>310</v>
      </c>
      <c r="AM35">
        <v>30</v>
      </c>
      <c r="AN35">
        <v>10</v>
      </c>
      <c r="AP35">
        <v>15</v>
      </c>
    </row>
    <row r="36" spans="2:43">
      <c r="B36" t="s">
        <v>62</v>
      </c>
      <c r="Z36">
        <v>15</v>
      </c>
      <c r="AB36">
        <v>75</v>
      </c>
      <c r="AF36">
        <v>12</v>
      </c>
      <c r="AL36">
        <v>2000</v>
      </c>
      <c r="AM36">
        <v>200</v>
      </c>
    </row>
    <row r="37" spans="2:43">
      <c r="B37" t="s">
        <v>19</v>
      </c>
      <c r="Y37">
        <v>51</v>
      </c>
      <c r="Z37">
        <v>21</v>
      </c>
      <c r="AF37">
        <v>123</v>
      </c>
      <c r="AG37">
        <v>26</v>
      </c>
      <c r="AH37">
        <v>37</v>
      </c>
      <c r="AL37">
        <v>13</v>
      </c>
      <c r="AM37">
        <v>56</v>
      </c>
      <c r="AN37">
        <v>119</v>
      </c>
      <c r="AO37">
        <v>653</v>
      </c>
      <c r="AP37">
        <v>7</v>
      </c>
      <c r="AQ37">
        <v>29</v>
      </c>
    </row>
    <row r="38" spans="2:43">
      <c r="B38" t="s">
        <v>20</v>
      </c>
      <c r="X38">
        <v>924</v>
      </c>
      <c r="Y38">
        <v>506</v>
      </c>
      <c r="Z38">
        <v>451</v>
      </c>
      <c r="AA38">
        <v>71</v>
      </c>
      <c r="AB38">
        <v>224</v>
      </c>
      <c r="AC38">
        <v>86</v>
      </c>
      <c r="AD38">
        <v>439</v>
      </c>
      <c r="AE38">
        <v>520</v>
      </c>
      <c r="AF38">
        <v>30</v>
      </c>
      <c r="AG38">
        <v>288</v>
      </c>
      <c r="AH38">
        <v>15993</v>
      </c>
      <c r="AI38">
        <v>90</v>
      </c>
      <c r="AJ38">
        <v>91</v>
      </c>
      <c r="AK38">
        <v>921</v>
      </c>
      <c r="AL38">
        <v>1126</v>
      </c>
      <c r="AM38">
        <v>1303</v>
      </c>
      <c r="AN38">
        <v>729</v>
      </c>
      <c r="AO38">
        <v>619</v>
      </c>
      <c r="AP38">
        <v>553</v>
      </c>
      <c r="AQ38">
        <v>472</v>
      </c>
    </row>
    <row r="39" spans="2:43">
      <c r="B39" t="s">
        <v>78</v>
      </c>
      <c r="AP39">
        <v>10</v>
      </c>
    </row>
    <row r="40" spans="2:43">
      <c r="B40" t="s">
        <v>21</v>
      </c>
      <c r="X40">
        <v>183</v>
      </c>
      <c r="Y40">
        <v>756</v>
      </c>
      <c r="Z40">
        <v>3614</v>
      </c>
      <c r="AA40">
        <v>3930</v>
      </c>
      <c r="AB40">
        <v>1444</v>
      </c>
      <c r="AC40">
        <v>767</v>
      </c>
      <c r="AD40">
        <v>6615</v>
      </c>
      <c r="AE40">
        <v>6711</v>
      </c>
      <c r="AF40">
        <v>4060</v>
      </c>
      <c r="AG40">
        <v>308</v>
      </c>
      <c r="AH40">
        <v>554</v>
      </c>
      <c r="AI40">
        <v>399</v>
      </c>
      <c r="AJ40">
        <v>769</v>
      </c>
      <c r="AK40">
        <v>253</v>
      </c>
      <c r="AL40">
        <v>161</v>
      </c>
      <c r="AM40">
        <v>671</v>
      </c>
      <c r="AN40">
        <v>333</v>
      </c>
      <c r="AP40">
        <v>7</v>
      </c>
      <c r="AQ40">
        <v>2</v>
      </c>
    </row>
    <row r="41" spans="2:43">
      <c r="B41" t="s">
        <v>91</v>
      </c>
      <c r="AM41">
        <v>749</v>
      </c>
      <c r="AN41">
        <v>476</v>
      </c>
    </row>
    <row r="42" spans="2:43">
      <c r="B42" t="s">
        <v>22</v>
      </c>
      <c r="AM42">
        <v>70</v>
      </c>
      <c r="AN42">
        <v>94</v>
      </c>
      <c r="AO42">
        <v>33</v>
      </c>
      <c r="AP42">
        <v>126</v>
      </c>
      <c r="AQ42">
        <v>85</v>
      </c>
    </row>
    <row r="43" spans="2:43">
      <c r="B43" t="s">
        <v>111</v>
      </c>
      <c r="X43">
        <v>502</v>
      </c>
    </row>
    <row r="44" spans="2:43">
      <c r="B44" t="s">
        <v>64</v>
      </c>
      <c r="X44">
        <v>539</v>
      </c>
      <c r="AH44">
        <v>19</v>
      </c>
      <c r="AI44">
        <v>46</v>
      </c>
      <c r="AJ44">
        <v>4</v>
      </c>
      <c r="AK44">
        <v>12</v>
      </c>
      <c r="AL44">
        <v>3</v>
      </c>
      <c r="AM44">
        <v>2</v>
      </c>
    </row>
    <row r="45" spans="2:43">
      <c r="B45" t="s">
        <v>79</v>
      </c>
      <c r="AC45">
        <v>65</v>
      </c>
      <c r="AH45">
        <v>74</v>
      </c>
      <c r="AI45">
        <v>189</v>
      </c>
      <c r="AJ45">
        <v>31</v>
      </c>
      <c r="AM45">
        <v>707</v>
      </c>
      <c r="AN45">
        <v>521</v>
      </c>
      <c r="AO45">
        <v>632</v>
      </c>
      <c r="AP45">
        <v>514</v>
      </c>
    </row>
    <row r="46" spans="2:43">
      <c r="B46" t="s">
        <v>92</v>
      </c>
      <c r="AN46">
        <v>11</v>
      </c>
    </row>
    <row r="47" spans="2:43">
      <c r="B47" t="s">
        <v>23</v>
      </c>
      <c r="Y47">
        <v>259</v>
      </c>
      <c r="Z47">
        <v>931</v>
      </c>
      <c r="AA47">
        <v>288</v>
      </c>
      <c r="AB47">
        <v>1696</v>
      </c>
      <c r="AC47">
        <v>43</v>
      </c>
      <c r="AD47">
        <v>189</v>
      </c>
      <c r="AE47">
        <v>56</v>
      </c>
      <c r="AF47">
        <v>232</v>
      </c>
      <c r="AG47">
        <v>989</v>
      </c>
      <c r="AH47">
        <v>1716</v>
      </c>
      <c r="AI47">
        <v>1597</v>
      </c>
      <c r="AJ47">
        <v>1589</v>
      </c>
      <c r="AK47">
        <v>1255</v>
      </c>
      <c r="AL47">
        <v>561</v>
      </c>
      <c r="AM47">
        <v>1079</v>
      </c>
      <c r="AN47">
        <v>2126</v>
      </c>
      <c r="AO47">
        <v>2725</v>
      </c>
      <c r="AP47">
        <v>4436</v>
      </c>
      <c r="AQ47">
        <v>2214</v>
      </c>
    </row>
    <row r="48" spans="2:43">
      <c r="B48" t="s">
        <v>24</v>
      </c>
      <c r="AM48">
        <v>8</v>
      </c>
      <c r="AN48">
        <v>711</v>
      </c>
      <c r="AO48">
        <v>1101</v>
      </c>
      <c r="AP48">
        <v>26</v>
      </c>
      <c r="AQ48">
        <v>14</v>
      </c>
    </row>
    <row r="49" spans="2:43">
      <c r="B49" t="s">
        <v>93</v>
      </c>
      <c r="Y49">
        <v>9000</v>
      </c>
      <c r="AN49">
        <v>1</v>
      </c>
    </row>
    <row r="50" spans="2:43">
      <c r="B50" t="s">
        <v>25</v>
      </c>
      <c r="AB50">
        <v>19</v>
      </c>
      <c r="AJ50">
        <v>756</v>
      </c>
      <c r="AK50">
        <v>895</v>
      </c>
      <c r="AL50">
        <v>858</v>
      </c>
      <c r="AM50">
        <v>7806</v>
      </c>
      <c r="AN50">
        <v>9073</v>
      </c>
      <c r="AO50">
        <v>11619</v>
      </c>
      <c r="AP50">
        <v>11933</v>
      </c>
      <c r="AQ50">
        <v>8480</v>
      </c>
    </row>
    <row r="51" spans="2:43">
      <c r="B51" t="s">
        <v>105</v>
      </c>
      <c r="AM51">
        <v>66</v>
      </c>
    </row>
    <row r="52" spans="2:43">
      <c r="B52" t="s">
        <v>26</v>
      </c>
      <c r="AC52">
        <v>24</v>
      </c>
      <c r="AE52">
        <v>186</v>
      </c>
      <c r="AF52">
        <v>154</v>
      </c>
      <c r="AG52">
        <v>142</v>
      </c>
      <c r="AH52">
        <v>274</v>
      </c>
      <c r="AI52">
        <v>203</v>
      </c>
      <c r="AJ52">
        <v>37</v>
      </c>
      <c r="AK52">
        <v>40</v>
      </c>
      <c r="AL52">
        <v>88</v>
      </c>
      <c r="AM52">
        <v>613</v>
      </c>
      <c r="AN52">
        <v>1313</v>
      </c>
      <c r="AO52">
        <v>1361</v>
      </c>
      <c r="AP52">
        <v>905</v>
      </c>
      <c r="AQ52">
        <v>898</v>
      </c>
    </row>
    <row r="53" spans="2:43">
      <c r="B53" t="s">
        <v>27</v>
      </c>
      <c r="X53">
        <v>20</v>
      </c>
      <c r="Y53">
        <v>627</v>
      </c>
      <c r="Z53">
        <v>65</v>
      </c>
      <c r="AC53">
        <v>74</v>
      </c>
      <c r="AE53">
        <v>29</v>
      </c>
      <c r="AF53">
        <v>8</v>
      </c>
      <c r="AG53">
        <v>87</v>
      </c>
      <c r="AH53">
        <v>8</v>
      </c>
      <c r="AI53">
        <v>14</v>
      </c>
      <c r="AJ53">
        <v>27</v>
      </c>
      <c r="AL53">
        <v>12</v>
      </c>
      <c r="AM53">
        <v>104</v>
      </c>
      <c r="AN53">
        <v>128</v>
      </c>
      <c r="AO53">
        <v>496</v>
      </c>
      <c r="AP53">
        <v>221</v>
      </c>
      <c r="AQ53">
        <v>249</v>
      </c>
    </row>
    <row r="54" spans="2:43">
      <c r="B54" t="s">
        <v>28</v>
      </c>
      <c r="AM54">
        <v>1</v>
      </c>
      <c r="AN54">
        <v>22</v>
      </c>
      <c r="AP54">
        <v>90</v>
      </c>
      <c r="AQ54">
        <v>38</v>
      </c>
    </row>
    <row r="55" spans="2:43">
      <c r="B55" t="s">
        <v>29</v>
      </c>
      <c r="X55">
        <v>658</v>
      </c>
      <c r="Y55">
        <v>1006</v>
      </c>
      <c r="Z55">
        <v>3513</v>
      </c>
      <c r="AA55">
        <v>631</v>
      </c>
      <c r="AB55">
        <v>375</v>
      </c>
      <c r="AC55">
        <v>1217</v>
      </c>
      <c r="AD55">
        <v>2061</v>
      </c>
      <c r="AE55">
        <v>1181</v>
      </c>
      <c r="AF55">
        <v>1967</v>
      </c>
      <c r="AG55">
        <v>1720</v>
      </c>
      <c r="AH55">
        <v>2453</v>
      </c>
      <c r="AI55">
        <v>3331</v>
      </c>
      <c r="AJ55">
        <v>3256</v>
      </c>
      <c r="AK55">
        <v>2889</v>
      </c>
      <c r="AL55">
        <v>5080</v>
      </c>
      <c r="AM55">
        <v>4229</v>
      </c>
      <c r="AN55">
        <v>4755</v>
      </c>
      <c r="AO55">
        <v>5418</v>
      </c>
      <c r="AP55">
        <v>4952</v>
      </c>
      <c r="AQ55">
        <v>3336</v>
      </c>
    </row>
    <row r="56" spans="2:43">
      <c r="B56" t="s">
        <v>94</v>
      </c>
      <c r="AN56">
        <v>92</v>
      </c>
    </row>
    <row r="57" spans="2:43">
      <c r="B57" t="s">
        <v>98</v>
      </c>
      <c r="Y57">
        <v>220</v>
      </c>
      <c r="AD57">
        <v>48</v>
      </c>
      <c r="AE57">
        <v>84</v>
      </c>
      <c r="AF57">
        <v>18</v>
      </c>
      <c r="AG57">
        <v>31</v>
      </c>
      <c r="AH57">
        <v>25</v>
      </c>
      <c r="AI57">
        <v>3</v>
      </c>
    </row>
    <row r="58" spans="2:43">
      <c r="B58" t="s">
        <v>30</v>
      </c>
      <c r="Z58">
        <v>322</v>
      </c>
      <c r="AA58">
        <v>80</v>
      </c>
      <c r="AB58">
        <v>1297</v>
      </c>
      <c r="AC58">
        <v>481</v>
      </c>
      <c r="AD58">
        <v>1393</v>
      </c>
      <c r="AE58">
        <v>2089</v>
      </c>
      <c r="AF58">
        <v>1694</v>
      </c>
      <c r="AG58">
        <v>5466</v>
      </c>
      <c r="AH58">
        <v>4513</v>
      </c>
      <c r="AI58">
        <v>5954</v>
      </c>
      <c r="AJ58">
        <v>3899</v>
      </c>
      <c r="AK58">
        <v>7735</v>
      </c>
      <c r="AL58">
        <v>8944</v>
      </c>
      <c r="AM58">
        <v>14192</v>
      </c>
      <c r="AN58">
        <v>11709</v>
      </c>
      <c r="AO58">
        <v>11476</v>
      </c>
      <c r="AP58">
        <v>15738</v>
      </c>
      <c r="AQ58">
        <v>17587</v>
      </c>
    </row>
    <row r="59" spans="2:43">
      <c r="B59" t="s">
        <v>31</v>
      </c>
      <c r="AM59">
        <v>3</v>
      </c>
      <c r="AN59">
        <v>7</v>
      </c>
      <c r="AO59">
        <v>7</v>
      </c>
      <c r="AP59">
        <v>9</v>
      </c>
      <c r="AQ59">
        <v>7</v>
      </c>
    </row>
    <row r="60" spans="2:43">
      <c r="B60" t="s">
        <v>32</v>
      </c>
      <c r="X60">
        <v>2428</v>
      </c>
      <c r="Y60">
        <v>53</v>
      </c>
      <c r="Z60">
        <v>3</v>
      </c>
      <c r="AA60">
        <v>305</v>
      </c>
      <c r="AE60">
        <v>382</v>
      </c>
      <c r="AF60">
        <v>209</v>
      </c>
      <c r="AH60">
        <v>1353</v>
      </c>
      <c r="AI60">
        <v>109</v>
      </c>
      <c r="AJ60">
        <v>98</v>
      </c>
      <c r="AK60">
        <v>5</v>
      </c>
      <c r="AL60">
        <v>23</v>
      </c>
      <c r="AM60">
        <v>54</v>
      </c>
      <c r="AN60">
        <v>212</v>
      </c>
      <c r="AO60">
        <v>105</v>
      </c>
      <c r="AP60">
        <v>239</v>
      </c>
      <c r="AQ60">
        <v>649</v>
      </c>
    </row>
    <row r="61" spans="2:43">
      <c r="B61" t="s">
        <v>33</v>
      </c>
      <c r="Y61">
        <v>601</v>
      </c>
      <c r="Z61">
        <v>159</v>
      </c>
      <c r="AA61">
        <v>27</v>
      </c>
      <c r="AC61">
        <v>200</v>
      </c>
      <c r="AE61">
        <v>58</v>
      </c>
      <c r="AF61">
        <v>1233</v>
      </c>
      <c r="AG61">
        <v>804</v>
      </c>
      <c r="AH61">
        <v>660</v>
      </c>
      <c r="AI61">
        <v>650</v>
      </c>
      <c r="AJ61">
        <v>279</v>
      </c>
      <c r="AK61">
        <v>1252</v>
      </c>
      <c r="AL61">
        <v>44</v>
      </c>
      <c r="AM61">
        <v>513</v>
      </c>
      <c r="AN61">
        <v>960</v>
      </c>
      <c r="AO61">
        <v>1004</v>
      </c>
      <c r="AP61">
        <v>2284</v>
      </c>
      <c r="AQ61">
        <v>2039</v>
      </c>
    </row>
    <row r="62" spans="2:43">
      <c r="B62" t="s">
        <v>102</v>
      </c>
      <c r="AM62">
        <v>10</v>
      </c>
    </row>
    <row r="63" spans="2:43">
      <c r="B63" t="s">
        <v>34</v>
      </c>
      <c r="AM63">
        <v>299</v>
      </c>
      <c r="AN63">
        <v>293</v>
      </c>
      <c r="AO63">
        <v>242</v>
      </c>
      <c r="AP63">
        <v>187</v>
      </c>
      <c r="AQ63">
        <v>241</v>
      </c>
    </row>
    <row r="64" spans="2:43">
      <c r="B64" t="s">
        <v>35</v>
      </c>
      <c r="X64">
        <v>26</v>
      </c>
      <c r="Y64">
        <v>21</v>
      </c>
      <c r="Z64">
        <v>273</v>
      </c>
      <c r="AB64">
        <v>44</v>
      </c>
      <c r="AC64">
        <v>112</v>
      </c>
      <c r="AD64">
        <v>75</v>
      </c>
      <c r="AE64">
        <v>708</v>
      </c>
      <c r="AF64">
        <v>634</v>
      </c>
      <c r="AG64">
        <v>763</v>
      </c>
      <c r="AH64">
        <v>991</v>
      </c>
      <c r="AI64">
        <v>930</v>
      </c>
      <c r="AJ64">
        <v>322</v>
      </c>
      <c r="AK64">
        <v>446</v>
      </c>
      <c r="AL64">
        <v>106</v>
      </c>
      <c r="AM64">
        <v>1401</v>
      </c>
      <c r="AN64">
        <v>1838</v>
      </c>
      <c r="AO64">
        <v>388</v>
      </c>
      <c r="AP64">
        <v>2909</v>
      </c>
      <c r="AQ64">
        <v>5042</v>
      </c>
    </row>
    <row r="65" spans="2:43">
      <c r="B65" t="s">
        <v>36</v>
      </c>
      <c r="X65">
        <v>25082</v>
      </c>
      <c r="Y65">
        <v>28601</v>
      </c>
      <c r="Z65">
        <v>28334</v>
      </c>
      <c r="AA65">
        <v>21645</v>
      </c>
      <c r="AB65">
        <v>16816</v>
      </c>
      <c r="AC65">
        <v>14065</v>
      </c>
      <c r="AD65">
        <v>13314</v>
      </c>
      <c r="AE65">
        <v>30067</v>
      </c>
      <c r="AF65">
        <v>13454</v>
      </c>
      <c r="AG65">
        <v>28811</v>
      </c>
      <c r="AH65">
        <v>23576</v>
      </c>
      <c r="AI65">
        <v>17135</v>
      </c>
      <c r="AJ65">
        <v>23909</v>
      </c>
      <c r="AK65">
        <v>29814</v>
      </c>
      <c r="AL65">
        <v>39269</v>
      </c>
      <c r="AM65">
        <v>29764</v>
      </c>
      <c r="AN65">
        <v>39625</v>
      </c>
      <c r="AO65">
        <v>50109</v>
      </c>
      <c r="AP65">
        <v>63046</v>
      </c>
      <c r="AQ65">
        <v>42609</v>
      </c>
    </row>
    <row r="66" spans="2:43">
      <c r="B66" t="s">
        <v>80</v>
      </c>
      <c r="AA66">
        <v>94</v>
      </c>
      <c r="AC66">
        <v>6</v>
      </c>
      <c r="AE66">
        <v>41</v>
      </c>
      <c r="AF66">
        <v>50</v>
      </c>
      <c r="AG66">
        <v>122</v>
      </c>
      <c r="AH66">
        <v>64</v>
      </c>
      <c r="AI66">
        <v>12</v>
      </c>
      <c r="AL66">
        <v>39</v>
      </c>
      <c r="AM66">
        <v>2654</v>
      </c>
      <c r="AN66">
        <v>815</v>
      </c>
      <c r="AO66">
        <v>1119</v>
      </c>
      <c r="AP66">
        <v>805</v>
      </c>
    </row>
    <row r="67" spans="2:43">
      <c r="B67" t="s">
        <v>37</v>
      </c>
      <c r="AE67">
        <v>9</v>
      </c>
      <c r="AN67">
        <v>47</v>
      </c>
      <c r="AO67">
        <v>20</v>
      </c>
      <c r="AQ67">
        <v>4</v>
      </c>
    </row>
    <row r="68" spans="2:43">
      <c r="B68" t="s">
        <v>38</v>
      </c>
      <c r="AM68">
        <v>8</v>
      </c>
      <c r="AN68">
        <v>5</v>
      </c>
      <c r="AO68">
        <v>8</v>
      </c>
      <c r="AP68">
        <v>35</v>
      </c>
      <c r="AQ68">
        <v>18</v>
      </c>
    </row>
    <row r="69" spans="2:43">
      <c r="B69" t="s">
        <v>66</v>
      </c>
      <c r="AN69">
        <v>8</v>
      </c>
      <c r="AP69">
        <v>1</v>
      </c>
    </row>
    <row r="70" spans="2:43">
      <c r="B70" t="s">
        <v>81</v>
      </c>
      <c r="AM70">
        <v>6</v>
      </c>
      <c r="AN70">
        <v>4</v>
      </c>
      <c r="AP70">
        <v>12</v>
      </c>
    </row>
    <row r="71" spans="2:43">
      <c r="B71" t="s">
        <v>39</v>
      </c>
      <c r="AG71">
        <v>11976</v>
      </c>
      <c r="AH71">
        <v>20746</v>
      </c>
      <c r="AI71">
        <v>21889</v>
      </c>
      <c r="AJ71">
        <v>20115</v>
      </c>
      <c r="AK71">
        <v>22633</v>
      </c>
      <c r="AL71">
        <v>18794</v>
      </c>
      <c r="AM71">
        <v>24643</v>
      </c>
      <c r="AN71">
        <v>25755</v>
      </c>
      <c r="AO71">
        <v>34420</v>
      </c>
      <c r="AP71">
        <v>33391</v>
      </c>
      <c r="AQ71">
        <v>40698</v>
      </c>
    </row>
    <row r="72" spans="2:43">
      <c r="B72" t="s">
        <v>71</v>
      </c>
      <c r="Y72">
        <v>116</v>
      </c>
      <c r="Z72">
        <v>8</v>
      </c>
      <c r="AB72">
        <v>1</v>
      </c>
      <c r="AC72">
        <v>19</v>
      </c>
      <c r="AD72">
        <v>8</v>
      </c>
      <c r="AF72">
        <v>1</v>
      </c>
      <c r="AG72">
        <v>383</v>
      </c>
      <c r="AH72">
        <v>27</v>
      </c>
      <c r="AI72">
        <v>88</v>
      </c>
      <c r="AK72">
        <v>502</v>
      </c>
      <c r="AL72">
        <v>1</v>
      </c>
    </row>
    <row r="73" spans="2:43">
      <c r="B73" t="s">
        <v>40</v>
      </c>
      <c r="Z73">
        <v>5</v>
      </c>
      <c r="AC73">
        <v>5</v>
      </c>
      <c r="AD73">
        <v>8</v>
      </c>
      <c r="AI73">
        <v>608</v>
      </c>
      <c r="AQ73">
        <v>13</v>
      </c>
    </row>
    <row r="74" spans="2:43">
      <c r="B74" t="s">
        <v>41</v>
      </c>
      <c r="X74">
        <v>21</v>
      </c>
      <c r="Y74">
        <v>158</v>
      </c>
      <c r="Z74">
        <v>47</v>
      </c>
      <c r="AB74">
        <v>183</v>
      </c>
      <c r="AC74">
        <v>84</v>
      </c>
      <c r="AD74">
        <v>26</v>
      </c>
      <c r="AE74">
        <v>81</v>
      </c>
      <c r="AF74">
        <v>104</v>
      </c>
      <c r="AG74">
        <v>236</v>
      </c>
      <c r="AH74">
        <v>126</v>
      </c>
      <c r="AI74">
        <v>343</v>
      </c>
      <c r="AJ74">
        <v>67</v>
      </c>
      <c r="AK74">
        <v>105</v>
      </c>
      <c r="AL74">
        <v>152</v>
      </c>
      <c r="AM74">
        <v>268</v>
      </c>
      <c r="AN74">
        <v>253</v>
      </c>
      <c r="AO74">
        <v>412</v>
      </c>
      <c r="AP74">
        <v>299</v>
      </c>
      <c r="AQ74">
        <v>189</v>
      </c>
    </row>
    <row r="75" spans="2:43">
      <c r="B75" t="s">
        <v>139</v>
      </c>
      <c r="AE75">
        <v>7</v>
      </c>
    </row>
    <row r="76" spans="2:43">
      <c r="B76" t="s">
        <v>42</v>
      </c>
      <c r="AG76">
        <v>36</v>
      </c>
      <c r="AH76">
        <v>26</v>
      </c>
      <c r="AN76">
        <v>12</v>
      </c>
      <c r="AP76">
        <v>3</v>
      </c>
      <c r="AQ76">
        <v>5</v>
      </c>
    </row>
    <row r="77" spans="2:43">
      <c r="B77" t="s">
        <v>103</v>
      </c>
      <c r="AM77">
        <v>1</v>
      </c>
    </row>
    <row r="78" spans="2:43">
      <c r="B78" t="s">
        <v>95</v>
      </c>
      <c r="Y78">
        <v>79</v>
      </c>
      <c r="Z78">
        <v>72</v>
      </c>
      <c r="AB78">
        <v>33</v>
      </c>
      <c r="AD78">
        <v>49</v>
      </c>
      <c r="AE78">
        <v>47</v>
      </c>
      <c r="AF78">
        <v>52</v>
      </c>
      <c r="AG78">
        <v>39</v>
      </c>
      <c r="AN78">
        <v>12</v>
      </c>
    </row>
    <row r="79" spans="2:43">
      <c r="B79" t="s">
        <v>43</v>
      </c>
      <c r="AG79">
        <v>214</v>
      </c>
      <c r="AI79">
        <v>47</v>
      </c>
      <c r="AJ79">
        <v>31</v>
      </c>
      <c r="AL79">
        <v>88</v>
      </c>
      <c r="AM79">
        <v>235</v>
      </c>
      <c r="AN79">
        <v>111</v>
      </c>
      <c r="AO79">
        <v>163</v>
      </c>
      <c r="AP79">
        <v>672</v>
      </c>
      <c r="AQ79">
        <v>163</v>
      </c>
    </row>
    <row r="80" spans="2:43">
      <c r="B80" t="s">
        <v>44</v>
      </c>
      <c r="AE80">
        <v>8</v>
      </c>
      <c r="AG80">
        <v>45</v>
      </c>
      <c r="AH80">
        <v>46</v>
      </c>
      <c r="AJ80">
        <v>116</v>
      </c>
      <c r="AL80">
        <v>31</v>
      </c>
      <c r="AM80">
        <v>246</v>
      </c>
      <c r="AN80">
        <v>248</v>
      </c>
      <c r="AO80">
        <v>366</v>
      </c>
      <c r="AP80">
        <v>383</v>
      </c>
      <c r="AQ80">
        <v>245</v>
      </c>
    </row>
    <row r="81" spans="2:43">
      <c r="B81" t="s">
        <v>104</v>
      </c>
      <c r="AM81">
        <v>1</v>
      </c>
    </row>
    <row r="82" spans="2:43">
      <c r="B82" t="s">
        <v>45</v>
      </c>
      <c r="AC82">
        <v>39</v>
      </c>
      <c r="AM82">
        <v>19</v>
      </c>
      <c r="AN82">
        <v>32</v>
      </c>
      <c r="AO82">
        <v>41</v>
      </c>
      <c r="AP82">
        <v>54</v>
      </c>
      <c r="AQ82">
        <v>86</v>
      </c>
    </row>
    <row r="83" spans="2:43">
      <c r="B83" t="s">
        <v>149</v>
      </c>
      <c r="AB83">
        <v>14</v>
      </c>
    </row>
    <row r="84" spans="2:43">
      <c r="B84" t="s">
        <v>46</v>
      </c>
      <c r="AM84">
        <v>23</v>
      </c>
      <c r="AN84">
        <v>23</v>
      </c>
      <c r="AO84">
        <v>54</v>
      </c>
      <c r="AQ84">
        <v>18</v>
      </c>
    </row>
    <row r="85" spans="2:43">
      <c r="B85" t="s">
        <v>47</v>
      </c>
      <c r="AE85">
        <v>69</v>
      </c>
      <c r="AF85">
        <v>13</v>
      </c>
      <c r="AG85">
        <v>145</v>
      </c>
      <c r="AH85">
        <v>112</v>
      </c>
      <c r="AI85">
        <v>17</v>
      </c>
      <c r="AJ85">
        <v>46</v>
      </c>
      <c r="AL85">
        <v>95</v>
      </c>
      <c r="AM85">
        <v>1135</v>
      </c>
      <c r="AN85">
        <v>1366</v>
      </c>
      <c r="AO85">
        <v>1147</v>
      </c>
      <c r="AP85">
        <v>1552</v>
      </c>
      <c r="AQ85">
        <v>1026</v>
      </c>
    </row>
    <row r="86" spans="2:43">
      <c r="B86" t="s">
        <v>48</v>
      </c>
      <c r="X86">
        <v>443</v>
      </c>
      <c r="Y86">
        <v>1722</v>
      </c>
      <c r="Z86">
        <v>3263</v>
      </c>
      <c r="AA86">
        <v>265</v>
      </c>
      <c r="AB86">
        <v>99</v>
      </c>
      <c r="AC86">
        <v>688</v>
      </c>
      <c r="AD86">
        <v>676</v>
      </c>
      <c r="AE86">
        <v>760</v>
      </c>
      <c r="AF86">
        <v>220</v>
      </c>
      <c r="AG86">
        <v>744</v>
      </c>
      <c r="AH86">
        <v>887</v>
      </c>
      <c r="AI86">
        <v>1230</v>
      </c>
      <c r="AJ86">
        <v>809</v>
      </c>
      <c r="AK86">
        <v>1641</v>
      </c>
      <c r="AL86">
        <v>1680</v>
      </c>
      <c r="AM86">
        <v>2725</v>
      </c>
      <c r="AN86">
        <v>3411</v>
      </c>
      <c r="AO86">
        <v>3706</v>
      </c>
      <c r="AP86">
        <v>5568</v>
      </c>
      <c r="AQ86">
        <v>6878</v>
      </c>
    </row>
    <row r="87" spans="2:43">
      <c r="B87" t="s">
        <v>49</v>
      </c>
      <c r="AC87">
        <v>32</v>
      </c>
      <c r="AD87">
        <v>139</v>
      </c>
      <c r="AE87">
        <v>300</v>
      </c>
      <c r="AF87">
        <v>191</v>
      </c>
      <c r="AG87">
        <v>447</v>
      </c>
      <c r="AH87">
        <v>128</v>
      </c>
      <c r="AI87">
        <v>1109</v>
      </c>
      <c r="AJ87">
        <v>444</v>
      </c>
      <c r="AK87">
        <v>587</v>
      </c>
      <c r="AL87">
        <v>1016</v>
      </c>
      <c r="AM87">
        <v>1595</v>
      </c>
      <c r="AN87">
        <v>2210</v>
      </c>
      <c r="AO87">
        <v>1259</v>
      </c>
      <c r="AP87">
        <v>3102</v>
      </c>
      <c r="AQ87">
        <v>2985</v>
      </c>
    </row>
    <row r="88" spans="2:43">
      <c r="B88" t="s">
        <v>50</v>
      </c>
      <c r="AE88">
        <v>2</v>
      </c>
      <c r="AF88">
        <v>5</v>
      </c>
      <c r="AI88">
        <v>10</v>
      </c>
      <c r="AQ88">
        <v>3</v>
      </c>
    </row>
    <row r="89" spans="2:43">
      <c r="B89" t="s">
        <v>51</v>
      </c>
      <c r="AM89">
        <v>7</v>
      </c>
      <c r="AN89">
        <v>6</v>
      </c>
      <c r="AO89">
        <v>16</v>
      </c>
      <c r="AP89">
        <v>4</v>
      </c>
      <c r="AQ89">
        <v>4</v>
      </c>
    </row>
    <row r="90" spans="2:43">
      <c r="B90" t="s">
        <v>52</v>
      </c>
      <c r="X90">
        <v>100173</v>
      </c>
      <c r="Y90">
        <v>175099</v>
      </c>
      <c r="Z90">
        <v>144759</v>
      </c>
      <c r="AA90">
        <v>76172</v>
      </c>
      <c r="AB90">
        <v>75298</v>
      </c>
      <c r="AC90">
        <v>103356</v>
      </c>
      <c r="AD90">
        <v>143089</v>
      </c>
      <c r="AE90">
        <v>123574</v>
      </c>
      <c r="AF90">
        <v>122470</v>
      </c>
      <c r="AG90">
        <v>131994</v>
      </c>
      <c r="AH90">
        <v>121441</v>
      </c>
      <c r="AI90">
        <v>86224</v>
      </c>
      <c r="AJ90">
        <v>51789</v>
      </c>
      <c r="AK90">
        <v>25937</v>
      </c>
      <c r="AL90">
        <v>42431</v>
      </c>
      <c r="AM90">
        <v>86285</v>
      </c>
      <c r="AN90">
        <v>95150</v>
      </c>
      <c r="AO90">
        <v>91065</v>
      </c>
      <c r="AP90">
        <v>120745</v>
      </c>
      <c r="AQ90">
        <v>129289</v>
      </c>
    </row>
    <row r="91" spans="2:43">
      <c r="B91" t="s">
        <v>96</v>
      </c>
      <c r="AN91">
        <v>6</v>
      </c>
    </row>
    <row r="92" spans="2:43">
      <c r="B92" t="s">
        <v>85</v>
      </c>
      <c r="Y92">
        <v>1246</v>
      </c>
      <c r="Z92">
        <v>4310</v>
      </c>
      <c r="AA92">
        <v>1027</v>
      </c>
      <c r="AB92">
        <v>917</v>
      </c>
      <c r="AC92">
        <v>690</v>
      </c>
      <c r="AD92">
        <v>778</v>
      </c>
      <c r="AE92">
        <v>1032</v>
      </c>
      <c r="AF92">
        <v>230</v>
      </c>
      <c r="AG92">
        <v>1472</v>
      </c>
      <c r="AH92">
        <v>1206</v>
      </c>
      <c r="AI92">
        <v>828</v>
      </c>
      <c r="AJ92">
        <v>52</v>
      </c>
    </row>
    <row r="93" spans="2:43">
      <c r="B93" t="s">
        <v>106</v>
      </c>
      <c r="X93">
        <v>340</v>
      </c>
    </row>
    <row r="94" spans="2:43">
      <c r="B94" t="s">
        <v>142</v>
      </c>
      <c r="AE94">
        <v>297</v>
      </c>
    </row>
    <row r="95" spans="2:43">
      <c r="B95" t="s">
        <v>53</v>
      </c>
      <c r="X95">
        <v>17924</v>
      </c>
      <c r="AF95">
        <v>168</v>
      </c>
      <c r="AI95">
        <v>34723</v>
      </c>
      <c r="AJ95">
        <v>25203</v>
      </c>
      <c r="AK95">
        <v>21896</v>
      </c>
      <c r="AL95">
        <v>21608</v>
      </c>
      <c r="AM95">
        <v>23804</v>
      </c>
      <c r="AN95">
        <v>24677</v>
      </c>
      <c r="AO95">
        <v>29176</v>
      </c>
      <c r="AP95">
        <v>35534</v>
      </c>
      <c r="AQ95">
        <v>34170</v>
      </c>
    </row>
    <row r="97" spans="2:43">
      <c r="B97" t="s">
        <v>157</v>
      </c>
      <c r="X97">
        <f t="shared" ref="X97:AN97" si="0">SUM(X4:X96)</f>
        <v>1060314</v>
      </c>
      <c r="Y97">
        <f t="shared" si="0"/>
        <v>1673121</v>
      </c>
      <c r="Z97">
        <f t="shared" si="0"/>
        <v>1509732</v>
      </c>
      <c r="AA97">
        <f t="shared" si="0"/>
        <v>946063</v>
      </c>
      <c r="AB97">
        <f t="shared" si="0"/>
        <v>989060</v>
      </c>
      <c r="AC97">
        <f t="shared" si="0"/>
        <v>1066594</v>
      </c>
      <c r="AD97">
        <f t="shared" si="0"/>
        <v>1271135</v>
      </c>
      <c r="AE97">
        <f t="shared" si="0"/>
        <v>1480945</v>
      </c>
      <c r="AF97">
        <f t="shared" si="0"/>
        <v>1223303</v>
      </c>
      <c r="AG97">
        <f t="shared" si="0"/>
        <v>1483169</v>
      </c>
      <c r="AH97">
        <f t="shared" si="0"/>
        <v>1468609</v>
      </c>
      <c r="AI97">
        <f t="shared" si="0"/>
        <v>1219184</v>
      </c>
      <c r="AJ97">
        <f t="shared" si="0"/>
        <v>929514</v>
      </c>
      <c r="AK97">
        <f t="shared" si="0"/>
        <v>857346</v>
      </c>
      <c r="AL97">
        <f t="shared" si="0"/>
        <v>1069266</v>
      </c>
      <c r="AM97">
        <f t="shared" si="0"/>
        <v>995204</v>
      </c>
      <c r="AN97">
        <f t="shared" si="0"/>
        <v>1257287</v>
      </c>
      <c r="AO97">
        <f t="shared" ref="AO97:AP97" si="1">SUM(AO4:AO96)</f>
        <v>1501854</v>
      </c>
      <c r="AP97">
        <f t="shared" si="1"/>
        <v>1760744</v>
      </c>
      <c r="AQ97">
        <f>SUM(AQ4:AQ96)</f>
        <v>1675437</v>
      </c>
    </row>
    <row r="99" spans="2:43">
      <c r="X99">
        <f>1060314-X97</f>
        <v>0</v>
      </c>
      <c r="Y99">
        <f>1673121-Y97</f>
        <v>0</v>
      </c>
      <c r="Z99">
        <f>1509732-Z97</f>
        <v>0</v>
      </c>
      <c r="AA99">
        <f>946063-AA97</f>
        <v>0</v>
      </c>
      <c r="AB99">
        <f>989060-AB97</f>
        <v>0</v>
      </c>
      <c r="AC99">
        <f>1066594-AC97</f>
        <v>0</v>
      </c>
      <c r="AD99">
        <f>1271135-AD97</f>
        <v>0</v>
      </c>
      <c r="AE99">
        <f>1480945-AE97</f>
        <v>0</v>
      </c>
      <c r="AF99">
        <f>1223303-AF97</f>
        <v>0</v>
      </c>
      <c r="AG99">
        <f>1483169-AG97</f>
        <v>0</v>
      </c>
      <c r="AH99">
        <f>1468609-AH97</f>
        <v>0</v>
      </c>
      <c r="AI99">
        <f>1219184-AI97</f>
        <v>0</v>
      </c>
      <c r="AJ99">
        <f>929514-AJ97</f>
        <v>0</v>
      </c>
      <c r="AK99">
        <f>857346-AK97</f>
        <v>0</v>
      </c>
      <c r="AL99">
        <f>1069266-AL97</f>
        <v>0</v>
      </c>
      <c r="AM99">
        <f>995204-AM97</f>
        <v>0</v>
      </c>
      <c r="AN99">
        <f>1257287-AN97</f>
        <v>0</v>
      </c>
      <c r="AO99">
        <f>1501854-AO97</f>
        <v>0</v>
      </c>
      <c r="AP99">
        <f>1760744-AP97</f>
        <v>0</v>
      </c>
      <c r="AQ99">
        <f>1675437-AQ97</f>
        <v>0</v>
      </c>
    </row>
    <row r="101" spans="2:43">
      <c r="Y101" t="s">
        <v>156</v>
      </c>
      <c r="Z101" t="s">
        <v>153</v>
      </c>
      <c r="AA101" t="s">
        <v>152</v>
      </c>
      <c r="AB101" t="s">
        <v>148</v>
      </c>
      <c r="AC101" t="s">
        <v>147</v>
      </c>
      <c r="AD101" t="s">
        <v>143</v>
      </c>
      <c r="AE101" t="s">
        <v>141</v>
      </c>
      <c r="AF101" t="s">
        <v>138</v>
      </c>
      <c r="AG101" t="s">
        <v>132</v>
      </c>
      <c r="AH101" t="s">
        <v>131</v>
      </c>
      <c r="AI101" t="s">
        <v>127</v>
      </c>
      <c r="AJ101" t="s">
        <v>126</v>
      </c>
      <c r="AK101" t="s">
        <v>119</v>
      </c>
      <c r="AL101" t="s">
        <v>117</v>
      </c>
      <c r="AM101" t="s">
        <v>100</v>
      </c>
      <c r="AN101" t="s">
        <v>90</v>
      </c>
      <c r="AO101" t="s">
        <v>82</v>
      </c>
      <c r="AP101" t="s">
        <v>74</v>
      </c>
      <c r="AQ101" t="s">
        <v>55</v>
      </c>
    </row>
    <row r="103" spans="2:43">
      <c r="Y103" t="s">
        <v>116</v>
      </c>
      <c r="Z103" t="s">
        <v>116</v>
      </c>
      <c r="AA103" t="s">
        <v>116</v>
      </c>
      <c r="AB103" t="s">
        <v>116</v>
      </c>
      <c r="AC103" t="s">
        <v>116</v>
      </c>
      <c r="AD103" t="s">
        <v>116</v>
      </c>
      <c r="AE103" t="s">
        <v>116</v>
      </c>
      <c r="AF103" t="s">
        <v>116</v>
      </c>
      <c r="AG103" t="s">
        <v>116</v>
      </c>
      <c r="AH103" t="s">
        <v>116</v>
      </c>
      <c r="AI103" t="s">
        <v>116</v>
      </c>
      <c r="AJ103" t="s">
        <v>116</v>
      </c>
      <c r="AK103" t="s">
        <v>116</v>
      </c>
      <c r="AL103" t="s">
        <v>116</v>
      </c>
      <c r="AM103" t="s">
        <v>56</v>
      </c>
      <c r="AN103" t="s">
        <v>56</v>
      </c>
      <c r="AO103" t="s">
        <v>56</v>
      </c>
      <c r="AP103" t="s">
        <v>56</v>
      </c>
      <c r="AQ103" t="s">
        <v>56</v>
      </c>
    </row>
    <row r="105" spans="2:43">
      <c r="Y105" t="s">
        <v>57</v>
      </c>
      <c r="Z105" t="s">
        <v>57</v>
      </c>
      <c r="AA105" t="s">
        <v>57</v>
      </c>
      <c r="AB105" t="s">
        <v>57</v>
      </c>
      <c r="AC105" t="s">
        <v>57</v>
      </c>
      <c r="AD105" t="s">
        <v>57</v>
      </c>
      <c r="AE105" t="s">
        <v>57</v>
      </c>
      <c r="AF105" t="s">
        <v>57</v>
      </c>
      <c r="AG105" t="s">
        <v>57</v>
      </c>
      <c r="AH105" t="s">
        <v>57</v>
      </c>
      <c r="AI105" t="s">
        <v>57</v>
      </c>
      <c r="AJ105" t="s">
        <v>57</v>
      </c>
      <c r="AK105" t="s">
        <v>57</v>
      </c>
      <c r="AL105" t="s">
        <v>57</v>
      </c>
      <c r="AM105" t="s">
        <v>57</v>
      </c>
      <c r="AN105" t="s">
        <v>57</v>
      </c>
      <c r="AO105" t="s">
        <v>57</v>
      </c>
      <c r="AP105" t="s">
        <v>57</v>
      </c>
      <c r="AQ105" t="s">
        <v>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C84"/>
  <sheetViews>
    <sheetView workbookViewId="0">
      <pane xSplit="4" ySplit="2" topLeftCell="T61" activePane="bottomRight" state="frozen"/>
      <selection pane="topRight" activeCell="E1" sqref="E1"/>
      <selection pane="bottomLeft" activeCell="A3" sqref="A3"/>
      <selection pane="bottomRight" activeCell="B82" sqref="B82"/>
    </sheetView>
  </sheetViews>
  <sheetFormatPr defaultRowHeight="15"/>
  <sheetData>
    <row r="1" spans="1:55">
      <c r="C1" t="s">
        <v>0</v>
      </c>
      <c r="D1" t="s">
        <v>1</v>
      </c>
      <c r="E1">
        <v>1900</v>
      </c>
      <c r="F1">
        <v>1901</v>
      </c>
      <c r="G1">
        <v>1902</v>
      </c>
      <c r="H1">
        <v>1903</v>
      </c>
      <c r="I1">
        <v>1904</v>
      </c>
      <c r="J1">
        <v>1905</v>
      </c>
      <c r="K1">
        <v>1906</v>
      </c>
      <c r="L1">
        <v>1907</v>
      </c>
      <c r="M1">
        <v>1908</v>
      </c>
      <c r="N1">
        <v>1909</v>
      </c>
      <c r="O1">
        <v>1910</v>
      </c>
      <c r="P1">
        <v>1911</v>
      </c>
      <c r="Q1">
        <v>1912</v>
      </c>
      <c r="R1">
        <v>1913</v>
      </c>
      <c r="S1">
        <v>1914</v>
      </c>
      <c r="T1">
        <v>1915</v>
      </c>
      <c r="U1">
        <v>1916</v>
      </c>
      <c r="V1">
        <v>1917</v>
      </c>
      <c r="W1">
        <v>1918</v>
      </c>
      <c r="X1">
        <v>1919</v>
      </c>
      <c r="Y1">
        <v>1920</v>
      </c>
      <c r="Z1">
        <v>1921</v>
      </c>
      <c r="AA1" s="1">
        <v>1922</v>
      </c>
      <c r="AB1">
        <v>1923</v>
      </c>
      <c r="AC1" s="1">
        <v>1924</v>
      </c>
      <c r="AD1">
        <v>1925</v>
      </c>
      <c r="AE1" s="1">
        <v>1926</v>
      </c>
      <c r="AF1">
        <v>1927</v>
      </c>
      <c r="AG1">
        <v>1928</v>
      </c>
      <c r="AH1">
        <v>1929</v>
      </c>
      <c r="AI1" s="1">
        <v>1930</v>
      </c>
      <c r="AJ1">
        <v>1931</v>
      </c>
      <c r="AK1">
        <v>1932</v>
      </c>
      <c r="AL1">
        <v>1933</v>
      </c>
      <c r="AM1">
        <v>1934</v>
      </c>
      <c r="AN1">
        <v>1935</v>
      </c>
      <c r="AO1">
        <v>1936</v>
      </c>
      <c r="AP1">
        <v>1937</v>
      </c>
      <c r="AQ1">
        <v>1938</v>
      </c>
      <c r="AR1">
        <v>1939</v>
      </c>
      <c r="AS1">
        <v>1940</v>
      </c>
      <c r="AT1">
        <v>1941</v>
      </c>
      <c r="AU1">
        <v>1942</v>
      </c>
      <c r="AV1">
        <v>1943</v>
      </c>
      <c r="AW1">
        <v>1944</v>
      </c>
      <c r="AX1">
        <v>1945</v>
      </c>
      <c r="AY1">
        <v>1946</v>
      </c>
      <c r="AZ1">
        <v>1947</v>
      </c>
      <c r="BA1">
        <v>1948</v>
      </c>
      <c r="BB1">
        <v>1949</v>
      </c>
      <c r="BC1">
        <v>1950</v>
      </c>
    </row>
    <row r="2" spans="1:55">
      <c r="Y2">
        <v>1</v>
      </c>
      <c r="Z2">
        <v>1</v>
      </c>
      <c r="AA2" s="1">
        <v>1</v>
      </c>
      <c r="AB2">
        <v>1</v>
      </c>
      <c r="AC2" s="1">
        <v>1</v>
      </c>
      <c r="AD2">
        <v>1</v>
      </c>
      <c r="AE2" s="1">
        <v>1</v>
      </c>
      <c r="AF2">
        <v>1</v>
      </c>
      <c r="AG2">
        <v>1</v>
      </c>
      <c r="AH2">
        <v>1</v>
      </c>
      <c r="AI2" s="1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</row>
    <row r="3" spans="1:55">
      <c r="Y3" t="s">
        <v>54</v>
      </c>
      <c r="Z3" t="s">
        <v>54</v>
      </c>
      <c r="AA3" t="s">
        <v>54</v>
      </c>
      <c r="AB3" t="s">
        <v>54</v>
      </c>
      <c r="AC3" t="s">
        <v>54</v>
      </c>
      <c r="AD3" t="s">
        <v>54</v>
      </c>
      <c r="AE3" t="s">
        <v>54</v>
      </c>
      <c r="AF3" t="s">
        <v>54</v>
      </c>
      <c r="AG3" t="s">
        <v>54</v>
      </c>
      <c r="AH3" t="s">
        <v>54</v>
      </c>
      <c r="AI3" t="s">
        <v>54</v>
      </c>
      <c r="AJ3" t="s">
        <v>54</v>
      </c>
      <c r="AK3" t="s">
        <v>54</v>
      </c>
      <c r="AL3" t="s">
        <v>54</v>
      </c>
      <c r="AM3" t="s">
        <v>54</v>
      </c>
      <c r="AN3" t="s">
        <v>54</v>
      </c>
      <c r="AO3" t="s">
        <v>54</v>
      </c>
      <c r="AP3" t="s">
        <v>54</v>
      </c>
      <c r="AQ3" t="s">
        <v>54</v>
      </c>
    </row>
    <row r="4" spans="1:55">
      <c r="A4" t="s">
        <v>2</v>
      </c>
      <c r="B4" t="s">
        <v>3</v>
      </c>
      <c r="Y4">
        <f>+domexp!Y4+reexp!Y4</f>
        <v>23765</v>
      </c>
      <c r="Z4">
        <f>+domexp!Z4+reexp!Z4</f>
        <v>166512</v>
      </c>
      <c r="AA4">
        <f>+domexp!AA4+reexp!AA4</f>
        <v>142117</v>
      </c>
      <c r="AB4">
        <f>+domexp!AB4+reexp!AB4</f>
        <v>58159</v>
      </c>
      <c r="AC4">
        <f>+domexp!AC4+reexp!AC4</f>
        <v>21239</v>
      </c>
      <c r="AD4">
        <f>+domexp!AD4+reexp!AD4</f>
        <v>57385</v>
      </c>
      <c r="AE4">
        <f>+domexp!AE4+reexp!AE4</f>
        <v>125338</v>
      </c>
      <c r="AF4">
        <f>+domexp!AF4+reexp!AF4</f>
        <v>123343</v>
      </c>
      <c r="AG4">
        <f>+domexp!AG4+reexp!AG4</f>
        <v>385220</v>
      </c>
      <c r="AH4">
        <f>+domexp!AH4+reexp!AH4</f>
        <v>470159</v>
      </c>
      <c r="AI4">
        <f>+domexp!AI4+reexp!AI4</f>
        <v>457846</v>
      </c>
      <c r="AJ4">
        <f>+domexp!AJ4+reexp!AJ4</f>
        <v>121103</v>
      </c>
      <c r="AK4">
        <f>+domexp!AK4+reexp!AK4</f>
        <v>847053</v>
      </c>
      <c r="AL4">
        <f>+domexp!AL4+reexp!AL4</f>
        <v>849213</v>
      </c>
      <c r="AM4">
        <f>+domexp!AM4+reexp!AM4</f>
        <v>674395</v>
      </c>
      <c r="AN4">
        <f>+domexp!AN4+reexp!AN4</f>
        <v>896944</v>
      </c>
      <c r="AO4">
        <f>+domexp!AO4+reexp!AO4</f>
        <v>842874</v>
      </c>
      <c r="AP4">
        <f>+domexp!AP4+reexp!AP4</f>
        <v>861107</v>
      </c>
      <c r="AQ4">
        <f>+domexp!AQ4+reexp!AQ4</f>
        <v>833245</v>
      </c>
    </row>
    <row r="5" spans="1:55">
      <c r="B5" t="s">
        <v>4</v>
      </c>
      <c r="Y5">
        <f>+domexp!Y5+reexp!Y5</f>
        <v>168060</v>
      </c>
      <c r="Z5">
        <f>+domexp!Z5+reexp!Z5</f>
        <v>231632</v>
      </c>
      <c r="AA5">
        <f>+domexp!AA5+reexp!AA5</f>
        <v>96648</v>
      </c>
      <c r="AB5">
        <f>+domexp!AB5+reexp!AB5</f>
        <v>103874</v>
      </c>
      <c r="AC5">
        <f>+domexp!AC5+reexp!AC5</f>
        <v>39988</v>
      </c>
      <c r="AD5">
        <f>+domexp!AD5+reexp!AD5</f>
        <v>31836</v>
      </c>
      <c r="AE5">
        <f>+domexp!AE5+reexp!AE5</f>
        <v>134989</v>
      </c>
      <c r="AF5">
        <f>+domexp!AF5+reexp!AF5</f>
        <v>65293</v>
      </c>
      <c r="AG5">
        <f>+domexp!AG5+reexp!AG5</f>
        <v>50422</v>
      </c>
      <c r="AH5">
        <f>+domexp!AH5+reexp!AH5</f>
        <v>52691</v>
      </c>
      <c r="AI5">
        <f>+domexp!AI5+reexp!AI5</f>
        <v>79645</v>
      </c>
      <c r="AJ5">
        <f>+domexp!AJ5+reexp!AJ5</f>
        <v>34194</v>
      </c>
      <c r="AK5">
        <f>+domexp!AK5+reexp!AK5</f>
        <v>50078</v>
      </c>
      <c r="AL5">
        <f>+domexp!AL5+reexp!AL5</f>
        <v>73638</v>
      </c>
      <c r="AM5">
        <f>+domexp!AM5+reexp!AM5</f>
        <v>71459</v>
      </c>
      <c r="AN5">
        <f>+domexp!AN5+reexp!AN5</f>
        <v>130460</v>
      </c>
      <c r="AO5">
        <f>+domexp!AO5+reexp!AO5</f>
        <v>241564</v>
      </c>
      <c r="AP5">
        <f>+domexp!AP5+reexp!AP5</f>
        <v>269367</v>
      </c>
      <c r="AQ5">
        <f>+domexp!AQ5+reexp!AQ5</f>
        <v>792141</v>
      </c>
    </row>
    <row r="6" spans="1:55">
      <c r="B6" t="s">
        <v>130</v>
      </c>
      <c r="AF6">
        <f>+domexp!AF6+reexp!AF6</f>
        <v>1</v>
      </c>
      <c r="AH6">
        <f>+domexp!AH6+reexp!AH6</f>
        <v>100</v>
      </c>
    </row>
    <row r="7" spans="1:55">
      <c r="B7" t="s">
        <v>5</v>
      </c>
    </row>
    <row r="8" spans="1:55">
      <c r="B8" t="s">
        <v>6</v>
      </c>
    </row>
    <row r="9" spans="1:55">
      <c r="B9" t="s">
        <v>7</v>
      </c>
      <c r="AK9">
        <f>+domexp!AK9+reexp!AK9</f>
        <v>18</v>
      </c>
      <c r="AN9">
        <f>+domexp!AN9+reexp!AN9</f>
        <v>4</v>
      </c>
      <c r="AQ9">
        <f>+domexp!AQ9+reexp!AQ9</f>
        <v>600</v>
      </c>
    </row>
    <row r="10" spans="1:55">
      <c r="B10" t="s">
        <v>8</v>
      </c>
    </row>
    <row r="11" spans="1:55">
      <c r="B11" t="s">
        <v>9</v>
      </c>
      <c r="Y11">
        <f>+domexp!Y11+reexp!Y11</f>
        <v>510247</v>
      </c>
      <c r="Z11">
        <f>+domexp!Z11+reexp!Z11</f>
        <v>125050</v>
      </c>
      <c r="AA11">
        <f>+domexp!AA11+reexp!AA11</f>
        <v>98322</v>
      </c>
      <c r="AB11">
        <f>+domexp!AB11+reexp!AB11</f>
        <v>7296</v>
      </c>
      <c r="AC11">
        <f>+domexp!AC11+reexp!AC11</f>
        <v>112654</v>
      </c>
      <c r="AD11">
        <f>+domexp!AD11+reexp!AD11</f>
        <v>505009</v>
      </c>
      <c r="AE11">
        <f>+domexp!AE11+reexp!AE11</f>
        <v>210423</v>
      </c>
      <c r="AF11">
        <f>+domexp!AF11+reexp!AF11</f>
        <v>892572</v>
      </c>
      <c r="AG11">
        <f>+domexp!AG11+reexp!AG11</f>
        <v>1244082</v>
      </c>
      <c r="AH11">
        <f>+domexp!AH11+reexp!AH11</f>
        <v>546489</v>
      </c>
      <c r="AI11">
        <f>+domexp!AI11+reexp!AI11</f>
        <v>386511</v>
      </c>
      <c r="AJ11">
        <f>+domexp!AJ11+reexp!AJ11</f>
        <v>510235</v>
      </c>
      <c r="AK11">
        <f>+domexp!AK11+reexp!AK11</f>
        <v>530365</v>
      </c>
      <c r="AL11">
        <f>+domexp!AL11+reexp!AL11</f>
        <v>501767</v>
      </c>
      <c r="AM11">
        <f>+domexp!AM11+reexp!AM11</f>
        <v>470229</v>
      </c>
      <c r="AN11">
        <f>+domexp!AN11+reexp!AN11</f>
        <v>457273</v>
      </c>
      <c r="AO11">
        <f>+domexp!AO11+reexp!AO11</f>
        <v>546811</v>
      </c>
      <c r="AP11">
        <f>+domexp!AP11+reexp!AP11</f>
        <v>594654</v>
      </c>
      <c r="AQ11">
        <f>+domexp!AQ11+reexp!AQ11</f>
        <v>552330</v>
      </c>
    </row>
    <row r="12" spans="1:55">
      <c r="B12" t="s">
        <v>10</v>
      </c>
      <c r="Z12">
        <f>+domexp!Z12+reexp!Z12</f>
        <v>3</v>
      </c>
      <c r="AA12">
        <f>+domexp!AA12+reexp!AA12</f>
        <v>544</v>
      </c>
      <c r="AM12">
        <f>+domexp!AM12+reexp!AM12</f>
        <v>22</v>
      </c>
      <c r="AP12">
        <f>+domexp!AP12+reexp!AP12</f>
        <v>12</v>
      </c>
    </row>
    <row r="13" spans="1:55">
      <c r="B13" t="s">
        <v>60</v>
      </c>
      <c r="AK13">
        <f>+domexp!AK13+reexp!AK13</f>
        <v>50</v>
      </c>
      <c r="AP13">
        <f>+domexp!AP13+reexp!AP13</f>
        <v>374</v>
      </c>
      <c r="AQ13">
        <f>+domexp!AQ13+reexp!AQ13</f>
        <v>302</v>
      </c>
    </row>
    <row r="14" spans="1:55">
      <c r="B14" t="s">
        <v>75</v>
      </c>
      <c r="AM14">
        <f>+domexp!AM14+reexp!AM14</f>
        <v>100</v>
      </c>
    </row>
    <row r="15" spans="1:55">
      <c r="B15" t="s">
        <v>135</v>
      </c>
      <c r="AG15">
        <f>+domexp!AG15+reexp!AG15</f>
        <v>110</v>
      </c>
    </row>
    <row r="16" spans="1:55">
      <c r="B16" t="s">
        <v>58</v>
      </c>
      <c r="Y16">
        <f>+domexp!Y16+reexp!Y16</f>
        <v>157</v>
      </c>
      <c r="Z16">
        <f>+domexp!Z16+reexp!Z16</f>
        <v>220</v>
      </c>
      <c r="AA16">
        <f>+domexp!AA16+reexp!AA16</f>
        <v>204</v>
      </c>
      <c r="AB16">
        <f>+domexp!AB16+reexp!AB16</f>
        <v>22</v>
      </c>
      <c r="AC16">
        <f>+domexp!AC16+reexp!AC16</f>
        <v>4</v>
      </c>
      <c r="AD16">
        <f>+domexp!AD16+reexp!AD16</f>
        <v>28</v>
      </c>
      <c r="AE16">
        <f>+domexp!AE16+reexp!AE16</f>
        <v>156</v>
      </c>
      <c r="AF16">
        <f>+domexp!AF16+reexp!AF16</f>
        <v>419</v>
      </c>
      <c r="AG16">
        <f>+domexp!AG16+reexp!AG16</f>
        <v>179</v>
      </c>
      <c r="AH16">
        <f>+domexp!AH16+reexp!AH16</f>
        <v>178</v>
      </c>
      <c r="AI16">
        <f>+domexp!AI16+reexp!AI16</f>
        <v>40</v>
      </c>
      <c r="AJ16">
        <f>+domexp!AJ16+reexp!AJ16</f>
        <v>68</v>
      </c>
      <c r="AK16">
        <f>+domexp!AK16+reexp!AK16</f>
        <v>222</v>
      </c>
      <c r="AL16">
        <f>+domexp!AL16+reexp!AL16</f>
        <v>178</v>
      </c>
      <c r="AM16">
        <f>+domexp!AM16+reexp!AM16</f>
        <v>54</v>
      </c>
      <c r="AN16">
        <f>+domexp!AN16+reexp!AN16</f>
        <v>476</v>
      </c>
      <c r="AO16">
        <f>+domexp!AO16+reexp!AO16</f>
        <v>752</v>
      </c>
      <c r="AP16">
        <f>+domexp!AP16+reexp!AP16</f>
        <v>563</v>
      </c>
      <c r="AQ16">
        <f>+domexp!AQ16+reexp!AQ16</f>
        <v>616</v>
      </c>
    </row>
    <row r="17" spans="2:43">
      <c r="B17" t="s">
        <v>11</v>
      </c>
      <c r="Z17">
        <f>+domexp!Z17+reexp!Z17</f>
        <v>649</v>
      </c>
      <c r="AA17">
        <f>+domexp!AA17+reexp!AA17</f>
        <v>60</v>
      </c>
      <c r="AB17">
        <f>+domexp!AB17+reexp!AB17</f>
        <v>85</v>
      </c>
      <c r="AC17">
        <f>+domexp!AC17+reexp!AC17</f>
        <v>600</v>
      </c>
      <c r="AD17">
        <f>+domexp!AD17+reexp!AD17</f>
        <v>1855</v>
      </c>
      <c r="AE17">
        <f>+domexp!AE17+reexp!AE17</f>
        <v>5337</v>
      </c>
      <c r="AF17">
        <f>+domexp!AF17+reexp!AF17</f>
        <v>2923</v>
      </c>
      <c r="AG17">
        <f>+domexp!AG17+reexp!AG17</f>
        <v>4494</v>
      </c>
      <c r="AH17">
        <f>+domexp!AH17+reexp!AH17</f>
        <v>5203</v>
      </c>
      <c r="AI17">
        <f>+domexp!AI17+reexp!AI17</f>
        <v>3625</v>
      </c>
      <c r="AJ17">
        <f>+domexp!AJ17+reexp!AJ17</f>
        <v>3695</v>
      </c>
      <c r="AK17">
        <f>+domexp!AK17+reexp!AK17</f>
        <v>1554</v>
      </c>
      <c r="AL17">
        <f>+domexp!AL17+reexp!AL17</f>
        <v>1326</v>
      </c>
      <c r="AM17">
        <f>+domexp!AM17+reexp!AM17</f>
        <v>1644</v>
      </c>
      <c r="AN17">
        <f>+domexp!AN17+reexp!AN17</f>
        <v>988</v>
      </c>
      <c r="AO17">
        <f>+domexp!AO17+reexp!AO17</f>
        <v>832</v>
      </c>
      <c r="AP17">
        <f>+domexp!AP17+reexp!AP17</f>
        <v>1466</v>
      </c>
      <c r="AQ17">
        <f>+domexp!AQ17+reexp!AQ17</f>
        <v>2820</v>
      </c>
    </row>
    <row r="18" spans="2:43">
      <c r="B18" t="s">
        <v>12</v>
      </c>
      <c r="Y18">
        <f>+domexp!Y18+reexp!Y18</f>
        <v>6196</v>
      </c>
      <c r="Z18">
        <f>+domexp!Z18+reexp!Z18</f>
        <v>1061</v>
      </c>
      <c r="AA18">
        <f>+domexp!AA18+reexp!AA18</f>
        <v>1134</v>
      </c>
      <c r="AB18">
        <f>+domexp!AB18+reexp!AB18</f>
        <v>519</v>
      </c>
      <c r="AC18">
        <f>+domexp!AC18+reexp!AC18</f>
        <v>997</v>
      </c>
      <c r="AD18">
        <f>+domexp!AD18+reexp!AD18</f>
        <v>2773</v>
      </c>
      <c r="AE18">
        <f>+domexp!AE18+reexp!AE18</f>
        <v>2995</v>
      </c>
      <c r="AF18">
        <f>+domexp!AF18+reexp!AF18</f>
        <v>5968</v>
      </c>
      <c r="AG18">
        <f>+domexp!AG18+reexp!AG18</f>
        <v>3951</v>
      </c>
      <c r="AH18">
        <f>+domexp!AH18+reexp!AH18</f>
        <v>5838</v>
      </c>
      <c r="AI18">
        <f>+domexp!AI18+reexp!AI18</f>
        <v>17234</v>
      </c>
      <c r="AJ18">
        <f>+domexp!AJ18+reexp!AJ18</f>
        <v>15986</v>
      </c>
      <c r="AK18">
        <f>+domexp!AK18+reexp!AK18</f>
        <v>8765</v>
      </c>
      <c r="AL18">
        <f>+domexp!AL18+reexp!AL18</f>
        <v>1359</v>
      </c>
      <c r="AM18">
        <f>+domexp!AM18+reexp!AM18</f>
        <v>1653</v>
      </c>
      <c r="AN18">
        <f>+domexp!AN18+reexp!AN18</f>
        <v>1941</v>
      </c>
      <c r="AO18">
        <f>+domexp!AO18+reexp!AO18</f>
        <v>308</v>
      </c>
      <c r="AP18">
        <f>+domexp!AP18+reexp!AP18</f>
        <v>451</v>
      </c>
      <c r="AQ18">
        <f>+domexp!AQ18+reexp!AQ18</f>
        <v>196</v>
      </c>
    </row>
    <row r="19" spans="2:43">
      <c r="B19" t="s">
        <v>13</v>
      </c>
      <c r="Z19">
        <f>+domexp!Z19+reexp!Z19</f>
        <v>35</v>
      </c>
      <c r="AB19">
        <f>+domexp!AB19+reexp!AB19</f>
        <v>1</v>
      </c>
      <c r="AF19">
        <f>+domexp!AF19+reexp!AF19</f>
        <v>156</v>
      </c>
      <c r="AJ19">
        <f>+domexp!AJ19+reexp!AJ19</f>
        <v>71</v>
      </c>
      <c r="AK19">
        <f>+domexp!AK19+reexp!AK19</f>
        <v>208</v>
      </c>
      <c r="AM19">
        <f>+domexp!AM19+reexp!AM19</f>
        <v>302</v>
      </c>
      <c r="AO19">
        <f>+domexp!AO19+reexp!AO19</f>
        <v>420</v>
      </c>
      <c r="AP19">
        <f>+domexp!AP19+reexp!AP19</f>
        <v>1916</v>
      </c>
      <c r="AQ19">
        <f>+domexp!AQ19+reexp!AQ19</f>
        <v>1168</v>
      </c>
    </row>
    <row r="20" spans="2:43">
      <c r="B20" t="s">
        <v>89</v>
      </c>
      <c r="AL20">
        <f>+domexp!AL20+reexp!AL20</f>
        <v>31</v>
      </c>
      <c r="AN20">
        <f>+domexp!AN20+reexp!AN20</f>
        <v>29</v>
      </c>
    </row>
    <row r="21" spans="2:43">
      <c r="B21" t="s">
        <v>14</v>
      </c>
      <c r="AL21">
        <f>+domexp!AL21+reexp!AL21</f>
        <v>100</v>
      </c>
      <c r="AN21">
        <f>+domexp!AN21+reexp!AN21</f>
        <v>100</v>
      </c>
    </row>
    <row r="22" spans="2:43">
      <c r="B22" t="s">
        <v>87</v>
      </c>
      <c r="AL22">
        <f>+domexp!AL22+reexp!AL22</f>
        <v>0</v>
      </c>
      <c r="AN22">
        <f>+domexp!AN22+reexp!AN22</f>
        <v>443</v>
      </c>
    </row>
    <row r="23" spans="2:43">
      <c r="B23" t="s">
        <v>137</v>
      </c>
      <c r="AF23">
        <f>+domexp!AF23+reexp!AF23</f>
        <v>16</v>
      </c>
    </row>
    <row r="24" spans="2:43">
      <c r="B24" t="s">
        <v>15</v>
      </c>
      <c r="AB24">
        <f>+domexp!AB24+reexp!AB24</f>
        <v>20</v>
      </c>
      <c r="AC24">
        <f>+domexp!AC24+reexp!AC24</f>
        <v>117</v>
      </c>
      <c r="AD24">
        <f>+domexp!AD24+reexp!AD24</f>
        <v>1</v>
      </c>
      <c r="AG24">
        <f>+domexp!AG24+reexp!AG24</f>
        <v>6</v>
      </c>
      <c r="AJ24">
        <f>+domexp!AJ24+reexp!AJ24</f>
        <v>130</v>
      </c>
      <c r="AK24">
        <f>+domexp!AK24+reexp!AK24</f>
        <v>6</v>
      </c>
      <c r="AM24">
        <f>+domexp!AM24+reexp!AM24</f>
        <v>31</v>
      </c>
      <c r="AP24">
        <f>+domexp!AP24+reexp!AP24</f>
        <v>400</v>
      </c>
      <c r="AQ24">
        <f>+domexp!AQ24+reexp!AQ24</f>
        <v>351</v>
      </c>
    </row>
    <row r="25" spans="2:43">
      <c r="B25" t="s">
        <v>16</v>
      </c>
      <c r="Y25">
        <f>+domexp!Y25+reexp!Y25</f>
        <v>1614648</v>
      </c>
      <c r="Z25">
        <f>+domexp!Z25+reexp!Z25</f>
        <v>1842288</v>
      </c>
      <c r="AA25">
        <f>+domexp!AA25+reexp!AA25</f>
        <v>1241466</v>
      </c>
      <c r="AB25">
        <f>+domexp!AB25+reexp!AB25</f>
        <v>941860</v>
      </c>
      <c r="AC25">
        <f>+domexp!AC25+reexp!AC25</f>
        <v>796849</v>
      </c>
      <c r="AD25">
        <f>+domexp!AD25+reexp!AD25</f>
        <v>1024003</v>
      </c>
      <c r="AE25">
        <f>+domexp!AE25+reexp!AE25</f>
        <v>710476</v>
      </c>
      <c r="AF25">
        <f>+domexp!AF25+reexp!AF25</f>
        <v>410039</v>
      </c>
      <c r="AG25">
        <f>+domexp!AG25+reexp!AG25</f>
        <v>590246</v>
      </c>
      <c r="AH25">
        <f>+domexp!AH25+reexp!AH25</f>
        <v>202797</v>
      </c>
      <c r="AI25">
        <f>+domexp!AI25+reexp!AI25</f>
        <v>193668</v>
      </c>
      <c r="AJ25">
        <f>+domexp!AJ25+reexp!AJ25</f>
        <v>153109</v>
      </c>
      <c r="AK25">
        <f>+domexp!AK25+reexp!AK25</f>
        <v>165270</v>
      </c>
      <c r="AL25">
        <f>+domexp!AL25+reexp!AL25</f>
        <v>118296</v>
      </c>
      <c r="AM25">
        <f>+domexp!AM25+reexp!AM25</f>
        <v>122972</v>
      </c>
      <c r="AN25">
        <f>+domexp!AN25+reexp!AN25</f>
        <v>109280</v>
      </c>
      <c r="AO25">
        <f>+domexp!AO25+reexp!AO25</f>
        <v>123600</v>
      </c>
      <c r="AP25">
        <f>+domexp!AP25+reexp!AP25</f>
        <v>131271</v>
      </c>
      <c r="AQ25">
        <f>+domexp!AQ25+reexp!AQ25</f>
        <v>123545</v>
      </c>
    </row>
    <row r="26" spans="2:43">
      <c r="B26" t="s">
        <v>73</v>
      </c>
      <c r="AP26">
        <f>+domexp!AP26+reexp!AP26</f>
        <v>21</v>
      </c>
    </row>
    <row r="27" spans="2:43">
      <c r="B27" t="s">
        <v>113</v>
      </c>
      <c r="AH27">
        <f>+domexp!AH27+reexp!AH27</f>
        <v>366</v>
      </c>
      <c r="AI27">
        <f>+domexp!AI27+reexp!AI27</f>
        <v>9</v>
      </c>
      <c r="AJ27">
        <f>+domexp!AJ27+reexp!AJ27</f>
        <v>37</v>
      </c>
      <c r="AK27">
        <f>+domexp!AK27+reexp!AK27</f>
        <v>30</v>
      </c>
      <c r="AL27">
        <f>+domexp!AL27+reexp!AL27</f>
        <v>3</v>
      </c>
    </row>
    <row r="28" spans="2:43">
      <c r="B28" t="s">
        <v>17</v>
      </c>
      <c r="AB28">
        <f>+domexp!AB28+reexp!AB28</f>
        <v>300</v>
      </c>
      <c r="AE28">
        <f>+domexp!AE28+reexp!AE28</f>
        <v>26</v>
      </c>
      <c r="AF28">
        <f>+domexp!AF28+reexp!AF28</f>
        <v>41</v>
      </c>
      <c r="AG28">
        <f>+domexp!AG28+reexp!AG28</f>
        <v>5</v>
      </c>
      <c r="AM28">
        <f>+domexp!AM28+reexp!AM28</f>
        <v>52</v>
      </c>
      <c r="AN28">
        <f>+domexp!AN28+reexp!AN28</f>
        <v>43</v>
      </c>
      <c r="AO28">
        <f>+domexp!AO28+reexp!AO28</f>
        <v>30</v>
      </c>
      <c r="AP28">
        <f>+domexp!AP28+reexp!AP28</f>
        <v>169</v>
      </c>
      <c r="AQ28">
        <f>+domexp!AQ28+reexp!AQ28</f>
        <v>95</v>
      </c>
    </row>
    <row r="29" spans="2:43">
      <c r="B29" t="s">
        <v>18</v>
      </c>
    </row>
    <row r="30" spans="2:43">
      <c r="B30" t="s">
        <v>77</v>
      </c>
      <c r="AG30">
        <f>+domexp!AG30+reexp!AG30</f>
        <v>30</v>
      </c>
      <c r="AO30">
        <f>+domexp!AO30+reexp!AO30</f>
        <v>1547</v>
      </c>
    </row>
    <row r="31" spans="2:43">
      <c r="B31" t="s">
        <v>125</v>
      </c>
      <c r="AJ31">
        <f>+domexp!AJ31+reexp!AJ31</f>
        <v>127</v>
      </c>
    </row>
    <row r="32" spans="2:43">
      <c r="B32" t="s">
        <v>61</v>
      </c>
      <c r="Y32">
        <f>+domexp!Y32+reexp!Y32</f>
        <v>13672</v>
      </c>
      <c r="Z32">
        <f>+domexp!Z32+reexp!Z32</f>
        <v>6869</v>
      </c>
      <c r="AA32">
        <f>+domexp!AA32+reexp!AA32</f>
        <v>4797</v>
      </c>
      <c r="AB32">
        <f>+domexp!AB32+reexp!AB32</f>
        <v>3019</v>
      </c>
      <c r="AC32">
        <f>+domexp!AC32+reexp!AC32</f>
        <v>6493</v>
      </c>
      <c r="AD32">
        <f>+domexp!AD32+reexp!AD32</f>
        <v>8399</v>
      </c>
      <c r="AE32">
        <f>+domexp!AE32+reexp!AE32</f>
        <v>7420</v>
      </c>
      <c r="AF32">
        <f>+domexp!AF32+reexp!AF32</f>
        <v>8482</v>
      </c>
      <c r="AG32">
        <f>+domexp!AG32+reexp!AG32</f>
        <v>11348</v>
      </c>
      <c r="AH32">
        <f>+domexp!AH32+reexp!AH32</f>
        <v>9954</v>
      </c>
      <c r="AI32">
        <f>+domexp!AI32+reexp!AI32</f>
        <v>12085</v>
      </c>
      <c r="AJ32">
        <f>+domexp!AJ32+reexp!AJ32</f>
        <v>6461</v>
      </c>
      <c r="AK32">
        <f>+domexp!AK32+reexp!AK32</f>
        <v>9470</v>
      </c>
      <c r="AL32">
        <f>+domexp!AL32+reexp!AL32</f>
        <v>6798</v>
      </c>
      <c r="AM32">
        <f>+domexp!AM32+reexp!AM32</f>
        <v>3920</v>
      </c>
      <c r="AN32">
        <f>+domexp!AN32+reexp!AN32</f>
        <v>4803</v>
      </c>
      <c r="AO32">
        <f>+domexp!AO32+reexp!AO32</f>
        <v>7044</v>
      </c>
      <c r="AP32">
        <f>+domexp!AP32+reexp!AP32</f>
        <v>7873</v>
      </c>
      <c r="AQ32">
        <f>+domexp!AQ32+reexp!AQ32</f>
        <v>6559</v>
      </c>
    </row>
    <row r="33" spans="2:43">
      <c r="B33" t="s">
        <v>62</v>
      </c>
      <c r="Z33">
        <f>+domexp!Z33+reexp!Z33</f>
        <v>1888</v>
      </c>
      <c r="AA33">
        <f>+domexp!AA33+reexp!AA33</f>
        <v>372</v>
      </c>
      <c r="AB33">
        <f>+domexp!AB33+reexp!AB33</f>
        <v>26</v>
      </c>
      <c r="AC33">
        <f>+domexp!AC33+reexp!AC33</f>
        <v>571</v>
      </c>
      <c r="AD33">
        <f>+domexp!AD33+reexp!AD33</f>
        <v>191</v>
      </c>
      <c r="AE33">
        <f>+domexp!AE33+reexp!AE33</f>
        <v>34</v>
      </c>
      <c r="AF33">
        <f>+domexp!AF33+reexp!AF33</f>
        <v>341</v>
      </c>
      <c r="AG33">
        <f>+domexp!AG33+reexp!AG33</f>
        <v>1107</v>
      </c>
      <c r="AH33">
        <f>+domexp!AH33+reexp!AH33</f>
        <v>658</v>
      </c>
      <c r="AI33">
        <f>+domexp!AI33+reexp!AI33</f>
        <v>1037</v>
      </c>
      <c r="AJ33">
        <f>+domexp!AJ33+reexp!AJ33</f>
        <v>1004</v>
      </c>
      <c r="AK33">
        <f>+domexp!AK33+reexp!AK33</f>
        <v>266</v>
      </c>
      <c r="AL33">
        <f>+domexp!AL33+reexp!AL33</f>
        <v>81</v>
      </c>
      <c r="AM33">
        <f>+domexp!AM33+reexp!AM33</f>
        <v>109</v>
      </c>
      <c r="AN33">
        <f>+domexp!AN33+reexp!AN33</f>
        <v>136</v>
      </c>
      <c r="AO33">
        <f>+domexp!AO33+reexp!AO33</f>
        <v>377</v>
      </c>
      <c r="AP33">
        <f>+domexp!AP33+reexp!AP33</f>
        <v>54</v>
      </c>
      <c r="AQ33">
        <f>+domexp!AQ33+reexp!AQ33</f>
        <v>81</v>
      </c>
    </row>
    <row r="34" spans="2:43">
      <c r="B34" t="s">
        <v>19</v>
      </c>
      <c r="Y34">
        <f>+domexp!Y34+reexp!Y34</f>
        <v>356</v>
      </c>
      <c r="AJ34">
        <f>+domexp!AJ34+reexp!AJ34</f>
        <v>20</v>
      </c>
      <c r="AO34">
        <f>+domexp!AO34+reexp!AO34</f>
        <v>75</v>
      </c>
      <c r="AQ34">
        <f>+domexp!AQ34+reexp!AQ34</f>
        <v>75</v>
      </c>
    </row>
    <row r="35" spans="2:43">
      <c r="B35" t="s">
        <v>20</v>
      </c>
      <c r="AG35">
        <f>+domexp!AG35+reexp!AG35</f>
        <v>150</v>
      </c>
      <c r="AH35">
        <f>+domexp!AH35+reexp!AH35</f>
        <v>2220</v>
      </c>
      <c r="AI35">
        <f>+domexp!AI35+reexp!AI35</f>
        <v>3605</v>
      </c>
      <c r="AJ35">
        <f>+domexp!AJ35+reexp!AJ35</f>
        <v>5716</v>
      </c>
      <c r="AK35">
        <f>+domexp!AK35+reexp!AK35</f>
        <v>5757</v>
      </c>
      <c r="AL35">
        <f>+domexp!AL35+reexp!AL35</f>
        <v>6762</v>
      </c>
      <c r="AO35">
        <f>+domexp!AO35+reexp!AO35</f>
        <v>1864</v>
      </c>
      <c r="AP35">
        <f>+domexp!AP35+reexp!AP35</f>
        <v>1260</v>
      </c>
      <c r="AQ35">
        <f>+domexp!AQ35+reexp!AQ35</f>
        <v>3413</v>
      </c>
    </row>
    <row r="36" spans="2:43">
      <c r="B36" t="s">
        <v>133</v>
      </c>
      <c r="Y36">
        <f>+domexp!Y36+reexp!Y36</f>
        <v>1458</v>
      </c>
      <c r="AA36">
        <f>+domexp!AA36+reexp!AA36</f>
        <v>30</v>
      </c>
      <c r="AC36">
        <f>+domexp!AC36+reexp!AC36</f>
        <v>35</v>
      </c>
      <c r="AD36">
        <f>+domexp!AD36+reexp!AD36</f>
        <v>430</v>
      </c>
      <c r="AE36">
        <f>+domexp!AE36+reexp!AE36</f>
        <v>227</v>
      </c>
      <c r="AF36">
        <f>+domexp!AF36+reexp!AF36</f>
        <v>576</v>
      </c>
      <c r="AG36">
        <f>+domexp!AG36+reexp!AG36</f>
        <v>208</v>
      </c>
    </row>
    <row r="37" spans="2:43">
      <c r="B37" t="s">
        <v>21</v>
      </c>
      <c r="Y37">
        <f>+domexp!Y37+reexp!Y37</f>
        <v>32849</v>
      </c>
      <c r="Z37">
        <f>+domexp!Z37+reexp!Z37</f>
        <v>19864</v>
      </c>
      <c r="AA37">
        <f>+domexp!AA37+reexp!AA37</f>
        <v>13844</v>
      </c>
      <c r="AB37">
        <f>+domexp!AB37+reexp!AB37</f>
        <v>25460</v>
      </c>
      <c r="AC37">
        <f>+domexp!AC37+reexp!AC37</f>
        <v>19064</v>
      </c>
      <c r="AD37">
        <f>+domexp!AD37+reexp!AD37</f>
        <v>15974</v>
      </c>
      <c r="AE37">
        <f>+domexp!AE37+reexp!AE37</f>
        <v>13921</v>
      </c>
      <c r="AF37">
        <f>+domexp!AF37+reexp!AF37</f>
        <v>15235</v>
      </c>
      <c r="AG37">
        <f>+domexp!AG37+reexp!AG37</f>
        <v>17758</v>
      </c>
      <c r="AH37">
        <f>+domexp!AH37+reexp!AH37</f>
        <v>14017</v>
      </c>
      <c r="AI37">
        <f>+domexp!AI37+reexp!AI37</f>
        <v>11305</v>
      </c>
      <c r="AJ37">
        <f>+domexp!AJ37+reexp!AJ37</f>
        <v>5912</v>
      </c>
      <c r="AK37">
        <f>+domexp!AK37+reexp!AK37</f>
        <v>4959</v>
      </c>
      <c r="AL37">
        <f>+domexp!AL37+reexp!AL37</f>
        <v>7013</v>
      </c>
      <c r="AM37">
        <f>+domexp!AM37+reexp!AM37</f>
        <v>5948</v>
      </c>
      <c r="AN37">
        <f>+domexp!AN37+reexp!AN37</f>
        <v>4985</v>
      </c>
      <c r="AO37">
        <f>+domexp!AO37+reexp!AO37</f>
        <v>4626</v>
      </c>
      <c r="AP37">
        <f>+domexp!AP37+reexp!AP37</f>
        <v>8387</v>
      </c>
      <c r="AQ37">
        <f>+domexp!AQ37+reexp!AQ37</f>
        <v>4330</v>
      </c>
    </row>
    <row r="38" spans="2:43">
      <c r="B38" t="s">
        <v>22</v>
      </c>
    </row>
    <row r="39" spans="2:43">
      <c r="B39" t="s">
        <v>64</v>
      </c>
      <c r="AH39">
        <f>+domexp!AH39+reexp!AH39</f>
        <v>1369</v>
      </c>
      <c r="AI39">
        <f>+domexp!AI39+reexp!AI39</f>
        <v>1340</v>
      </c>
      <c r="AJ39">
        <f>+domexp!AJ39+reexp!AJ39</f>
        <v>25</v>
      </c>
      <c r="AK39">
        <f>+domexp!AK39+reexp!AK39</f>
        <v>1028</v>
      </c>
      <c r="AL39">
        <f>+domexp!AL39+reexp!AL39</f>
        <v>773</v>
      </c>
      <c r="AM39">
        <f>+domexp!AM39+reexp!AM39</f>
        <v>148</v>
      </c>
      <c r="AN39">
        <f>+domexp!AN39+reexp!AN39</f>
        <v>162</v>
      </c>
      <c r="AO39">
        <f>+domexp!AO39+reexp!AO39</f>
        <v>263</v>
      </c>
      <c r="AP39">
        <f>+domexp!AP39+reexp!AP39</f>
        <v>1045</v>
      </c>
      <c r="AQ39">
        <f>+domexp!AQ39+reexp!AQ39</f>
        <v>334</v>
      </c>
    </row>
    <row r="40" spans="2:43">
      <c r="B40" t="s">
        <v>79</v>
      </c>
      <c r="AD40">
        <f>+domexp!AD40+reexp!AD40</f>
        <v>186</v>
      </c>
    </row>
    <row r="41" spans="2:43">
      <c r="B41" t="s">
        <v>23</v>
      </c>
      <c r="AB41">
        <f>+domexp!AB41+reexp!AB41</f>
        <v>2790</v>
      </c>
      <c r="AH41">
        <f>+domexp!AH41+reexp!AH41</f>
        <v>8569</v>
      </c>
    </row>
    <row r="42" spans="2:43">
      <c r="B42" t="s">
        <v>24</v>
      </c>
    </row>
    <row r="43" spans="2:43">
      <c r="B43" t="s">
        <v>25</v>
      </c>
      <c r="Y43">
        <f>+domexp!Y43+reexp!Y43</f>
        <v>500</v>
      </c>
      <c r="Z43">
        <f>+domexp!Z43+reexp!Z43</f>
        <v>79</v>
      </c>
      <c r="AA43">
        <f>+domexp!AA43+reexp!AA43</f>
        <v>316</v>
      </c>
      <c r="AB43">
        <f>+domexp!AB43+reexp!AB43</f>
        <v>1357</v>
      </c>
      <c r="AK43">
        <f>+domexp!AK43+reexp!AK43</f>
        <v>7</v>
      </c>
      <c r="AN43">
        <f>+domexp!AN43+reexp!AN43</f>
        <v>7</v>
      </c>
      <c r="AP43">
        <f>+domexp!AP43+reexp!AP43</f>
        <v>52</v>
      </c>
      <c r="AQ43">
        <f>+domexp!AQ43+reexp!AQ43</f>
        <v>13</v>
      </c>
    </row>
    <row r="44" spans="2:43">
      <c r="B44" t="s">
        <v>26</v>
      </c>
      <c r="AF44">
        <f>+domexp!AF44+reexp!AF44</f>
        <v>3</v>
      </c>
    </row>
    <row r="45" spans="2:43">
      <c r="B45" t="s">
        <v>27</v>
      </c>
      <c r="AH45">
        <f>+domexp!AH45+reexp!AH45</f>
        <v>1</v>
      </c>
    </row>
    <row r="46" spans="2:43">
      <c r="B46" t="s">
        <v>65</v>
      </c>
      <c r="AB46">
        <f>+domexp!AB46+reexp!AB46</f>
        <v>188176</v>
      </c>
      <c r="AC46">
        <f>+domexp!AC46+reexp!AC46</f>
        <v>447133</v>
      </c>
      <c r="AD46">
        <f>+domexp!AD46+reexp!AD46</f>
        <v>424923</v>
      </c>
      <c r="AE46">
        <f>+domexp!AE46+reexp!AE46</f>
        <v>374325</v>
      </c>
      <c r="AF46">
        <f>+domexp!AF46+reexp!AF46</f>
        <v>362962</v>
      </c>
      <c r="AL46">
        <f>+domexp!AL46+reexp!AL46</f>
        <v>114509</v>
      </c>
      <c r="AM46">
        <f>+domexp!AM46+reexp!AM46</f>
        <v>67510</v>
      </c>
      <c r="AN46">
        <f>+domexp!AN46+reexp!AN46</f>
        <v>81904</v>
      </c>
      <c r="AO46">
        <f>+domexp!AO46+reexp!AO46</f>
        <v>182565</v>
      </c>
      <c r="AP46">
        <f>+domexp!AP46+reexp!AP46</f>
        <v>108065</v>
      </c>
      <c r="AQ46">
        <f>+domexp!AQ46+reexp!AQ46</f>
        <v>120763</v>
      </c>
    </row>
    <row r="47" spans="2:43">
      <c r="B47" t="s">
        <v>28</v>
      </c>
    </row>
    <row r="48" spans="2:43">
      <c r="B48" t="s">
        <v>29</v>
      </c>
      <c r="AB48">
        <f>+domexp!AB48+reexp!AB48</f>
        <v>4346</v>
      </c>
      <c r="AC48">
        <f>+domexp!AC48+reexp!AC48</f>
        <v>4594</v>
      </c>
      <c r="AD48">
        <f>+domexp!AD48+reexp!AD48</f>
        <v>20130</v>
      </c>
      <c r="AE48">
        <f>+domexp!AE48+reexp!AE48</f>
        <v>10754</v>
      </c>
      <c r="AF48">
        <f>+domexp!AF48+reexp!AF48</f>
        <v>4341</v>
      </c>
      <c r="AG48">
        <f>+domexp!AG48+reexp!AG48</f>
        <v>214716</v>
      </c>
      <c r="AH48">
        <f>+domexp!AH48+reexp!AH48</f>
        <v>101499</v>
      </c>
      <c r="AI48">
        <f>+domexp!AI48+reexp!AI48</f>
        <v>44319</v>
      </c>
      <c r="AJ48">
        <f>+domexp!AJ48+reexp!AJ48</f>
        <v>955</v>
      </c>
      <c r="AK48">
        <f>+domexp!AK48+reexp!AK48</f>
        <v>6995</v>
      </c>
      <c r="AM48">
        <f>+domexp!AM48+reexp!AM48</f>
        <v>6981</v>
      </c>
      <c r="AN48">
        <f>+domexp!AN48+reexp!AN48</f>
        <v>9113</v>
      </c>
      <c r="AO48">
        <f>+domexp!AO48+reexp!AO48</f>
        <v>17046</v>
      </c>
      <c r="AP48">
        <f>+domexp!AP48+reexp!AP48</f>
        <v>24854</v>
      </c>
    </row>
    <row r="49" spans="2:43">
      <c r="B49" t="s">
        <v>98</v>
      </c>
      <c r="Y49">
        <f>+domexp!Y49+reexp!Y49</f>
        <v>3793</v>
      </c>
      <c r="Z49">
        <f>+domexp!Z49+reexp!Z49</f>
        <v>2877</v>
      </c>
      <c r="AA49">
        <f>+domexp!AA49+reexp!AA49</f>
        <v>1378</v>
      </c>
      <c r="AB49">
        <f>+domexp!AB49+reexp!AB49</f>
        <v>2602</v>
      </c>
      <c r="AC49">
        <f>+domexp!AC49+reexp!AC49</f>
        <v>2474</v>
      </c>
      <c r="AD49">
        <f>+domexp!AD49+reexp!AD49</f>
        <v>3286</v>
      </c>
      <c r="AE49">
        <f>+domexp!AE49+reexp!AE49</f>
        <v>3537</v>
      </c>
      <c r="AF49">
        <f>+domexp!AF49+reexp!AF49</f>
        <v>2576</v>
      </c>
      <c r="AG49">
        <f>+domexp!AG49+reexp!AG49</f>
        <v>2743</v>
      </c>
      <c r="AH49">
        <f>+domexp!AH49+reexp!AH49</f>
        <v>2652</v>
      </c>
      <c r="AI49">
        <f>+domexp!AI49+reexp!AI49</f>
        <v>2669</v>
      </c>
      <c r="AJ49">
        <f>+domexp!AJ49+reexp!AJ49</f>
        <v>1042</v>
      </c>
      <c r="AK49">
        <f>+domexp!AK49+reexp!AK49</f>
        <v>333</v>
      </c>
      <c r="AL49">
        <f>+domexp!AL49+reexp!AL49</f>
        <v>25</v>
      </c>
      <c r="AM49">
        <f>+domexp!AM49+reexp!AM49</f>
        <v>71</v>
      </c>
    </row>
    <row r="50" spans="2:43">
      <c r="B50" t="s">
        <v>30</v>
      </c>
      <c r="Y50">
        <f>+domexp!Y50+reexp!Y50</f>
        <v>50</v>
      </c>
      <c r="AA50">
        <f>+domexp!AA50+reexp!AA50</f>
        <v>205532</v>
      </c>
      <c r="AB50">
        <f>+domexp!AB50+reexp!AB50</f>
        <v>77091</v>
      </c>
      <c r="AC50">
        <f>+domexp!AC50+reexp!AC50</f>
        <v>25559</v>
      </c>
      <c r="AD50">
        <f>+domexp!AD50+reexp!AD50</f>
        <v>11</v>
      </c>
      <c r="AG50">
        <f>+domexp!AG50+reexp!AG50</f>
        <v>63889</v>
      </c>
      <c r="AH50">
        <f>+domexp!AH50+reexp!AH50</f>
        <v>42781</v>
      </c>
      <c r="AI50">
        <f>+domexp!AI50+reexp!AI50</f>
        <v>4874</v>
      </c>
      <c r="AJ50">
        <f>+domexp!AJ50+reexp!AJ50</f>
        <v>24130</v>
      </c>
      <c r="AK50">
        <f>+domexp!AK50+reexp!AK50</f>
        <v>608</v>
      </c>
      <c r="AL50">
        <f>+domexp!AL50+reexp!AL50</f>
        <v>1677</v>
      </c>
      <c r="AM50">
        <f>+domexp!AM50+reexp!AM50</f>
        <v>2633</v>
      </c>
      <c r="AN50">
        <f>+domexp!AN50+reexp!AN50</f>
        <v>240</v>
      </c>
      <c r="AO50">
        <f>+domexp!AO50+reexp!AO50</f>
        <v>7536</v>
      </c>
      <c r="AP50">
        <f>+domexp!AP50+reexp!AP50</f>
        <v>2</v>
      </c>
      <c r="AQ50">
        <f>+domexp!AQ50+reexp!AQ50</f>
        <v>2014</v>
      </c>
    </row>
    <row r="51" spans="2:43">
      <c r="B51" t="s">
        <v>31</v>
      </c>
    </row>
    <row r="52" spans="2:43">
      <c r="B52" t="s">
        <v>32</v>
      </c>
      <c r="Y52">
        <f>+domexp!Y52+reexp!Y52</f>
        <v>930</v>
      </c>
      <c r="Z52">
        <f>+domexp!Z52+reexp!Z52</f>
        <v>355</v>
      </c>
      <c r="AA52">
        <f>+domexp!AA52+reexp!AA52</f>
        <v>237</v>
      </c>
      <c r="AB52">
        <f>+domexp!AB52+reexp!AB52</f>
        <v>397</v>
      </c>
      <c r="AE52">
        <f>+domexp!AE52+reexp!AE52</f>
        <v>390</v>
      </c>
      <c r="AF52">
        <f>+domexp!AF52+reexp!AF52</f>
        <v>348</v>
      </c>
      <c r="AH52">
        <f>+domexp!AH52+reexp!AH52</f>
        <v>2230</v>
      </c>
      <c r="AI52">
        <f>+domexp!AI52+reexp!AI52</f>
        <v>3066</v>
      </c>
      <c r="AJ52">
        <f>+domexp!AJ52+reexp!AJ52</f>
        <v>1371</v>
      </c>
      <c r="AK52">
        <f>+domexp!AK52+reexp!AK52</f>
        <v>11</v>
      </c>
      <c r="AL52">
        <f>+domexp!AL52+reexp!AL52</f>
        <v>13</v>
      </c>
      <c r="AM52">
        <f>+domexp!AM52+reexp!AM52</f>
        <v>40</v>
      </c>
      <c r="AN52">
        <f>+domexp!AN52+reexp!AN52</f>
        <v>40</v>
      </c>
      <c r="AO52">
        <f>+domexp!AO52+reexp!AO52</f>
        <v>277</v>
      </c>
      <c r="AP52">
        <f>+domexp!AP52+reexp!AP52</f>
        <v>123</v>
      </c>
    </row>
    <row r="53" spans="2:43">
      <c r="B53" t="s">
        <v>114</v>
      </c>
      <c r="AL53">
        <f>+domexp!AL53+reexp!AL53</f>
        <v>700</v>
      </c>
    </row>
    <row r="54" spans="2:43">
      <c r="B54" t="s">
        <v>33</v>
      </c>
      <c r="Y54">
        <f>+domexp!Y54+reexp!Y54</f>
        <v>42159</v>
      </c>
      <c r="AA54">
        <f>+domexp!AA54+reexp!AA54</f>
        <v>28213</v>
      </c>
      <c r="AF54">
        <f>+domexp!AF54+reexp!AF54</f>
        <v>5</v>
      </c>
      <c r="AG54">
        <f>+domexp!AG54+reexp!AG54</f>
        <v>27358</v>
      </c>
      <c r="AI54">
        <f>+domexp!AI54+reexp!AI54</f>
        <v>5175</v>
      </c>
      <c r="AJ54">
        <f>+domexp!AJ54+reexp!AJ54</f>
        <v>4702</v>
      </c>
      <c r="AK54">
        <f>+domexp!AK54+reexp!AK54</f>
        <v>886</v>
      </c>
      <c r="AN54">
        <f>+domexp!AN54+reexp!AN54</f>
        <v>13052</v>
      </c>
      <c r="AO54">
        <f>+domexp!AO54+reexp!AO54</f>
        <v>8577</v>
      </c>
      <c r="AP54">
        <f>+domexp!AP54+reexp!AP54</f>
        <v>16251</v>
      </c>
    </row>
    <row r="55" spans="2:43">
      <c r="B55" t="s">
        <v>34</v>
      </c>
    </row>
    <row r="56" spans="2:43">
      <c r="B56" t="s">
        <v>35</v>
      </c>
      <c r="AC56">
        <f>+domexp!AC56+reexp!AC56</f>
        <v>205</v>
      </c>
      <c r="AD56">
        <f>+domexp!AD56+reexp!AD56</f>
        <v>980</v>
      </c>
      <c r="AE56">
        <f>+domexp!AE56+reexp!AE56</f>
        <v>2623</v>
      </c>
      <c r="AF56">
        <f>+domexp!AF56+reexp!AF56</f>
        <v>2</v>
      </c>
      <c r="AG56">
        <f>+domexp!AG56+reexp!AG56</f>
        <v>165</v>
      </c>
      <c r="AH56">
        <f>+domexp!AH56+reexp!AH56</f>
        <v>25</v>
      </c>
      <c r="AI56">
        <f>+domexp!AI56+reexp!AI56</f>
        <v>7</v>
      </c>
      <c r="AK56">
        <f>+domexp!AK56+reexp!AK56</f>
        <v>16252</v>
      </c>
      <c r="AM56">
        <f>+domexp!AM56+reexp!AM56</f>
        <v>3</v>
      </c>
      <c r="AQ56">
        <f>+domexp!AQ56+reexp!AQ56</f>
        <v>5</v>
      </c>
    </row>
    <row r="57" spans="2:43">
      <c r="B57" t="s">
        <v>36</v>
      </c>
      <c r="Y57">
        <f>+domexp!Y57+reexp!Y57</f>
        <v>5515</v>
      </c>
      <c r="Z57">
        <f>+domexp!Z57+reexp!Z57</f>
        <v>1147</v>
      </c>
      <c r="AA57">
        <f>+domexp!AA57+reexp!AA57</f>
        <v>8772</v>
      </c>
      <c r="AB57">
        <f>+domexp!AB57+reexp!AB57</f>
        <v>7510</v>
      </c>
      <c r="AC57">
        <f>+domexp!AC57+reexp!AC57</f>
        <v>9675</v>
      </c>
      <c r="AD57">
        <f>+domexp!AD57+reexp!AD57</f>
        <v>9644</v>
      </c>
      <c r="AE57">
        <f>+domexp!AE57+reexp!AE57</f>
        <v>12351</v>
      </c>
      <c r="AF57">
        <f>+domexp!AF57+reexp!AF57</f>
        <v>7159</v>
      </c>
      <c r="AG57">
        <f>+domexp!AG57+reexp!AG57</f>
        <v>4584</v>
      </c>
      <c r="AH57">
        <f>+domexp!AH57+reexp!AH57</f>
        <v>9747</v>
      </c>
      <c r="AI57">
        <f>+domexp!AI57+reexp!AI57</f>
        <v>4945</v>
      </c>
      <c r="AJ57">
        <f>+domexp!AJ57+reexp!AJ57</f>
        <v>4667</v>
      </c>
      <c r="AK57">
        <f>+domexp!AK57+reexp!AK57</f>
        <v>4135</v>
      </c>
      <c r="AL57">
        <f>+domexp!AL57+reexp!AL57</f>
        <v>3007</v>
      </c>
      <c r="AM57">
        <f>+domexp!AM57+reexp!AM57</f>
        <v>2964</v>
      </c>
      <c r="AN57">
        <f>+domexp!AN57+reexp!AN57</f>
        <v>2004</v>
      </c>
      <c r="AO57">
        <f>+domexp!AO57+reexp!AO57</f>
        <v>5436</v>
      </c>
      <c r="AP57">
        <f>+domexp!AP57+reexp!AP57</f>
        <v>4920</v>
      </c>
      <c r="AQ57">
        <f>+domexp!AQ57+reexp!AQ57</f>
        <v>2792</v>
      </c>
    </row>
    <row r="58" spans="2:43">
      <c r="B58" t="s">
        <v>80</v>
      </c>
      <c r="AA58">
        <f>+domexp!AA58+reexp!AA58</f>
        <v>591</v>
      </c>
      <c r="AF58">
        <f>+domexp!AF58+reexp!AF58</f>
        <v>15</v>
      </c>
      <c r="AL58">
        <f>+domexp!AL58+reexp!AL58</f>
        <v>20</v>
      </c>
    </row>
    <row r="59" spans="2:43">
      <c r="B59" t="s">
        <v>37</v>
      </c>
    </row>
    <row r="60" spans="2:43">
      <c r="B60" t="s">
        <v>38</v>
      </c>
    </row>
    <row r="61" spans="2:43">
      <c r="B61" t="s">
        <v>66</v>
      </c>
      <c r="AL61">
        <f>+domexp!AL61+reexp!AL61</f>
        <v>4349</v>
      </c>
      <c r="AM61">
        <f>+domexp!AM61+reexp!AM61</f>
        <v>4599</v>
      </c>
      <c r="AN61">
        <f>+domexp!AN61+reexp!AN61</f>
        <v>30925</v>
      </c>
      <c r="AO61">
        <f>+domexp!AO61+reexp!AO61</f>
        <v>33016</v>
      </c>
      <c r="AP61">
        <f>+domexp!AP61+reexp!AP61</f>
        <v>20390</v>
      </c>
      <c r="AQ61">
        <f>+domexp!AQ61+reexp!AQ61</f>
        <v>6869</v>
      </c>
    </row>
    <row r="62" spans="2:43">
      <c r="B62" t="s">
        <v>39</v>
      </c>
      <c r="AH62">
        <f>+domexp!AH62+reexp!AH62</f>
        <v>95</v>
      </c>
      <c r="AI62">
        <f>+domexp!AI62+reexp!AI62</f>
        <v>3911</v>
      </c>
      <c r="AL62">
        <f>+domexp!AL62+reexp!AL62</f>
        <v>2260</v>
      </c>
      <c r="AM62">
        <f>+domexp!AM62+reexp!AM62</f>
        <v>4968</v>
      </c>
      <c r="AO62">
        <f>+domexp!AO62+reexp!AO62</f>
        <v>9193</v>
      </c>
      <c r="AP62">
        <f>+domexp!AP62+reexp!AP62</f>
        <v>2749</v>
      </c>
      <c r="AQ62">
        <f>+domexp!AQ62+reexp!AQ62</f>
        <v>0</v>
      </c>
    </row>
    <row r="63" spans="2:43">
      <c r="B63" t="s">
        <v>71</v>
      </c>
      <c r="Y63">
        <f>+domexp!Y63+reexp!Y63</f>
        <v>13</v>
      </c>
      <c r="Z63">
        <f>+domexp!Z63+reexp!Z63</f>
        <v>97</v>
      </c>
      <c r="AA63">
        <f>+domexp!AA63+reexp!AA63</f>
        <v>574</v>
      </c>
      <c r="AB63">
        <f>+domexp!AB63+reexp!AB63</f>
        <v>52</v>
      </c>
      <c r="AE63">
        <f>+domexp!AE63+reexp!AE63</f>
        <v>176</v>
      </c>
      <c r="AF63">
        <f>+domexp!AF63+reexp!AF63</f>
        <v>3</v>
      </c>
      <c r="AG63">
        <f>+domexp!AG63+reexp!AG63</f>
        <v>137</v>
      </c>
      <c r="AO63">
        <f>+domexp!AO63+reexp!AO63</f>
        <v>123</v>
      </c>
      <c r="AP63">
        <f>+domexp!AP63+reexp!AP63</f>
        <v>323</v>
      </c>
      <c r="AQ63">
        <f>+domexp!AQ63+reexp!AQ63</f>
        <v>0</v>
      </c>
    </row>
    <row r="64" spans="2:43">
      <c r="B64" t="s">
        <v>40</v>
      </c>
      <c r="Z64">
        <f>+domexp!Z64+reexp!Z64</f>
        <v>33</v>
      </c>
      <c r="AA64">
        <f>+domexp!AA64+reexp!AA64</f>
        <v>38</v>
      </c>
      <c r="AC64">
        <f>+domexp!AC64+reexp!AC64</f>
        <v>3</v>
      </c>
      <c r="AF64">
        <f>+domexp!AF64+reexp!AF64</f>
        <v>391</v>
      </c>
      <c r="AG64">
        <f>+domexp!AG64+reexp!AG64</f>
        <v>14</v>
      </c>
      <c r="AH64">
        <f>+domexp!AH64+reexp!AH64</f>
        <v>476</v>
      </c>
      <c r="AI64">
        <f>+domexp!AI64+reexp!AI64</f>
        <v>786</v>
      </c>
      <c r="AJ64">
        <f>+domexp!AJ64+reexp!AJ64</f>
        <v>116</v>
      </c>
      <c r="AK64">
        <f>+domexp!AK64+reexp!AK64</f>
        <v>110</v>
      </c>
      <c r="AL64">
        <f>+domexp!AL64+reexp!AL64</f>
        <v>8</v>
      </c>
      <c r="AN64">
        <f>+domexp!AN64+reexp!AN64</f>
        <v>242</v>
      </c>
      <c r="AP64">
        <f>+domexp!AP64+reexp!AP64</f>
        <v>102</v>
      </c>
      <c r="AQ64">
        <f>+domexp!AQ64+reexp!AQ64</f>
        <v>17</v>
      </c>
    </row>
    <row r="65" spans="2:43">
      <c r="B65" t="s">
        <v>41</v>
      </c>
    </row>
    <row r="66" spans="2:43">
      <c r="B66" t="s">
        <v>139</v>
      </c>
      <c r="AD66">
        <f>+domexp!AD66+reexp!AD66</f>
        <v>225</v>
      </c>
      <c r="AE66">
        <f>+domexp!AE66+reexp!AE66</f>
        <v>15</v>
      </c>
    </row>
    <row r="67" spans="2:43">
      <c r="B67" t="s">
        <v>42</v>
      </c>
    </row>
    <row r="68" spans="2:43">
      <c r="B68" t="s">
        <v>43</v>
      </c>
    </row>
    <row r="69" spans="2:43">
      <c r="B69" t="s">
        <v>44</v>
      </c>
    </row>
    <row r="70" spans="2:43">
      <c r="B70" t="s">
        <v>45</v>
      </c>
    </row>
    <row r="71" spans="2:43">
      <c r="B71" t="s">
        <v>46</v>
      </c>
    </row>
    <row r="72" spans="2:43">
      <c r="B72" t="s">
        <v>47</v>
      </c>
      <c r="AG72">
        <f>+domexp!AG72+reexp!AG72</f>
        <v>19216</v>
      </c>
      <c r="AH72">
        <f>+domexp!AH72+reexp!AH72</f>
        <v>34163</v>
      </c>
      <c r="AI72">
        <f>+domexp!AI72+reexp!AI72</f>
        <v>39396</v>
      </c>
      <c r="AJ72">
        <f>+domexp!AJ72+reexp!AJ72</f>
        <v>41611</v>
      </c>
      <c r="AK72">
        <f>+domexp!AK72+reexp!AK72</f>
        <v>3267</v>
      </c>
      <c r="AO72">
        <f>+domexp!AO72+reexp!AO72</f>
        <v>4582</v>
      </c>
    </row>
    <row r="73" spans="2:43">
      <c r="B73" t="s">
        <v>48</v>
      </c>
      <c r="AB73">
        <f>+domexp!AB73+reexp!AB73</f>
        <v>5</v>
      </c>
      <c r="AN73">
        <f>+domexp!AN73+reexp!AN73</f>
        <v>6715</v>
      </c>
      <c r="AQ73">
        <f>+domexp!AQ73+reexp!AQ73</f>
        <v>6</v>
      </c>
    </row>
    <row r="74" spans="2:43">
      <c r="B74" t="s">
        <v>49</v>
      </c>
    </row>
    <row r="75" spans="2:43">
      <c r="B75" t="s">
        <v>50</v>
      </c>
      <c r="AB75">
        <f>+domexp!AB75+reexp!AB75</f>
        <v>123</v>
      </c>
      <c r="AC75">
        <f>+domexp!AC75+reexp!AC75</f>
        <v>1494</v>
      </c>
      <c r="AD75">
        <f>+domexp!AD75+reexp!AD75</f>
        <v>41</v>
      </c>
      <c r="AE75">
        <f>+domexp!AE75+reexp!AE75</f>
        <v>127</v>
      </c>
      <c r="AL75">
        <f>+domexp!AL75+reexp!AL75</f>
        <v>35</v>
      </c>
      <c r="AP75">
        <f>+domexp!AP75+reexp!AP75</f>
        <v>725</v>
      </c>
      <c r="AQ75">
        <f>+domexp!AQ75+reexp!AQ75</f>
        <v>326</v>
      </c>
    </row>
    <row r="76" spans="2:43">
      <c r="B76" t="s">
        <v>51</v>
      </c>
    </row>
    <row r="77" spans="2:43">
      <c r="B77" t="s">
        <v>52</v>
      </c>
      <c r="Y77">
        <f>+domexp!Y77+reexp!Y77</f>
        <v>452489</v>
      </c>
      <c r="Z77">
        <f>+domexp!Z77+reexp!Z77</f>
        <v>119776</v>
      </c>
      <c r="AA77">
        <f>+domexp!AA77+reexp!AA77</f>
        <v>11346</v>
      </c>
      <c r="AB77">
        <f>+domexp!AB77+reexp!AB77</f>
        <v>122520</v>
      </c>
      <c r="AC77">
        <f>+domexp!AC77+reexp!AC77</f>
        <v>12491</v>
      </c>
      <c r="AD77">
        <f>+domexp!AD77+reexp!AD77</f>
        <v>39872</v>
      </c>
      <c r="AE77">
        <f>+domexp!AE77+reexp!AE77</f>
        <v>118290</v>
      </c>
      <c r="AF77">
        <f>+domexp!AF77+reexp!AF77</f>
        <v>87700</v>
      </c>
      <c r="AG77">
        <f>+domexp!AG77+reexp!AG77</f>
        <v>53232</v>
      </c>
      <c r="AH77">
        <f>+domexp!AH77+reexp!AH77</f>
        <v>254494</v>
      </c>
      <c r="AI77">
        <f>+domexp!AI77+reexp!AI77</f>
        <v>200980</v>
      </c>
      <c r="AJ77">
        <f>+domexp!AJ77+reexp!AJ77</f>
        <v>59845</v>
      </c>
      <c r="AK77">
        <f>+domexp!AK77+reexp!AK77</f>
        <v>38819</v>
      </c>
      <c r="AL77">
        <f>+domexp!AL77+reexp!AL77</f>
        <v>28576</v>
      </c>
      <c r="AM77">
        <f>+domexp!AM77+reexp!AM77</f>
        <v>10800</v>
      </c>
      <c r="AN77">
        <f>+domexp!AN77+reexp!AN77</f>
        <v>40841</v>
      </c>
      <c r="AO77">
        <f>+domexp!AO77+reexp!AO77</f>
        <v>89279</v>
      </c>
      <c r="AP77">
        <f>+domexp!AP77+reexp!AP77</f>
        <v>147436</v>
      </c>
      <c r="AQ77">
        <f>+domexp!AQ77+reexp!AQ77</f>
        <v>69922</v>
      </c>
    </row>
    <row r="78" spans="2:43">
      <c r="B78" t="s">
        <v>85</v>
      </c>
      <c r="Y78">
        <f>+domexp!Y78+reexp!Y78</f>
        <v>4347</v>
      </c>
      <c r="Z78">
        <f>+domexp!Z78+reexp!Z78</f>
        <v>12613</v>
      </c>
      <c r="AA78">
        <f>+domexp!AA78+reexp!AA78</f>
        <v>4126</v>
      </c>
      <c r="AB78">
        <f>+domexp!AB78+reexp!AB78</f>
        <v>2999</v>
      </c>
      <c r="AC78">
        <f>+domexp!AC78+reexp!AC78</f>
        <v>4426</v>
      </c>
      <c r="AD78">
        <f>+domexp!AD78+reexp!AD78</f>
        <v>6833</v>
      </c>
      <c r="AE78">
        <f>+domexp!AE78+reexp!AE78</f>
        <v>2973</v>
      </c>
      <c r="AF78">
        <f>+domexp!AF78+reexp!AF78</f>
        <v>3610</v>
      </c>
      <c r="AG78">
        <f>+domexp!AG78+reexp!AG78</f>
        <v>3910</v>
      </c>
      <c r="AH78">
        <f>+domexp!AH78+reexp!AH78</f>
        <v>5789</v>
      </c>
      <c r="AI78">
        <f>+domexp!AI78+reexp!AI78</f>
        <v>2576</v>
      </c>
      <c r="AJ78">
        <f>+domexp!AJ78+reexp!AJ78</f>
        <v>773</v>
      </c>
      <c r="AK78">
        <f>+domexp!AK78+reexp!AK78</f>
        <v>227</v>
      </c>
      <c r="AL78">
        <f>+domexp!AL78+reexp!AL78</f>
        <v>96</v>
      </c>
      <c r="AO78">
        <f>+domexp!AO78+reexp!AO78</f>
        <v>30</v>
      </c>
      <c r="AP78">
        <f>+domexp!AP78+reexp!AP78</f>
        <v>0</v>
      </c>
      <c r="AQ78">
        <f>+domexp!AQ78+reexp!AQ78</f>
        <v>0</v>
      </c>
    </row>
    <row r="79" spans="2:43">
      <c r="B79" t="s">
        <v>53</v>
      </c>
      <c r="AO79">
        <f>+domexp!AO79+reexp!AO79</f>
        <v>0</v>
      </c>
      <c r="AP79">
        <f>+domexp!AP79+reexp!AP79</f>
        <v>0</v>
      </c>
      <c r="AQ79">
        <f>+domexp!AQ79+reexp!AQ79</f>
        <v>0</v>
      </c>
    </row>
    <row r="80" spans="2:43">
      <c r="B80" t="s">
        <v>63</v>
      </c>
      <c r="Y80">
        <f>+domexp!Y80+reexp!Y80</f>
        <v>15244</v>
      </c>
      <c r="Z80">
        <f>+domexp!Z80+reexp!Z80</f>
        <v>8410</v>
      </c>
      <c r="AA80">
        <f>+domexp!AA80+reexp!AA80</f>
        <v>2511</v>
      </c>
      <c r="AB80">
        <f>+domexp!AB80+reexp!AB80</f>
        <v>2630</v>
      </c>
      <c r="AC80">
        <f>+domexp!AC80+reexp!AC80</f>
        <v>2269</v>
      </c>
      <c r="AD80">
        <f>+domexp!AD80+reexp!AD80</f>
        <v>2242</v>
      </c>
      <c r="AE80">
        <f>+domexp!AE80+reexp!AE80</f>
        <v>3524</v>
      </c>
      <c r="AF80">
        <f>+domexp!AF80+reexp!AF80</f>
        <v>2854</v>
      </c>
      <c r="AG80">
        <f>+domexp!AG80+reexp!AG80</f>
        <v>1971</v>
      </c>
      <c r="AH80">
        <f>+domexp!AH80+reexp!AH80</f>
        <v>1438</v>
      </c>
      <c r="AI80">
        <f>+domexp!AI80+reexp!AI80</f>
        <v>3872</v>
      </c>
      <c r="AJ80">
        <f>+domexp!AJ80+reexp!AJ80</f>
        <v>3082</v>
      </c>
      <c r="AK80">
        <f>+domexp!AK80+reexp!AK80</f>
        <v>2215</v>
      </c>
      <c r="AL80">
        <f>+domexp!AL80+reexp!AL80</f>
        <v>2916</v>
      </c>
      <c r="AM80">
        <f>+domexp!AM80+reexp!AM80</f>
        <v>2848</v>
      </c>
      <c r="AN80">
        <f>+domexp!AN80+reexp!AN80</f>
        <v>17461</v>
      </c>
      <c r="AO80">
        <f>+domexp!AO80+reexp!AO80</f>
        <v>4780</v>
      </c>
      <c r="AP80">
        <f>+domexp!AP80+reexp!AP80</f>
        <v>7275</v>
      </c>
      <c r="AQ80">
        <f>+domexp!AQ80+reexp!AQ80</f>
        <v>10101</v>
      </c>
    </row>
    <row r="82" spans="2:43">
      <c r="B82" t="s">
        <v>157</v>
      </c>
      <c r="Y82">
        <f>SUM(Y4:Y81)</f>
        <v>2896448</v>
      </c>
      <c r="Z82">
        <f t="shared" ref="Z82:AQ82" si="0">SUM(Z4:Z81)</f>
        <v>2541458</v>
      </c>
      <c r="AA82">
        <f t="shared" si="0"/>
        <v>1863172</v>
      </c>
      <c r="AB82">
        <f t="shared" si="0"/>
        <v>1553239</v>
      </c>
      <c r="AC82">
        <f t="shared" si="0"/>
        <v>1508934</v>
      </c>
      <c r="AD82">
        <f t="shared" si="0"/>
        <v>2156257</v>
      </c>
      <c r="AE82">
        <f t="shared" si="0"/>
        <v>1740427</v>
      </c>
      <c r="AF82">
        <f t="shared" si="0"/>
        <v>1997374</v>
      </c>
      <c r="AG82">
        <f t="shared" si="0"/>
        <v>2701251</v>
      </c>
      <c r="AH82">
        <f t="shared" si="0"/>
        <v>1775998</v>
      </c>
      <c r="AI82">
        <f t="shared" si="0"/>
        <v>1484526</v>
      </c>
      <c r="AJ82">
        <f t="shared" si="0"/>
        <v>1000187</v>
      </c>
      <c r="AK82">
        <f t="shared" si="0"/>
        <v>1698964</v>
      </c>
      <c r="AL82">
        <f t="shared" si="0"/>
        <v>1725529</v>
      </c>
      <c r="AM82">
        <f t="shared" si="0"/>
        <v>1456455</v>
      </c>
      <c r="AN82">
        <f t="shared" si="0"/>
        <v>1810611</v>
      </c>
      <c r="AO82">
        <f t="shared" si="0"/>
        <v>2135427</v>
      </c>
      <c r="AP82">
        <f t="shared" si="0"/>
        <v>2213657</v>
      </c>
      <c r="AQ82">
        <f t="shared" si="0"/>
        <v>2535029</v>
      </c>
    </row>
    <row r="84" spans="2:43">
      <c r="Y84">
        <f>+Y82-(domexp!Y82+reexp!Y82)</f>
        <v>0</v>
      </c>
      <c r="Z84">
        <f>+Z82-(domexp!Z82+reexp!Z82)</f>
        <v>0</v>
      </c>
      <c r="AA84">
        <f>+AA82-(domexp!AA82+reexp!AA82)</f>
        <v>0</v>
      </c>
      <c r="AB84">
        <f>+AB82-(domexp!AB82+reexp!AB82)</f>
        <v>0</v>
      </c>
      <c r="AC84">
        <f>+AC82-(domexp!AC82+reexp!AC82)</f>
        <v>0</v>
      </c>
      <c r="AD84">
        <f>+AD82-(domexp!AD82+reexp!AD82)</f>
        <v>0</v>
      </c>
      <c r="AE84">
        <f>+AE82-(domexp!AE82+reexp!AE82)</f>
        <v>0</v>
      </c>
      <c r="AF84">
        <f>+AF82-(domexp!AF82+reexp!AF82)</f>
        <v>0</v>
      </c>
      <c r="AG84">
        <f>+AG82-(domexp!AG82+reexp!AG82)</f>
        <v>0</v>
      </c>
      <c r="AH84">
        <f>+AH82-(domexp!AH82+reexp!AH82)</f>
        <v>0</v>
      </c>
      <c r="AI84">
        <f>+AI82-(domexp!AI82+reexp!AI82)</f>
        <v>0</v>
      </c>
      <c r="AJ84">
        <f>+AJ82-(domexp!AJ82+reexp!AJ82)</f>
        <v>0</v>
      </c>
      <c r="AK84">
        <f>+AK82-(domexp!AK82+reexp!AK82)</f>
        <v>0</v>
      </c>
      <c r="AL84">
        <f>+AL82-(domexp!AL82+reexp!AL82)</f>
        <v>0</v>
      </c>
      <c r="AM84">
        <f>+AM82-(domexp!AM82+reexp!AM82)</f>
        <v>0</v>
      </c>
      <c r="AN84">
        <f>+AN82-(domexp!AN82+reexp!AN82)</f>
        <v>0</v>
      </c>
      <c r="AO84">
        <f>+AO82-(domexp!AO82+reexp!AO82)</f>
        <v>0</v>
      </c>
      <c r="AP84">
        <f>+AP82-(domexp!AP82+reexp!AP82)</f>
        <v>0</v>
      </c>
      <c r="AQ84">
        <f>+AQ82-(domexp!AQ82+reexp!AQ82)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C92"/>
  <sheetViews>
    <sheetView workbookViewId="0">
      <pane xSplit="3" ySplit="3" topLeftCell="V61" activePane="bottomRight" state="frozen"/>
      <selection activeCell="B1" sqref="B1:B1048576"/>
      <selection pane="topRight" activeCell="B1" sqref="B1:B1048576"/>
      <selection pane="bottomLeft" activeCell="B1" sqref="B1:B1048576"/>
      <selection pane="bottomRight" activeCell="Y93" sqref="Y93"/>
    </sheetView>
  </sheetViews>
  <sheetFormatPr defaultRowHeight="15"/>
  <sheetData>
    <row r="1" spans="1:55">
      <c r="C1" t="s">
        <v>0</v>
      </c>
      <c r="D1" t="s">
        <v>1</v>
      </c>
      <c r="E1">
        <v>1900</v>
      </c>
      <c r="F1">
        <v>1901</v>
      </c>
      <c r="G1">
        <v>1902</v>
      </c>
      <c r="H1">
        <v>1903</v>
      </c>
      <c r="I1">
        <v>1904</v>
      </c>
      <c r="J1">
        <v>1905</v>
      </c>
      <c r="K1">
        <v>1906</v>
      </c>
      <c r="L1">
        <v>1907</v>
      </c>
      <c r="M1">
        <v>1908</v>
      </c>
      <c r="N1">
        <v>1909</v>
      </c>
      <c r="O1">
        <v>1910</v>
      </c>
      <c r="P1">
        <v>1911</v>
      </c>
      <c r="Q1">
        <v>1912</v>
      </c>
      <c r="R1">
        <v>1913</v>
      </c>
      <c r="S1">
        <v>1914</v>
      </c>
      <c r="T1">
        <v>1915</v>
      </c>
      <c r="U1">
        <v>1916</v>
      </c>
      <c r="V1">
        <v>1917</v>
      </c>
      <c r="W1">
        <v>1918</v>
      </c>
      <c r="X1">
        <v>1919</v>
      </c>
      <c r="Y1">
        <v>1920</v>
      </c>
      <c r="Z1">
        <v>1921</v>
      </c>
      <c r="AA1" s="1">
        <v>1922</v>
      </c>
      <c r="AB1">
        <v>1923</v>
      </c>
      <c r="AC1" s="1">
        <v>1924</v>
      </c>
      <c r="AD1">
        <v>1925</v>
      </c>
      <c r="AE1" s="1">
        <v>1926</v>
      </c>
      <c r="AF1">
        <v>1927</v>
      </c>
      <c r="AG1">
        <v>1928</v>
      </c>
      <c r="AH1">
        <v>1929</v>
      </c>
      <c r="AI1" s="1">
        <v>1930</v>
      </c>
      <c r="AJ1">
        <v>1931</v>
      </c>
      <c r="AK1">
        <v>1932</v>
      </c>
      <c r="AL1">
        <v>1933</v>
      </c>
      <c r="AM1">
        <v>1934</v>
      </c>
      <c r="AN1">
        <v>1935</v>
      </c>
      <c r="AO1">
        <v>1936</v>
      </c>
      <c r="AP1">
        <v>1937</v>
      </c>
      <c r="AQ1">
        <v>1938</v>
      </c>
      <c r="AR1">
        <v>1939</v>
      </c>
      <c r="AS1">
        <v>1940</v>
      </c>
      <c r="AT1">
        <v>1941</v>
      </c>
      <c r="AU1">
        <v>1942</v>
      </c>
      <c r="AV1">
        <v>1943</v>
      </c>
      <c r="AW1">
        <v>1944</v>
      </c>
      <c r="AX1">
        <v>1945</v>
      </c>
      <c r="AY1">
        <v>1946</v>
      </c>
      <c r="AZ1">
        <v>1947</v>
      </c>
      <c r="BA1">
        <v>1948</v>
      </c>
      <c r="BB1">
        <v>1949</v>
      </c>
      <c r="BC1">
        <v>1950</v>
      </c>
    </row>
    <row r="2" spans="1:55">
      <c r="AA2" s="1"/>
      <c r="AC2" s="1"/>
      <c r="AE2" s="1"/>
      <c r="AI2" s="1"/>
    </row>
    <row r="3" spans="1:55">
      <c r="Y3" t="s">
        <v>54</v>
      </c>
      <c r="Z3" t="s">
        <v>54</v>
      </c>
      <c r="AA3" t="s">
        <v>54</v>
      </c>
      <c r="AB3" t="s">
        <v>54</v>
      </c>
      <c r="AC3" t="s">
        <v>54</v>
      </c>
      <c r="AD3" t="s">
        <v>54</v>
      </c>
      <c r="AE3" t="s">
        <v>54</v>
      </c>
      <c r="AF3" t="s">
        <v>54</v>
      </c>
      <c r="AG3" t="s">
        <v>54</v>
      </c>
      <c r="AH3" t="s">
        <v>54</v>
      </c>
      <c r="AI3" t="s">
        <v>54</v>
      </c>
      <c r="AJ3" t="s">
        <v>54</v>
      </c>
      <c r="AK3" t="s">
        <v>54</v>
      </c>
      <c r="AL3" t="s">
        <v>54</v>
      </c>
      <c r="AM3" t="s">
        <v>54</v>
      </c>
      <c r="AN3" t="s">
        <v>54</v>
      </c>
      <c r="AO3" t="s">
        <v>54</v>
      </c>
      <c r="AP3" t="s">
        <v>54</v>
      </c>
      <c r="AQ3" t="s">
        <v>54</v>
      </c>
    </row>
    <row r="4" spans="1:55">
      <c r="A4" t="s">
        <v>2</v>
      </c>
      <c r="B4" t="s">
        <v>3</v>
      </c>
      <c r="Y4">
        <v>23607</v>
      </c>
      <c r="Z4">
        <v>164234</v>
      </c>
      <c r="AA4">
        <v>140096</v>
      </c>
      <c r="AB4">
        <v>55674</v>
      </c>
      <c r="AC4">
        <v>20467</v>
      </c>
      <c r="AD4">
        <v>56379</v>
      </c>
      <c r="AE4">
        <v>124549</v>
      </c>
      <c r="AF4">
        <v>122194</v>
      </c>
      <c r="AG4">
        <v>384106</v>
      </c>
      <c r="AH4">
        <v>409465</v>
      </c>
      <c r="AI4">
        <v>436761</v>
      </c>
      <c r="AJ4">
        <v>119955</v>
      </c>
      <c r="AK4">
        <v>842400</v>
      </c>
      <c r="AL4">
        <v>736521</v>
      </c>
      <c r="AM4">
        <v>641305</v>
      </c>
      <c r="AN4">
        <v>878833</v>
      </c>
      <c r="AO4">
        <v>794649</v>
      </c>
      <c r="AP4">
        <v>843362</v>
      </c>
      <c r="AQ4">
        <v>829358</v>
      </c>
    </row>
    <row r="5" spans="1:55">
      <c r="B5" t="s">
        <v>4</v>
      </c>
      <c r="Y5">
        <v>149974</v>
      </c>
      <c r="Z5">
        <v>210783</v>
      </c>
      <c r="AA5">
        <v>66879</v>
      </c>
      <c r="AB5">
        <v>53111</v>
      </c>
      <c r="AC5">
        <v>19109</v>
      </c>
      <c r="AD5">
        <v>18424</v>
      </c>
      <c r="AE5">
        <v>115646</v>
      </c>
      <c r="AF5">
        <v>33857</v>
      </c>
      <c r="AG5">
        <v>30440</v>
      </c>
      <c r="AH5">
        <v>25803</v>
      </c>
      <c r="AI5">
        <v>59999</v>
      </c>
      <c r="AJ5">
        <v>19997</v>
      </c>
      <c r="AK5">
        <v>17785</v>
      </c>
      <c r="AL5">
        <v>48402</v>
      </c>
      <c r="AM5">
        <v>45171</v>
      </c>
      <c r="AN5">
        <v>112993</v>
      </c>
      <c r="AO5">
        <v>220503</v>
      </c>
      <c r="AP5">
        <v>243663</v>
      </c>
      <c r="AQ5">
        <v>767098</v>
      </c>
    </row>
    <row r="6" spans="1:55">
      <c r="B6" t="s">
        <v>130</v>
      </c>
    </row>
    <row r="7" spans="1:55">
      <c r="B7" t="s">
        <v>5</v>
      </c>
    </row>
    <row r="8" spans="1:55">
      <c r="B8" t="s">
        <v>6</v>
      </c>
    </row>
    <row r="9" spans="1:55">
      <c r="B9" t="s">
        <v>7</v>
      </c>
      <c r="AK9">
        <v>18</v>
      </c>
    </row>
    <row r="10" spans="1:55">
      <c r="B10" t="s">
        <v>8</v>
      </c>
    </row>
    <row r="11" spans="1:55">
      <c r="B11" t="s">
        <v>9</v>
      </c>
      <c r="Y11">
        <v>510024</v>
      </c>
      <c r="Z11">
        <v>125043</v>
      </c>
      <c r="AA11">
        <v>97952</v>
      </c>
      <c r="AB11">
        <v>5908</v>
      </c>
      <c r="AC11">
        <v>108650</v>
      </c>
      <c r="AD11">
        <v>504984</v>
      </c>
      <c r="AE11">
        <v>210206</v>
      </c>
      <c r="AF11">
        <v>892544</v>
      </c>
      <c r="AG11">
        <v>1242683</v>
      </c>
      <c r="AH11">
        <v>546407</v>
      </c>
      <c r="AI11">
        <v>386373</v>
      </c>
      <c r="AJ11">
        <v>510197</v>
      </c>
      <c r="AK11">
        <v>530277</v>
      </c>
      <c r="AL11">
        <v>501628</v>
      </c>
      <c r="AM11">
        <v>470209</v>
      </c>
      <c r="AN11">
        <v>457273</v>
      </c>
      <c r="AO11">
        <v>546764</v>
      </c>
      <c r="AP11">
        <v>594651</v>
      </c>
      <c r="AQ11">
        <v>552311</v>
      </c>
    </row>
    <row r="12" spans="1:55">
      <c r="B12" t="s">
        <v>10</v>
      </c>
      <c r="AM12">
        <v>22</v>
      </c>
      <c r="AP12">
        <v>12</v>
      </c>
    </row>
    <row r="13" spans="1:55">
      <c r="B13" t="s">
        <v>60</v>
      </c>
      <c r="AP13">
        <v>270</v>
      </c>
      <c r="AQ13">
        <v>289</v>
      </c>
    </row>
    <row r="14" spans="1:55">
      <c r="B14" t="s">
        <v>75</v>
      </c>
    </row>
    <row r="15" spans="1:55">
      <c r="B15" t="s">
        <v>135</v>
      </c>
    </row>
    <row r="16" spans="1:55">
      <c r="B16" t="s">
        <v>58</v>
      </c>
      <c r="Y16">
        <v>80</v>
      </c>
      <c r="Z16">
        <v>76</v>
      </c>
      <c r="AA16">
        <v>160</v>
      </c>
      <c r="AB16">
        <v>7</v>
      </c>
      <c r="AE16">
        <v>56</v>
      </c>
      <c r="AF16">
        <v>23</v>
      </c>
      <c r="AG16">
        <v>16</v>
      </c>
      <c r="AH16">
        <v>21</v>
      </c>
      <c r="AI16">
        <v>2</v>
      </c>
      <c r="AJ16">
        <v>1</v>
      </c>
      <c r="AK16">
        <v>77</v>
      </c>
      <c r="AL16">
        <v>127</v>
      </c>
      <c r="AN16">
        <v>345</v>
      </c>
      <c r="AO16">
        <v>223</v>
      </c>
      <c r="AP16">
        <v>394</v>
      </c>
      <c r="AQ16">
        <v>289</v>
      </c>
    </row>
    <row r="17" spans="2:43">
      <c r="B17" t="s">
        <v>11</v>
      </c>
      <c r="AA17">
        <v>1</v>
      </c>
      <c r="AC17">
        <v>493</v>
      </c>
      <c r="AD17">
        <v>182</v>
      </c>
      <c r="AE17">
        <v>778</v>
      </c>
      <c r="AF17">
        <v>312</v>
      </c>
      <c r="AG17">
        <v>794</v>
      </c>
      <c r="AH17">
        <v>673</v>
      </c>
      <c r="AI17">
        <v>626</v>
      </c>
      <c r="AJ17">
        <v>739</v>
      </c>
      <c r="AK17">
        <v>383</v>
      </c>
      <c r="AL17">
        <v>511</v>
      </c>
      <c r="AM17">
        <v>751</v>
      </c>
      <c r="AN17">
        <v>426</v>
      </c>
      <c r="AO17">
        <v>346</v>
      </c>
      <c r="AP17">
        <v>604</v>
      </c>
      <c r="AQ17">
        <v>1320</v>
      </c>
    </row>
    <row r="18" spans="2:43">
      <c r="B18" t="s">
        <v>12</v>
      </c>
      <c r="Y18">
        <v>5749</v>
      </c>
      <c r="Z18">
        <v>533</v>
      </c>
      <c r="AA18">
        <v>1032</v>
      </c>
      <c r="AB18">
        <v>469</v>
      </c>
      <c r="AC18">
        <v>795</v>
      </c>
      <c r="AD18">
        <v>2471</v>
      </c>
      <c r="AE18">
        <v>2558</v>
      </c>
      <c r="AF18">
        <v>5880</v>
      </c>
      <c r="AG18">
        <v>3137</v>
      </c>
      <c r="AH18">
        <v>5597</v>
      </c>
      <c r="AI18">
        <v>17208</v>
      </c>
      <c r="AJ18">
        <v>15707</v>
      </c>
      <c r="AK18">
        <v>8569</v>
      </c>
      <c r="AL18">
        <v>1336</v>
      </c>
      <c r="AM18">
        <v>1408</v>
      </c>
      <c r="AN18">
        <v>1885</v>
      </c>
      <c r="AO18">
        <v>258</v>
      </c>
      <c r="AP18">
        <v>284</v>
      </c>
      <c r="AQ18">
        <v>182</v>
      </c>
    </row>
    <row r="19" spans="2:43">
      <c r="B19" t="s">
        <v>13</v>
      </c>
      <c r="Z19">
        <v>35</v>
      </c>
      <c r="AB19">
        <v>1</v>
      </c>
    </row>
    <row r="20" spans="2:43">
      <c r="B20" t="s">
        <v>89</v>
      </c>
      <c r="AL20">
        <v>1</v>
      </c>
      <c r="AN20">
        <v>29</v>
      </c>
    </row>
    <row r="21" spans="2:43">
      <c r="B21" t="s">
        <v>14</v>
      </c>
    </row>
    <row r="22" spans="2:43">
      <c r="B22" t="s">
        <v>87</v>
      </c>
    </row>
    <row r="23" spans="2:43">
      <c r="B23" t="s">
        <v>137</v>
      </c>
    </row>
    <row r="24" spans="2:43">
      <c r="B24" t="s">
        <v>15</v>
      </c>
      <c r="AD24">
        <v>1</v>
      </c>
      <c r="AP24">
        <v>5</v>
      </c>
      <c r="AQ24">
        <v>94</v>
      </c>
    </row>
    <row r="25" spans="2:43">
      <c r="B25" t="s">
        <v>16</v>
      </c>
      <c r="Y25">
        <v>1608763</v>
      </c>
      <c r="Z25">
        <v>1835161</v>
      </c>
      <c r="AA25">
        <v>1224994</v>
      </c>
      <c r="AB25">
        <v>937945</v>
      </c>
      <c r="AC25">
        <v>791654</v>
      </c>
      <c r="AD25">
        <v>1017499</v>
      </c>
      <c r="AE25">
        <v>664795</v>
      </c>
      <c r="AF25">
        <v>401865</v>
      </c>
      <c r="AG25">
        <v>577298</v>
      </c>
      <c r="AH25">
        <v>184676</v>
      </c>
      <c r="AI25">
        <v>165492</v>
      </c>
      <c r="AJ25">
        <v>130091</v>
      </c>
      <c r="AK25">
        <v>134905</v>
      </c>
      <c r="AL25">
        <v>91091</v>
      </c>
      <c r="AM25">
        <v>82385</v>
      </c>
      <c r="AN25">
        <v>83248</v>
      </c>
      <c r="AO25">
        <v>105057</v>
      </c>
      <c r="AP25">
        <v>108147</v>
      </c>
      <c r="AQ25">
        <v>100267</v>
      </c>
    </row>
    <row r="26" spans="2:43">
      <c r="B26" t="s">
        <v>73</v>
      </c>
      <c r="AP26">
        <v>13</v>
      </c>
    </row>
    <row r="27" spans="2:43">
      <c r="B27" t="s">
        <v>113</v>
      </c>
      <c r="AH27">
        <v>5</v>
      </c>
      <c r="AI27">
        <v>2</v>
      </c>
    </row>
    <row r="28" spans="2:43">
      <c r="B28" t="s">
        <v>17</v>
      </c>
      <c r="AM28">
        <v>52</v>
      </c>
      <c r="AP28">
        <v>144</v>
      </c>
      <c r="AQ28">
        <v>95</v>
      </c>
    </row>
    <row r="29" spans="2:43">
      <c r="B29" t="s">
        <v>18</v>
      </c>
    </row>
    <row r="30" spans="2:43">
      <c r="B30" t="s">
        <v>77</v>
      </c>
    </row>
    <row r="31" spans="2:43">
      <c r="B31" t="s">
        <v>125</v>
      </c>
      <c r="AJ31">
        <v>6</v>
      </c>
    </row>
    <row r="32" spans="2:43">
      <c r="B32" t="s">
        <v>61</v>
      </c>
      <c r="Y32">
        <v>496</v>
      </c>
      <c r="Z32">
        <v>104</v>
      </c>
      <c r="AA32">
        <v>965</v>
      </c>
      <c r="AB32">
        <v>1479</v>
      </c>
      <c r="AC32">
        <v>4386</v>
      </c>
      <c r="AD32">
        <v>6558</v>
      </c>
      <c r="AE32">
        <v>5437</v>
      </c>
      <c r="AF32">
        <v>5851</v>
      </c>
      <c r="AG32">
        <v>7737</v>
      </c>
      <c r="AH32">
        <v>6273</v>
      </c>
      <c r="AI32">
        <v>7493</v>
      </c>
      <c r="AJ32">
        <v>4104</v>
      </c>
      <c r="AK32">
        <v>4988</v>
      </c>
      <c r="AL32">
        <v>4399</v>
      </c>
      <c r="AM32">
        <v>2699</v>
      </c>
      <c r="AN32">
        <v>3627</v>
      </c>
      <c r="AO32">
        <v>5889</v>
      </c>
      <c r="AP32">
        <v>5787</v>
      </c>
      <c r="AQ32">
        <v>4748</v>
      </c>
    </row>
    <row r="33" spans="2:43">
      <c r="B33" t="s">
        <v>62</v>
      </c>
      <c r="AC33">
        <v>126</v>
      </c>
      <c r="AD33">
        <v>112</v>
      </c>
      <c r="AF33">
        <v>323</v>
      </c>
      <c r="AH33">
        <v>86</v>
      </c>
      <c r="AI33">
        <v>5</v>
      </c>
      <c r="AK33">
        <v>7</v>
      </c>
      <c r="AL33">
        <v>10</v>
      </c>
      <c r="AM33">
        <v>109</v>
      </c>
      <c r="AN33">
        <v>99</v>
      </c>
      <c r="AO33">
        <v>37</v>
      </c>
      <c r="AP33">
        <v>13</v>
      </c>
    </row>
    <row r="34" spans="2:43">
      <c r="B34" t="s">
        <v>19</v>
      </c>
    </row>
    <row r="35" spans="2:43">
      <c r="B35" t="s">
        <v>20</v>
      </c>
    </row>
    <row r="36" spans="2:43">
      <c r="B36" t="s">
        <v>133</v>
      </c>
      <c r="Y36">
        <v>1458</v>
      </c>
      <c r="AA36">
        <v>30</v>
      </c>
      <c r="AC36">
        <v>35</v>
      </c>
      <c r="AD36">
        <v>430</v>
      </c>
      <c r="AE36">
        <v>227</v>
      </c>
      <c r="AF36">
        <v>576</v>
      </c>
      <c r="AG36">
        <v>208</v>
      </c>
    </row>
    <row r="37" spans="2:43">
      <c r="B37" t="s">
        <v>21</v>
      </c>
      <c r="Y37">
        <v>2515</v>
      </c>
      <c r="Z37">
        <v>472</v>
      </c>
      <c r="AA37">
        <v>1399</v>
      </c>
      <c r="AB37">
        <v>3111</v>
      </c>
      <c r="AC37">
        <v>5215</v>
      </c>
      <c r="AD37">
        <v>4527</v>
      </c>
      <c r="AE37">
        <v>4355</v>
      </c>
      <c r="AF37">
        <v>4226</v>
      </c>
      <c r="AG37">
        <v>5068</v>
      </c>
      <c r="AH37">
        <v>5447</v>
      </c>
      <c r="AI37">
        <v>4301</v>
      </c>
      <c r="AJ37">
        <v>2597</v>
      </c>
      <c r="AK37">
        <v>2328</v>
      </c>
      <c r="AL37">
        <v>2761</v>
      </c>
      <c r="AM37">
        <v>2213</v>
      </c>
      <c r="AN37">
        <v>1582</v>
      </c>
      <c r="AO37">
        <v>2179</v>
      </c>
      <c r="AP37">
        <v>3051</v>
      </c>
      <c r="AQ37">
        <v>2053</v>
      </c>
    </row>
    <row r="38" spans="2:43">
      <c r="B38" t="s">
        <v>22</v>
      </c>
    </row>
    <row r="39" spans="2:43">
      <c r="B39" t="s">
        <v>64</v>
      </c>
      <c r="AH39">
        <v>97</v>
      </c>
      <c r="AI39">
        <v>20</v>
      </c>
      <c r="AJ39">
        <v>4</v>
      </c>
      <c r="AK39">
        <v>697</v>
      </c>
      <c r="AL39">
        <v>533</v>
      </c>
      <c r="AM39">
        <v>24</v>
      </c>
      <c r="AN39">
        <v>85</v>
      </c>
      <c r="AO39">
        <v>245</v>
      </c>
      <c r="AP39">
        <v>231</v>
      </c>
      <c r="AQ39">
        <v>315</v>
      </c>
    </row>
    <row r="40" spans="2:43">
      <c r="B40" t="s">
        <v>79</v>
      </c>
      <c r="AD40">
        <v>186</v>
      </c>
    </row>
    <row r="41" spans="2:43">
      <c r="B41" t="s">
        <v>23</v>
      </c>
      <c r="AB41">
        <v>2790</v>
      </c>
      <c r="AH41">
        <v>8569</v>
      </c>
    </row>
    <row r="42" spans="2:43">
      <c r="B42" t="s">
        <v>24</v>
      </c>
    </row>
    <row r="43" spans="2:43">
      <c r="B43" t="s">
        <v>25</v>
      </c>
      <c r="Y43">
        <v>500</v>
      </c>
      <c r="Z43">
        <v>79</v>
      </c>
      <c r="AA43">
        <v>249</v>
      </c>
      <c r="AB43">
        <v>1210</v>
      </c>
      <c r="AN43">
        <v>7</v>
      </c>
    </row>
    <row r="44" spans="2:43">
      <c r="B44" t="s">
        <v>26</v>
      </c>
      <c r="AF44">
        <v>3</v>
      </c>
    </row>
    <row r="45" spans="2:43">
      <c r="B45" t="s">
        <v>27</v>
      </c>
      <c r="AH45">
        <v>1</v>
      </c>
    </row>
    <row r="46" spans="2:43">
      <c r="B46" t="s">
        <v>65</v>
      </c>
      <c r="AB46">
        <v>188176</v>
      </c>
      <c r="AC46">
        <v>447133</v>
      </c>
      <c r="AD46">
        <v>424923</v>
      </c>
      <c r="AE46">
        <v>374325</v>
      </c>
      <c r="AF46">
        <v>362962</v>
      </c>
      <c r="AL46">
        <v>114509</v>
      </c>
      <c r="AM46">
        <v>67510</v>
      </c>
      <c r="AN46">
        <v>81904</v>
      </c>
      <c r="AO46">
        <v>182565</v>
      </c>
      <c r="AP46">
        <v>108065</v>
      </c>
      <c r="AQ46">
        <v>120763</v>
      </c>
    </row>
    <row r="47" spans="2:43">
      <c r="B47" t="s">
        <v>28</v>
      </c>
    </row>
    <row r="48" spans="2:43">
      <c r="B48" t="s">
        <v>29</v>
      </c>
      <c r="AB48">
        <v>4346</v>
      </c>
      <c r="AC48">
        <v>4594</v>
      </c>
      <c r="AD48">
        <v>20037</v>
      </c>
      <c r="AE48">
        <v>10754</v>
      </c>
      <c r="AF48">
        <v>4341</v>
      </c>
      <c r="AG48">
        <v>213740</v>
      </c>
      <c r="AH48">
        <v>101499</v>
      </c>
      <c r="AI48">
        <v>44319</v>
      </c>
      <c r="AJ48">
        <v>955</v>
      </c>
      <c r="AK48">
        <v>6995</v>
      </c>
      <c r="AM48">
        <v>6981</v>
      </c>
      <c r="AN48">
        <v>9113</v>
      </c>
      <c r="AO48">
        <v>17046</v>
      </c>
      <c r="AP48">
        <v>24854</v>
      </c>
    </row>
    <row r="49" spans="2:43">
      <c r="B49" t="s">
        <v>98</v>
      </c>
      <c r="Y49">
        <v>7</v>
      </c>
      <c r="Z49">
        <v>15</v>
      </c>
      <c r="AA49">
        <v>8</v>
      </c>
      <c r="AB49">
        <v>18</v>
      </c>
      <c r="AC49">
        <v>20</v>
      </c>
      <c r="AD49">
        <v>22</v>
      </c>
      <c r="AE49">
        <v>57</v>
      </c>
      <c r="AF49">
        <v>62</v>
      </c>
      <c r="AG49">
        <v>78</v>
      </c>
      <c r="AH49">
        <v>120</v>
      </c>
      <c r="AI49">
        <v>151</v>
      </c>
      <c r="AJ49">
        <v>108</v>
      </c>
      <c r="AK49">
        <v>28</v>
      </c>
    </row>
    <row r="50" spans="2:43">
      <c r="B50" t="s">
        <v>30</v>
      </c>
      <c r="AA50">
        <v>205532</v>
      </c>
      <c r="AB50">
        <v>77091</v>
      </c>
      <c r="AC50">
        <v>25559</v>
      </c>
      <c r="AD50">
        <v>11</v>
      </c>
      <c r="AG50">
        <v>63889</v>
      </c>
      <c r="AH50">
        <v>42781</v>
      </c>
      <c r="AI50">
        <v>4799</v>
      </c>
      <c r="AJ50">
        <v>24130</v>
      </c>
      <c r="AK50">
        <v>608</v>
      </c>
      <c r="AL50">
        <v>1677</v>
      </c>
      <c r="AM50">
        <v>2633</v>
      </c>
      <c r="AN50">
        <v>240</v>
      </c>
      <c r="AO50">
        <v>7508</v>
      </c>
      <c r="AQ50">
        <v>2009</v>
      </c>
    </row>
    <row r="51" spans="2:43">
      <c r="B51" t="s">
        <v>31</v>
      </c>
    </row>
    <row r="52" spans="2:43">
      <c r="B52" t="s">
        <v>32</v>
      </c>
      <c r="Y52">
        <v>497</v>
      </c>
      <c r="Z52">
        <v>5</v>
      </c>
      <c r="AA52">
        <v>212</v>
      </c>
      <c r="AB52">
        <v>397</v>
      </c>
      <c r="AE52">
        <v>390</v>
      </c>
      <c r="AF52">
        <v>348</v>
      </c>
      <c r="AH52">
        <v>2225</v>
      </c>
      <c r="AI52">
        <v>2966</v>
      </c>
      <c r="AJ52">
        <v>1354</v>
      </c>
      <c r="AK52">
        <v>11</v>
      </c>
      <c r="AL52">
        <v>13</v>
      </c>
      <c r="AM52">
        <v>10</v>
      </c>
      <c r="AN52">
        <v>3</v>
      </c>
      <c r="AP52">
        <v>14</v>
      </c>
    </row>
    <row r="53" spans="2:43">
      <c r="B53" t="s">
        <v>114</v>
      </c>
    </row>
    <row r="54" spans="2:43">
      <c r="B54" t="s">
        <v>33</v>
      </c>
      <c r="Y54">
        <v>42159</v>
      </c>
      <c r="AA54">
        <v>28213</v>
      </c>
      <c r="AF54">
        <v>5</v>
      </c>
      <c r="AG54">
        <v>27358</v>
      </c>
      <c r="AI54">
        <v>5175</v>
      </c>
      <c r="AJ54">
        <v>4702</v>
      </c>
      <c r="AK54">
        <v>886</v>
      </c>
      <c r="AN54">
        <v>13052</v>
      </c>
      <c r="AO54">
        <v>8567</v>
      </c>
      <c r="AP54">
        <v>16251</v>
      </c>
    </row>
    <row r="55" spans="2:43">
      <c r="B55" t="s">
        <v>34</v>
      </c>
    </row>
    <row r="56" spans="2:43">
      <c r="B56" t="s">
        <v>35</v>
      </c>
      <c r="AC56">
        <v>205</v>
      </c>
      <c r="AD56">
        <v>720</v>
      </c>
      <c r="AE56">
        <v>2581</v>
      </c>
      <c r="AF56">
        <v>1</v>
      </c>
      <c r="AG56">
        <v>165</v>
      </c>
      <c r="AI56">
        <v>7</v>
      </c>
      <c r="AK56">
        <v>16252</v>
      </c>
      <c r="AM56">
        <v>3</v>
      </c>
      <c r="AQ56">
        <v>5</v>
      </c>
    </row>
    <row r="57" spans="2:43">
      <c r="B57" t="s">
        <v>36</v>
      </c>
      <c r="Y57">
        <v>5515</v>
      </c>
      <c r="Z57">
        <v>1122</v>
      </c>
      <c r="AA57">
        <v>8772</v>
      </c>
      <c r="AB57">
        <v>7459</v>
      </c>
      <c r="AC57">
        <v>9613</v>
      </c>
      <c r="AD57">
        <v>9626</v>
      </c>
      <c r="AE57">
        <v>12351</v>
      </c>
      <c r="AF57">
        <v>7064</v>
      </c>
      <c r="AG57">
        <v>4464</v>
      </c>
      <c r="AH57">
        <v>8982</v>
      </c>
      <c r="AI57">
        <v>4581</v>
      </c>
      <c r="AJ57">
        <v>4380</v>
      </c>
      <c r="AK57">
        <v>4071</v>
      </c>
      <c r="AL57">
        <v>2999</v>
      </c>
      <c r="AM57">
        <v>2822</v>
      </c>
      <c r="AN57">
        <v>2004</v>
      </c>
      <c r="AO57">
        <v>5275</v>
      </c>
      <c r="AP57">
        <v>4829</v>
      </c>
      <c r="AQ57">
        <v>1760</v>
      </c>
    </row>
    <row r="58" spans="2:43">
      <c r="B58" t="s">
        <v>80</v>
      </c>
    </row>
    <row r="59" spans="2:43">
      <c r="B59" t="s">
        <v>37</v>
      </c>
    </row>
    <row r="60" spans="2:43">
      <c r="B60" t="s">
        <v>38</v>
      </c>
    </row>
    <row r="61" spans="2:43">
      <c r="B61" t="s">
        <v>66</v>
      </c>
      <c r="AL61">
        <v>4349</v>
      </c>
      <c r="AM61">
        <v>4599</v>
      </c>
      <c r="AN61">
        <v>30925</v>
      </c>
      <c r="AO61">
        <v>33016</v>
      </c>
      <c r="AP61">
        <v>20390</v>
      </c>
      <c r="AQ61">
        <v>6869</v>
      </c>
    </row>
    <row r="62" spans="2:43">
      <c r="B62" t="s">
        <v>39</v>
      </c>
    </row>
    <row r="63" spans="2:43">
      <c r="B63" t="s">
        <v>71</v>
      </c>
      <c r="Y63">
        <v>13</v>
      </c>
      <c r="AA63">
        <v>26</v>
      </c>
      <c r="AB63">
        <v>52</v>
      </c>
      <c r="AF63">
        <v>3</v>
      </c>
    </row>
    <row r="64" spans="2:43">
      <c r="B64" t="s">
        <v>40</v>
      </c>
      <c r="AF64">
        <v>73</v>
      </c>
      <c r="AN64">
        <v>200</v>
      </c>
      <c r="AQ64">
        <v>17</v>
      </c>
    </row>
    <row r="65" spans="2:43">
      <c r="B65" t="s">
        <v>41</v>
      </c>
    </row>
    <row r="66" spans="2:43">
      <c r="B66" t="s">
        <v>139</v>
      </c>
      <c r="AD66">
        <v>12</v>
      </c>
      <c r="AE66">
        <v>15</v>
      </c>
    </row>
    <row r="67" spans="2:43">
      <c r="B67" t="s">
        <v>42</v>
      </c>
    </row>
    <row r="68" spans="2:43">
      <c r="B68" t="s">
        <v>43</v>
      </c>
    </row>
    <row r="69" spans="2:43">
      <c r="B69" t="s">
        <v>44</v>
      </c>
    </row>
    <row r="70" spans="2:43">
      <c r="B70" t="s">
        <v>45</v>
      </c>
    </row>
    <row r="71" spans="2:43">
      <c r="B71" t="s">
        <v>46</v>
      </c>
    </row>
    <row r="72" spans="2:43">
      <c r="B72" t="s">
        <v>47</v>
      </c>
      <c r="AG72">
        <v>19216</v>
      </c>
      <c r="AH72">
        <v>34163</v>
      </c>
      <c r="AI72">
        <v>39396</v>
      </c>
      <c r="AJ72">
        <v>41611</v>
      </c>
      <c r="AK72">
        <v>3267</v>
      </c>
      <c r="AO72">
        <v>4582</v>
      </c>
    </row>
    <row r="73" spans="2:43">
      <c r="B73" t="s">
        <v>48</v>
      </c>
      <c r="AN73">
        <v>6715</v>
      </c>
    </row>
    <row r="74" spans="2:43">
      <c r="B74" t="s">
        <v>49</v>
      </c>
    </row>
    <row r="75" spans="2:43">
      <c r="B75" t="s">
        <v>50</v>
      </c>
      <c r="AB75">
        <v>123</v>
      </c>
      <c r="AC75">
        <v>1494</v>
      </c>
      <c r="AD75">
        <v>41</v>
      </c>
      <c r="AE75">
        <v>127</v>
      </c>
      <c r="AP75">
        <v>719</v>
      </c>
      <c r="AQ75">
        <v>216</v>
      </c>
    </row>
    <row r="76" spans="2:43">
      <c r="B76" t="s">
        <v>51</v>
      </c>
    </row>
    <row r="77" spans="2:43">
      <c r="B77" t="s">
        <v>52</v>
      </c>
      <c r="Y77">
        <v>452429</v>
      </c>
      <c r="Z77">
        <v>119155</v>
      </c>
      <c r="AA77">
        <v>11296</v>
      </c>
      <c r="AB77">
        <v>121963</v>
      </c>
      <c r="AC77">
        <v>12408</v>
      </c>
      <c r="AD77">
        <v>39546</v>
      </c>
      <c r="AE77">
        <v>117941</v>
      </c>
      <c r="AF77">
        <v>87427</v>
      </c>
      <c r="AG77">
        <v>52690</v>
      </c>
      <c r="AH77">
        <v>252653</v>
      </c>
      <c r="AI77">
        <v>198319</v>
      </c>
      <c r="AJ77">
        <v>51166</v>
      </c>
      <c r="AK77">
        <v>31740</v>
      </c>
      <c r="AL77">
        <v>21285</v>
      </c>
      <c r="AM77">
        <v>10746</v>
      </c>
      <c r="AN77">
        <v>40632</v>
      </c>
      <c r="AO77">
        <v>88787</v>
      </c>
      <c r="AP77">
        <v>146080</v>
      </c>
      <c r="AQ77">
        <v>68618</v>
      </c>
    </row>
    <row r="78" spans="2:43">
      <c r="B78" t="s">
        <v>85</v>
      </c>
      <c r="Y78">
        <v>123</v>
      </c>
      <c r="Z78">
        <v>990</v>
      </c>
      <c r="AA78">
        <v>14</v>
      </c>
      <c r="AB78">
        <v>46</v>
      </c>
      <c r="AC78">
        <v>91</v>
      </c>
      <c r="AD78">
        <v>107</v>
      </c>
      <c r="AE78">
        <v>207</v>
      </c>
      <c r="AF78">
        <v>267</v>
      </c>
      <c r="AG78">
        <v>151</v>
      </c>
      <c r="AH78">
        <v>387</v>
      </c>
      <c r="AI78">
        <v>353</v>
      </c>
      <c r="AJ78">
        <v>131</v>
      </c>
      <c r="AK78">
        <v>5</v>
      </c>
      <c r="AL78">
        <v>7</v>
      </c>
    </row>
    <row r="79" spans="2:43">
      <c r="B79" t="s">
        <v>53</v>
      </c>
    </row>
    <row r="80" spans="2:43">
      <c r="B80" t="s">
        <v>63</v>
      </c>
      <c r="Y80">
        <v>269</v>
      </c>
      <c r="Z80">
        <v>44</v>
      </c>
      <c r="AA80">
        <v>62</v>
      </c>
      <c r="AB80">
        <v>142</v>
      </c>
      <c r="AC80">
        <v>168</v>
      </c>
      <c r="AD80">
        <v>216</v>
      </c>
      <c r="AE80">
        <v>9</v>
      </c>
      <c r="AF80">
        <v>1</v>
      </c>
      <c r="AH80">
        <v>5</v>
      </c>
      <c r="AI80">
        <v>23</v>
      </c>
      <c r="AJ80">
        <v>91</v>
      </c>
      <c r="AK80">
        <v>52</v>
      </c>
      <c r="AL80">
        <v>2</v>
      </c>
      <c r="AM80">
        <v>26</v>
      </c>
      <c r="AP80">
        <v>87</v>
      </c>
      <c r="AQ80">
        <v>121</v>
      </c>
    </row>
    <row r="82" spans="24:43">
      <c r="X82">
        <f t="shared" ref="X82:AN82" si="0">SUM(X4:X81)</f>
        <v>0</v>
      </c>
      <c r="Y82">
        <f>SUM(Y4:Y81)</f>
        <v>2804178</v>
      </c>
      <c r="Z82">
        <f t="shared" si="0"/>
        <v>2457851</v>
      </c>
      <c r="AA82">
        <f t="shared" si="0"/>
        <v>1787892</v>
      </c>
      <c r="AB82">
        <f t="shared" si="0"/>
        <v>1461518</v>
      </c>
      <c r="AC82">
        <f t="shared" si="0"/>
        <v>1452215</v>
      </c>
      <c r="AD82">
        <f t="shared" si="0"/>
        <v>2107014</v>
      </c>
      <c r="AE82">
        <f t="shared" si="0"/>
        <v>1647364</v>
      </c>
      <c r="AF82">
        <f t="shared" si="0"/>
        <v>1930208</v>
      </c>
      <c r="AG82">
        <f t="shared" si="0"/>
        <v>2633238</v>
      </c>
      <c r="AH82">
        <f t="shared" si="0"/>
        <v>1635935</v>
      </c>
      <c r="AI82">
        <f t="shared" si="0"/>
        <v>1378371</v>
      </c>
      <c r="AJ82">
        <f t="shared" si="0"/>
        <v>932026</v>
      </c>
      <c r="AK82">
        <f t="shared" si="0"/>
        <v>1606349</v>
      </c>
      <c r="AL82">
        <f t="shared" si="0"/>
        <v>1532161</v>
      </c>
      <c r="AM82">
        <f t="shared" si="0"/>
        <v>1341678</v>
      </c>
      <c r="AN82">
        <f t="shared" si="0"/>
        <v>1725220</v>
      </c>
      <c r="AO82">
        <f>SUM(AO4:AO81)</f>
        <v>2023496</v>
      </c>
      <c r="AP82">
        <f>SUM(AP4:AP81)</f>
        <v>2121920</v>
      </c>
      <c r="AQ82">
        <f>SUM(AQ4:AQ81)</f>
        <v>2458797</v>
      </c>
    </row>
    <row r="84" spans="24:43">
      <c r="Y84">
        <f>2804178-Y82</f>
        <v>0</v>
      </c>
      <c r="Z84">
        <f>2457851-Z82</f>
        <v>0</v>
      </c>
      <c r="AA84">
        <f>1787892-AA82</f>
        <v>0</v>
      </c>
      <c r="AB84">
        <f>1461518-AB82</f>
        <v>0</v>
      </c>
      <c r="AC84">
        <f>1452215-AC82</f>
        <v>0</v>
      </c>
      <c r="AD84">
        <f>2107014-AD82</f>
        <v>0</v>
      </c>
      <c r="AE84">
        <f>1647364-AE82</f>
        <v>0</v>
      </c>
      <c r="AF84">
        <f>1930208-AF82</f>
        <v>0</v>
      </c>
      <c r="AG84">
        <f>2633238-AG82</f>
        <v>0</v>
      </c>
      <c r="AH84">
        <f>1635935-AH82</f>
        <v>0</v>
      </c>
      <c r="AI84">
        <f>1378371-AI82</f>
        <v>0</v>
      </c>
      <c r="AJ84">
        <f>932026-AJ82</f>
        <v>0</v>
      </c>
      <c r="AK84">
        <f>1606349-AK82</f>
        <v>0</v>
      </c>
      <c r="AL84">
        <f>1532161-AL82</f>
        <v>0</v>
      </c>
      <c r="AM84">
        <f>1341678-AM82</f>
        <v>0</v>
      </c>
      <c r="AN84">
        <f>1725220-AN82</f>
        <v>0</v>
      </c>
      <c r="AO84">
        <f>2023496-AO82</f>
        <v>0</v>
      </c>
      <c r="AP84">
        <f>2121920-AP82</f>
        <v>0</v>
      </c>
      <c r="AQ84">
        <f>2458797-AQ82</f>
        <v>0</v>
      </c>
    </row>
    <row r="86" spans="24:43">
      <c r="Y86" t="s">
        <v>124</v>
      </c>
      <c r="Z86" t="s">
        <v>124</v>
      </c>
      <c r="AA86" t="s">
        <v>124</v>
      </c>
      <c r="AB86" t="s">
        <v>124</v>
      </c>
      <c r="AC86" t="s">
        <v>124</v>
      </c>
      <c r="AD86" t="s">
        <v>124</v>
      </c>
      <c r="AE86" t="s">
        <v>124</v>
      </c>
      <c r="AF86" t="s">
        <v>124</v>
      </c>
      <c r="AG86" t="s">
        <v>124</v>
      </c>
      <c r="AH86" t="s">
        <v>124</v>
      </c>
      <c r="AI86" t="s">
        <v>124</v>
      </c>
      <c r="AJ86" t="s">
        <v>124</v>
      </c>
      <c r="AK86" t="s">
        <v>120</v>
      </c>
      <c r="AL86" t="s">
        <v>115</v>
      </c>
      <c r="AM86" t="s">
        <v>99</v>
      </c>
      <c r="AN86" t="s">
        <v>88</v>
      </c>
      <c r="AO86" t="s">
        <v>84</v>
      </c>
      <c r="AP86" t="s">
        <v>72</v>
      </c>
      <c r="AQ86" t="s">
        <v>67</v>
      </c>
    </row>
    <row r="88" spans="24:43">
      <c r="Y88" t="s">
        <v>68</v>
      </c>
      <c r="Z88" t="s">
        <v>68</v>
      </c>
      <c r="AA88" t="s">
        <v>68</v>
      </c>
      <c r="AB88" t="s">
        <v>68</v>
      </c>
      <c r="AC88" t="s">
        <v>68</v>
      </c>
      <c r="AD88" t="s">
        <v>68</v>
      </c>
      <c r="AE88" t="s">
        <v>68</v>
      </c>
      <c r="AF88" t="s">
        <v>68</v>
      </c>
      <c r="AG88" t="s">
        <v>68</v>
      </c>
      <c r="AH88" t="s">
        <v>68</v>
      </c>
      <c r="AI88" t="s">
        <v>68</v>
      </c>
      <c r="AJ88" t="s">
        <v>68</v>
      </c>
      <c r="AK88" t="s">
        <v>68</v>
      </c>
      <c r="AL88" t="s">
        <v>68</v>
      </c>
      <c r="AM88" t="s">
        <v>68</v>
      </c>
      <c r="AN88" t="s">
        <v>68</v>
      </c>
      <c r="AO88" t="s">
        <v>68</v>
      </c>
      <c r="AP88" t="s">
        <v>68</v>
      </c>
      <c r="AQ88" t="s">
        <v>68</v>
      </c>
    </row>
    <row r="90" spans="24:43">
      <c r="Y90" t="s">
        <v>57</v>
      </c>
      <c r="Z90" t="s">
        <v>57</v>
      </c>
      <c r="AA90" t="s">
        <v>57</v>
      </c>
      <c r="AB90" t="s">
        <v>57</v>
      </c>
      <c r="AC90" t="s">
        <v>57</v>
      </c>
      <c r="AD90" t="s">
        <v>57</v>
      </c>
      <c r="AE90" t="s">
        <v>57</v>
      </c>
      <c r="AF90" t="s">
        <v>57</v>
      </c>
      <c r="AG90" t="s">
        <v>57</v>
      </c>
      <c r="AH90" t="s">
        <v>57</v>
      </c>
      <c r="AI90" t="s">
        <v>57</v>
      </c>
      <c r="AJ90" t="s">
        <v>57</v>
      </c>
      <c r="AK90" t="s">
        <v>57</v>
      </c>
      <c r="AL90" t="s">
        <v>57</v>
      </c>
      <c r="AM90" t="s">
        <v>57</v>
      </c>
      <c r="AN90" t="s">
        <v>57</v>
      </c>
      <c r="AO90" t="s">
        <v>57</v>
      </c>
      <c r="AP90" t="s">
        <v>57</v>
      </c>
      <c r="AQ90" t="s">
        <v>57</v>
      </c>
    </row>
    <row r="92" spans="24:43">
      <c r="Y92">
        <f>SUM(Y4:Y80)</f>
        <v>2804178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C90"/>
  <sheetViews>
    <sheetView workbookViewId="0">
      <pane xSplit="3" ySplit="3" topLeftCell="S16" activePane="bottomRight" state="frozen"/>
      <selection activeCell="B23" sqref="B23"/>
      <selection pane="topRight" activeCell="B23" sqref="B23"/>
      <selection pane="bottomLeft" activeCell="B23" sqref="B23"/>
      <selection pane="bottomRight" activeCell="Y82" sqref="Y82"/>
    </sheetView>
  </sheetViews>
  <sheetFormatPr defaultRowHeight="15"/>
  <sheetData>
    <row r="1" spans="1:55">
      <c r="C1" t="s">
        <v>0</v>
      </c>
      <c r="D1" t="s">
        <v>1</v>
      </c>
      <c r="E1">
        <v>1900</v>
      </c>
      <c r="F1">
        <v>1901</v>
      </c>
      <c r="G1">
        <v>1902</v>
      </c>
      <c r="H1">
        <v>1903</v>
      </c>
      <c r="I1">
        <v>1904</v>
      </c>
      <c r="J1">
        <v>1905</v>
      </c>
      <c r="K1">
        <v>1906</v>
      </c>
      <c r="L1">
        <v>1907</v>
      </c>
      <c r="M1">
        <v>1908</v>
      </c>
      <c r="N1">
        <v>1909</v>
      </c>
      <c r="O1">
        <v>1910</v>
      </c>
      <c r="P1">
        <v>1911</v>
      </c>
      <c r="Q1">
        <v>1912</v>
      </c>
      <c r="R1">
        <v>1913</v>
      </c>
      <c r="S1">
        <v>1914</v>
      </c>
      <c r="T1">
        <v>1915</v>
      </c>
      <c r="U1">
        <v>1916</v>
      </c>
      <c r="V1">
        <v>1917</v>
      </c>
      <c r="W1">
        <v>1918</v>
      </c>
      <c r="X1">
        <v>1919</v>
      </c>
      <c r="Y1">
        <v>1920</v>
      </c>
      <c r="Z1">
        <v>1921</v>
      </c>
      <c r="AA1" s="1">
        <v>1922</v>
      </c>
      <c r="AB1">
        <v>1923</v>
      </c>
      <c r="AC1" s="1">
        <v>1924</v>
      </c>
      <c r="AD1">
        <v>1925</v>
      </c>
      <c r="AE1" s="1">
        <v>1926</v>
      </c>
      <c r="AF1">
        <v>1927</v>
      </c>
      <c r="AG1">
        <v>1928</v>
      </c>
      <c r="AH1">
        <v>1929</v>
      </c>
      <c r="AI1" s="1">
        <v>1930</v>
      </c>
      <c r="AJ1">
        <v>1931</v>
      </c>
      <c r="AK1">
        <v>1932</v>
      </c>
      <c r="AL1">
        <v>1933</v>
      </c>
      <c r="AM1">
        <v>1934</v>
      </c>
      <c r="AN1">
        <v>1935</v>
      </c>
      <c r="AO1">
        <v>1936</v>
      </c>
      <c r="AP1">
        <v>1937</v>
      </c>
      <c r="AQ1">
        <v>1938</v>
      </c>
      <c r="AR1">
        <v>1939</v>
      </c>
      <c r="AS1">
        <v>1940</v>
      </c>
      <c r="AT1">
        <v>1941</v>
      </c>
      <c r="AU1">
        <v>1942</v>
      </c>
      <c r="AV1">
        <v>1943</v>
      </c>
      <c r="AW1">
        <v>1944</v>
      </c>
      <c r="AX1">
        <v>1945</v>
      </c>
      <c r="AY1">
        <v>1946</v>
      </c>
      <c r="AZ1">
        <v>1947</v>
      </c>
      <c r="BA1">
        <v>1948</v>
      </c>
      <c r="BB1">
        <v>1949</v>
      </c>
      <c r="BC1">
        <v>1950</v>
      </c>
    </row>
    <row r="2" spans="1:55">
      <c r="AA2" s="1"/>
      <c r="AC2" s="1"/>
      <c r="AE2" s="1"/>
      <c r="AI2" s="1"/>
    </row>
    <row r="3" spans="1:55">
      <c r="Y3" t="s">
        <v>54</v>
      </c>
      <c r="Z3" t="s">
        <v>54</v>
      </c>
      <c r="AA3" t="s">
        <v>54</v>
      </c>
      <c r="AB3" t="s">
        <v>54</v>
      </c>
      <c r="AC3" t="s">
        <v>54</v>
      </c>
      <c r="AD3" t="s">
        <v>54</v>
      </c>
      <c r="AE3" t="s">
        <v>54</v>
      </c>
      <c r="AF3" t="s">
        <v>54</v>
      </c>
      <c r="AG3" t="s">
        <v>54</v>
      </c>
      <c r="AH3" t="s">
        <v>54</v>
      </c>
      <c r="AI3" t="s">
        <v>54</v>
      </c>
      <c r="AJ3" t="s">
        <v>54</v>
      </c>
      <c r="AK3" t="s">
        <v>54</v>
      </c>
      <c r="AL3" t="s">
        <v>54</v>
      </c>
      <c r="AM3" t="s">
        <v>54</v>
      </c>
      <c r="AN3" t="s">
        <v>54</v>
      </c>
      <c r="AO3" t="s">
        <v>54</v>
      </c>
      <c r="AP3" t="s">
        <v>54</v>
      </c>
      <c r="AQ3" t="s">
        <v>54</v>
      </c>
    </row>
    <row r="4" spans="1:55">
      <c r="A4" t="s">
        <v>2</v>
      </c>
      <c r="B4" t="s">
        <v>3</v>
      </c>
      <c r="Y4">
        <v>158</v>
      </c>
      <c r="Z4">
        <v>2278</v>
      </c>
      <c r="AA4">
        <v>2021</v>
      </c>
      <c r="AB4">
        <v>2485</v>
      </c>
      <c r="AC4">
        <v>772</v>
      </c>
      <c r="AD4">
        <v>1006</v>
      </c>
      <c r="AE4">
        <v>789</v>
      </c>
      <c r="AF4">
        <v>1149</v>
      </c>
      <c r="AG4">
        <v>1114</v>
      </c>
      <c r="AH4">
        <v>60694</v>
      </c>
      <c r="AI4">
        <v>21085</v>
      </c>
      <c r="AJ4">
        <v>1148</v>
      </c>
      <c r="AK4">
        <v>4653</v>
      </c>
      <c r="AL4">
        <v>112692</v>
      </c>
      <c r="AM4">
        <v>33090</v>
      </c>
      <c r="AN4">
        <v>18111</v>
      </c>
      <c r="AO4">
        <v>48225</v>
      </c>
      <c r="AP4">
        <v>17745</v>
      </c>
      <c r="AQ4">
        <v>3887</v>
      </c>
    </row>
    <row r="5" spans="1:55">
      <c r="B5" t="s">
        <v>4</v>
      </c>
      <c r="Y5">
        <v>18086</v>
      </c>
      <c r="Z5">
        <v>20849</v>
      </c>
      <c r="AA5">
        <v>29769</v>
      </c>
      <c r="AB5">
        <v>50763</v>
      </c>
      <c r="AC5">
        <v>20879</v>
      </c>
      <c r="AD5">
        <v>13412</v>
      </c>
      <c r="AE5">
        <v>19343</v>
      </c>
      <c r="AF5">
        <v>31436</v>
      </c>
      <c r="AG5">
        <v>19982</v>
      </c>
      <c r="AH5">
        <v>26888</v>
      </c>
      <c r="AI5">
        <v>19646</v>
      </c>
      <c r="AJ5">
        <v>14197</v>
      </c>
      <c r="AK5">
        <v>32293</v>
      </c>
      <c r="AL5">
        <v>25236</v>
      </c>
      <c r="AM5">
        <v>26288</v>
      </c>
      <c r="AN5">
        <v>17467</v>
      </c>
      <c r="AO5">
        <v>21061</v>
      </c>
      <c r="AP5">
        <v>25704</v>
      </c>
      <c r="AQ5">
        <v>25043</v>
      </c>
    </row>
    <row r="6" spans="1:55">
      <c r="B6" t="s">
        <v>130</v>
      </c>
      <c r="AF6">
        <v>1</v>
      </c>
      <c r="AH6">
        <v>100</v>
      </c>
    </row>
    <row r="7" spans="1:55">
      <c r="B7" t="s">
        <v>5</v>
      </c>
    </row>
    <row r="8" spans="1:55">
      <c r="B8" t="s">
        <v>6</v>
      </c>
    </row>
    <row r="9" spans="1:55">
      <c r="B9" t="s">
        <v>7</v>
      </c>
      <c r="AN9">
        <v>4</v>
      </c>
      <c r="AQ9">
        <v>600</v>
      </c>
    </row>
    <row r="10" spans="1:55">
      <c r="B10" t="s">
        <v>8</v>
      </c>
    </row>
    <row r="11" spans="1:55">
      <c r="B11" t="s">
        <v>9</v>
      </c>
      <c r="Y11">
        <v>223</v>
      </c>
      <c r="Z11">
        <v>7</v>
      </c>
      <c r="AA11">
        <v>370</v>
      </c>
      <c r="AB11">
        <v>1388</v>
      </c>
      <c r="AC11">
        <v>4004</v>
      </c>
      <c r="AD11">
        <v>25</v>
      </c>
      <c r="AE11">
        <v>217</v>
      </c>
      <c r="AF11">
        <v>28</v>
      </c>
      <c r="AG11">
        <v>1399</v>
      </c>
      <c r="AH11">
        <v>82</v>
      </c>
      <c r="AI11">
        <v>138</v>
      </c>
      <c r="AJ11">
        <v>38</v>
      </c>
      <c r="AK11">
        <v>88</v>
      </c>
      <c r="AL11">
        <v>139</v>
      </c>
      <c r="AM11">
        <v>20</v>
      </c>
      <c r="AO11">
        <v>47</v>
      </c>
      <c r="AP11">
        <v>3</v>
      </c>
      <c r="AQ11">
        <v>19</v>
      </c>
    </row>
    <row r="12" spans="1:55">
      <c r="B12" t="s">
        <v>10</v>
      </c>
      <c r="Z12">
        <v>3</v>
      </c>
      <c r="AA12">
        <v>544</v>
      </c>
    </row>
    <row r="13" spans="1:55">
      <c r="B13" t="s">
        <v>59</v>
      </c>
      <c r="AK13">
        <v>50</v>
      </c>
      <c r="AP13">
        <v>104</v>
      </c>
      <c r="AQ13">
        <v>13</v>
      </c>
    </row>
    <row r="14" spans="1:55">
      <c r="B14" t="s">
        <v>75</v>
      </c>
      <c r="AM14">
        <v>100</v>
      </c>
    </row>
    <row r="15" spans="1:55">
      <c r="B15" t="s">
        <v>135</v>
      </c>
      <c r="AG15">
        <v>110</v>
      </c>
    </row>
    <row r="16" spans="1:55">
      <c r="B16" t="s">
        <v>58</v>
      </c>
      <c r="Y16">
        <v>77</v>
      </c>
      <c r="Z16">
        <v>144</v>
      </c>
      <c r="AA16">
        <v>44</v>
      </c>
      <c r="AB16">
        <v>15</v>
      </c>
      <c r="AC16">
        <v>4</v>
      </c>
      <c r="AD16">
        <v>28</v>
      </c>
      <c r="AE16">
        <v>100</v>
      </c>
      <c r="AF16">
        <v>396</v>
      </c>
      <c r="AG16">
        <v>163</v>
      </c>
      <c r="AH16">
        <v>157</v>
      </c>
      <c r="AI16">
        <v>38</v>
      </c>
      <c r="AJ16">
        <v>67</v>
      </c>
      <c r="AK16">
        <v>145</v>
      </c>
      <c r="AL16">
        <v>51</v>
      </c>
      <c r="AM16">
        <v>54</v>
      </c>
      <c r="AN16">
        <v>131</v>
      </c>
      <c r="AO16">
        <v>529</v>
      </c>
      <c r="AP16">
        <v>169</v>
      </c>
      <c r="AQ16">
        <v>327</v>
      </c>
    </row>
    <row r="17" spans="2:43">
      <c r="B17" t="s">
        <v>11</v>
      </c>
      <c r="Z17">
        <v>649</v>
      </c>
      <c r="AA17">
        <v>59</v>
      </c>
      <c r="AB17">
        <v>85</v>
      </c>
      <c r="AC17">
        <v>107</v>
      </c>
      <c r="AD17">
        <v>1673</v>
      </c>
      <c r="AE17">
        <v>4559</v>
      </c>
      <c r="AF17">
        <v>2611</v>
      </c>
      <c r="AG17">
        <v>3700</v>
      </c>
      <c r="AH17">
        <v>4530</v>
      </c>
      <c r="AI17">
        <v>2999</v>
      </c>
      <c r="AJ17">
        <v>2956</v>
      </c>
      <c r="AK17">
        <v>1171</v>
      </c>
      <c r="AL17">
        <v>815</v>
      </c>
      <c r="AM17">
        <v>893</v>
      </c>
      <c r="AN17">
        <v>562</v>
      </c>
      <c r="AO17">
        <v>486</v>
      </c>
      <c r="AP17">
        <v>862</v>
      </c>
      <c r="AQ17">
        <v>1500</v>
      </c>
    </row>
    <row r="18" spans="2:43">
      <c r="B18" t="s">
        <v>12</v>
      </c>
      <c r="Y18">
        <v>447</v>
      </c>
      <c r="Z18">
        <v>528</v>
      </c>
      <c r="AA18">
        <v>102</v>
      </c>
      <c r="AB18">
        <v>50</v>
      </c>
      <c r="AC18">
        <v>202</v>
      </c>
      <c r="AD18">
        <v>302</v>
      </c>
      <c r="AE18">
        <v>437</v>
      </c>
      <c r="AF18">
        <v>88</v>
      </c>
      <c r="AG18">
        <v>814</v>
      </c>
      <c r="AH18">
        <v>241</v>
      </c>
      <c r="AI18">
        <v>26</v>
      </c>
      <c r="AJ18">
        <v>279</v>
      </c>
      <c r="AK18">
        <v>196</v>
      </c>
      <c r="AL18">
        <v>23</v>
      </c>
      <c r="AM18">
        <v>245</v>
      </c>
      <c r="AN18">
        <v>56</v>
      </c>
      <c r="AO18">
        <v>50</v>
      </c>
      <c r="AP18">
        <v>167</v>
      </c>
      <c r="AQ18">
        <v>14</v>
      </c>
    </row>
    <row r="19" spans="2:43">
      <c r="B19" t="s">
        <v>13</v>
      </c>
      <c r="AF19">
        <v>156</v>
      </c>
      <c r="AJ19">
        <v>71</v>
      </c>
      <c r="AK19">
        <v>208</v>
      </c>
      <c r="AM19">
        <v>302</v>
      </c>
      <c r="AO19">
        <v>420</v>
      </c>
      <c r="AP19">
        <v>1916</v>
      </c>
      <c r="AQ19">
        <v>1168</v>
      </c>
    </row>
    <row r="20" spans="2:43">
      <c r="B20" t="s">
        <v>89</v>
      </c>
      <c r="AL20">
        <v>30</v>
      </c>
    </row>
    <row r="21" spans="2:43">
      <c r="B21" t="s">
        <v>14</v>
      </c>
      <c r="AL21">
        <v>100</v>
      </c>
      <c r="AN21">
        <v>100</v>
      </c>
    </row>
    <row r="22" spans="2:43">
      <c r="B22" t="s">
        <v>87</v>
      </c>
      <c r="AN22">
        <v>443</v>
      </c>
    </row>
    <row r="23" spans="2:43">
      <c r="B23" t="s">
        <v>137</v>
      </c>
      <c r="AF23">
        <v>16</v>
      </c>
    </row>
    <row r="24" spans="2:43">
      <c r="B24" t="s">
        <v>15</v>
      </c>
      <c r="AB24">
        <v>20</v>
      </c>
      <c r="AC24">
        <v>117</v>
      </c>
      <c r="AG24">
        <v>6</v>
      </c>
      <c r="AJ24">
        <v>130</v>
      </c>
      <c r="AK24">
        <v>6</v>
      </c>
      <c r="AM24">
        <v>31</v>
      </c>
      <c r="AP24">
        <v>395</v>
      </c>
      <c r="AQ24">
        <v>257</v>
      </c>
    </row>
    <row r="25" spans="2:43">
      <c r="B25" t="s">
        <v>16</v>
      </c>
      <c r="Y25">
        <v>5885</v>
      </c>
      <c r="Z25">
        <v>7127</v>
      </c>
      <c r="AA25">
        <v>16472</v>
      </c>
      <c r="AB25">
        <v>3915</v>
      </c>
      <c r="AC25">
        <v>5195</v>
      </c>
      <c r="AD25">
        <v>6504</v>
      </c>
      <c r="AE25">
        <v>45681</v>
      </c>
      <c r="AF25">
        <v>8174</v>
      </c>
      <c r="AG25">
        <v>12948</v>
      </c>
      <c r="AH25">
        <v>18121</v>
      </c>
      <c r="AI25">
        <v>28176</v>
      </c>
      <c r="AJ25">
        <v>23018</v>
      </c>
      <c r="AK25">
        <v>30365</v>
      </c>
      <c r="AL25">
        <v>27205</v>
      </c>
      <c r="AM25">
        <v>40587</v>
      </c>
      <c r="AN25">
        <v>26032</v>
      </c>
      <c r="AO25">
        <v>18543</v>
      </c>
      <c r="AP25">
        <v>23124</v>
      </c>
      <c r="AQ25">
        <v>23278</v>
      </c>
    </row>
    <row r="26" spans="2:43">
      <c r="B26" t="s">
        <v>70</v>
      </c>
      <c r="AP26">
        <v>8</v>
      </c>
    </row>
    <row r="27" spans="2:43">
      <c r="B27" t="s">
        <v>113</v>
      </c>
      <c r="AH27">
        <v>361</v>
      </c>
      <c r="AI27">
        <v>7</v>
      </c>
      <c r="AJ27">
        <v>37</v>
      </c>
      <c r="AK27">
        <v>30</v>
      </c>
      <c r="AL27">
        <v>3</v>
      </c>
    </row>
    <row r="28" spans="2:43">
      <c r="B28" t="s">
        <v>17</v>
      </c>
      <c r="AB28">
        <v>300</v>
      </c>
      <c r="AE28">
        <v>26</v>
      </c>
      <c r="AF28">
        <v>41</v>
      </c>
      <c r="AG28">
        <v>5</v>
      </c>
      <c r="AN28">
        <v>43</v>
      </c>
      <c r="AO28">
        <v>30</v>
      </c>
      <c r="AP28">
        <v>25</v>
      </c>
    </row>
    <row r="29" spans="2:43">
      <c r="B29" t="s">
        <v>18</v>
      </c>
    </row>
    <row r="30" spans="2:43">
      <c r="B30" t="s">
        <v>77</v>
      </c>
      <c r="AG30">
        <v>30</v>
      </c>
      <c r="AO30">
        <v>1547</v>
      </c>
    </row>
    <row r="31" spans="2:43">
      <c r="B31" t="s">
        <v>123</v>
      </c>
      <c r="AJ31">
        <v>121</v>
      </c>
    </row>
    <row r="32" spans="2:43">
      <c r="B32" t="s">
        <v>61</v>
      </c>
      <c r="Y32">
        <v>13176</v>
      </c>
      <c r="Z32">
        <v>6765</v>
      </c>
      <c r="AA32">
        <v>3832</v>
      </c>
      <c r="AB32">
        <v>1540</v>
      </c>
      <c r="AC32">
        <v>2107</v>
      </c>
      <c r="AD32">
        <v>1841</v>
      </c>
      <c r="AE32">
        <v>1983</v>
      </c>
      <c r="AF32">
        <v>2631</v>
      </c>
      <c r="AG32">
        <v>3611</v>
      </c>
      <c r="AH32">
        <v>3681</v>
      </c>
      <c r="AI32">
        <v>4592</v>
      </c>
      <c r="AJ32">
        <v>2357</v>
      </c>
      <c r="AK32">
        <v>4482</v>
      </c>
      <c r="AL32">
        <v>2399</v>
      </c>
      <c r="AM32">
        <v>1221</v>
      </c>
      <c r="AN32">
        <v>1176</v>
      </c>
      <c r="AO32">
        <v>1155</v>
      </c>
      <c r="AP32">
        <v>2086</v>
      </c>
      <c r="AQ32">
        <v>1811</v>
      </c>
    </row>
    <row r="33" spans="2:43">
      <c r="B33" t="s">
        <v>62</v>
      </c>
      <c r="Z33">
        <v>1888</v>
      </c>
      <c r="AA33">
        <v>372</v>
      </c>
      <c r="AB33">
        <v>26</v>
      </c>
      <c r="AC33">
        <v>445</v>
      </c>
      <c r="AD33">
        <v>79</v>
      </c>
      <c r="AE33">
        <v>34</v>
      </c>
      <c r="AF33">
        <v>18</v>
      </c>
      <c r="AG33">
        <v>1107</v>
      </c>
      <c r="AH33">
        <v>572</v>
      </c>
      <c r="AI33">
        <v>1032</v>
      </c>
      <c r="AJ33">
        <v>1004</v>
      </c>
      <c r="AK33">
        <v>259</v>
      </c>
      <c r="AL33">
        <v>71</v>
      </c>
      <c r="AN33">
        <v>37</v>
      </c>
      <c r="AO33">
        <v>340</v>
      </c>
      <c r="AP33">
        <v>41</v>
      </c>
      <c r="AQ33">
        <v>81</v>
      </c>
    </row>
    <row r="34" spans="2:43">
      <c r="B34" t="s">
        <v>19</v>
      </c>
      <c r="Y34">
        <v>356</v>
      </c>
      <c r="AJ34">
        <v>20</v>
      </c>
      <c r="AO34">
        <v>75</v>
      </c>
      <c r="AQ34">
        <v>75</v>
      </c>
    </row>
    <row r="35" spans="2:43">
      <c r="B35" t="s">
        <v>20</v>
      </c>
      <c r="AG35">
        <v>150</v>
      </c>
      <c r="AH35">
        <v>2220</v>
      </c>
      <c r="AI35">
        <v>3605</v>
      </c>
      <c r="AJ35">
        <v>5716</v>
      </c>
      <c r="AK35">
        <v>5757</v>
      </c>
      <c r="AL35">
        <v>6762</v>
      </c>
      <c r="AO35">
        <v>1864</v>
      </c>
      <c r="AP35">
        <v>1260</v>
      </c>
      <c r="AQ35">
        <v>3413</v>
      </c>
    </row>
    <row r="36" spans="2:43">
      <c r="B36" t="s">
        <v>133</v>
      </c>
    </row>
    <row r="37" spans="2:43">
      <c r="B37" t="s">
        <v>21</v>
      </c>
      <c r="Y37">
        <v>30334</v>
      </c>
      <c r="Z37">
        <v>19392</v>
      </c>
      <c r="AA37">
        <v>12445</v>
      </c>
      <c r="AB37">
        <v>22349</v>
      </c>
      <c r="AC37">
        <v>13849</v>
      </c>
      <c r="AD37">
        <v>11447</v>
      </c>
      <c r="AE37">
        <v>9566</v>
      </c>
      <c r="AF37">
        <v>11009</v>
      </c>
      <c r="AG37">
        <v>12690</v>
      </c>
      <c r="AH37">
        <v>8570</v>
      </c>
      <c r="AI37">
        <v>7004</v>
      </c>
      <c r="AJ37">
        <v>3315</v>
      </c>
      <c r="AK37">
        <v>2631</v>
      </c>
      <c r="AL37">
        <v>4252</v>
      </c>
      <c r="AM37">
        <v>3735</v>
      </c>
      <c r="AN37">
        <v>3403</v>
      </c>
      <c r="AO37">
        <v>2447</v>
      </c>
      <c r="AP37">
        <v>5336</v>
      </c>
      <c r="AQ37">
        <v>2277</v>
      </c>
    </row>
    <row r="38" spans="2:43">
      <c r="B38" t="s">
        <v>22</v>
      </c>
    </row>
    <row r="39" spans="2:43">
      <c r="B39" t="s">
        <v>64</v>
      </c>
      <c r="AH39">
        <v>1272</v>
      </c>
      <c r="AI39">
        <v>1320</v>
      </c>
      <c r="AJ39">
        <v>21</v>
      </c>
      <c r="AK39">
        <v>331</v>
      </c>
      <c r="AL39">
        <v>240</v>
      </c>
      <c r="AM39">
        <v>124</v>
      </c>
      <c r="AN39">
        <v>77</v>
      </c>
      <c r="AO39">
        <v>18</v>
      </c>
      <c r="AP39">
        <v>814</v>
      </c>
      <c r="AQ39">
        <v>19</v>
      </c>
    </row>
    <row r="40" spans="2:43">
      <c r="B40" t="s">
        <v>79</v>
      </c>
    </row>
    <row r="41" spans="2:43">
      <c r="B41" t="s">
        <v>23</v>
      </c>
    </row>
    <row r="42" spans="2:43">
      <c r="B42" t="s">
        <v>24</v>
      </c>
    </row>
    <row r="43" spans="2:43">
      <c r="B43" t="s">
        <v>25</v>
      </c>
      <c r="AA43">
        <v>67</v>
      </c>
      <c r="AB43">
        <v>147</v>
      </c>
      <c r="AK43">
        <v>7</v>
      </c>
      <c r="AP43">
        <v>52</v>
      </c>
      <c r="AQ43">
        <v>13</v>
      </c>
    </row>
    <row r="44" spans="2:43">
      <c r="B44" t="s">
        <v>26</v>
      </c>
    </row>
    <row r="45" spans="2:43">
      <c r="B45" t="s">
        <v>27</v>
      </c>
    </row>
    <row r="46" spans="2:43">
      <c r="B46" t="s">
        <v>65</v>
      </c>
    </row>
    <row r="47" spans="2:43">
      <c r="B47" t="s">
        <v>28</v>
      </c>
    </row>
    <row r="48" spans="2:43">
      <c r="B48" t="s">
        <v>29</v>
      </c>
      <c r="AD48">
        <v>93</v>
      </c>
      <c r="AG48">
        <v>976</v>
      </c>
    </row>
    <row r="49" spans="2:43">
      <c r="B49" t="s">
        <v>98</v>
      </c>
      <c r="Y49">
        <v>3786</v>
      </c>
      <c r="Z49">
        <v>2862</v>
      </c>
      <c r="AA49">
        <v>1370</v>
      </c>
      <c r="AB49">
        <v>2584</v>
      </c>
      <c r="AC49">
        <v>2454</v>
      </c>
      <c r="AD49">
        <v>3264</v>
      </c>
      <c r="AE49">
        <v>3480</v>
      </c>
      <c r="AF49">
        <v>2514</v>
      </c>
      <c r="AG49">
        <v>2665</v>
      </c>
      <c r="AH49">
        <v>2532</v>
      </c>
      <c r="AI49">
        <v>2518</v>
      </c>
      <c r="AJ49">
        <v>934</v>
      </c>
      <c r="AK49">
        <v>305</v>
      </c>
      <c r="AL49">
        <v>25</v>
      </c>
      <c r="AM49">
        <v>71</v>
      </c>
    </row>
    <row r="50" spans="2:43">
      <c r="B50" t="s">
        <v>30</v>
      </c>
      <c r="Y50">
        <v>50</v>
      </c>
      <c r="AI50">
        <v>75</v>
      </c>
      <c r="AO50">
        <v>28</v>
      </c>
      <c r="AP50">
        <v>2</v>
      </c>
      <c r="AQ50">
        <v>5</v>
      </c>
    </row>
    <row r="51" spans="2:43">
      <c r="B51" t="s">
        <v>31</v>
      </c>
    </row>
    <row r="52" spans="2:43">
      <c r="B52" t="s">
        <v>32</v>
      </c>
      <c r="Y52">
        <v>433</v>
      </c>
      <c r="Z52">
        <v>350</v>
      </c>
      <c r="AA52">
        <v>25</v>
      </c>
      <c r="AH52">
        <v>5</v>
      </c>
      <c r="AI52">
        <v>100</v>
      </c>
      <c r="AJ52">
        <v>17</v>
      </c>
      <c r="AM52">
        <v>30</v>
      </c>
      <c r="AN52">
        <v>37</v>
      </c>
      <c r="AO52">
        <v>277</v>
      </c>
      <c r="AP52">
        <v>109</v>
      </c>
    </row>
    <row r="53" spans="2:43">
      <c r="B53" t="s">
        <v>114</v>
      </c>
      <c r="AL53">
        <v>700</v>
      </c>
    </row>
    <row r="54" spans="2:43">
      <c r="B54" t="s">
        <v>33</v>
      </c>
      <c r="AO54">
        <v>10</v>
      </c>
    </row>
    <row r="55" spans="2:43">
      <c r="B55" t="s">
        <v>34</v>
      </c>
    </row>
    <row r="56" spans="2:43">
      <c r="B56" t="s">
        <v>35</v>
      </c>
      <c r="AD56">
        <v>260</v>
      </c>
      <c r="AE56">
        <v>42</v>
      </c>
      <c r="AF56">
        <v>1</v>
      </c>
      <c r="AH56">
        <v>25</v>
      </c>
    </row>
    <row r="57" spans="2:43">
      <c r="B57" t="s">
        <v>36</v>
      </c>
      <c r="Z57">
        <v>25</v>
      </c>
      <c r="AB57">
        <v>51</v>
      </c>
      <c r="AC57">
        <v>62</v>
      </c>
      <c r="AD57">
        <v>18</v>
      </c>
      <c r="AF57">
        <v>95</v>
      </c>
      <c r="AG57">
        <v>120</v>
      </c>
      <c r="AH57">
        <v>765</v>
      </c>
      <c r="AI57">
        <v>364</v>
      </c>
      <c r="AJ57">
        <v>287</v>
      </c>
      <c r="AK57">
        <v>64</v>
      </c>
      <c r="AL57">
        <v>8</v>
      </c>
      <c r="AM57">
        <v>142</v>
      </c>
      <c r="AO57">
        <v>161</v>
      </c>
      <c r="AP57">
        <v>91</v>
      </c>
      <c r="AQ57">
        <v>1032</v>
      </c>
    </row>
    <row r="58" spans="2:43">
      <c r="B58" t="s">
        <v>80</v>
      </c>
      <c r="AA58">
        <v>591</v>
      </c>
      <c r="AF58">
        <v>15</v>
      </c>
      <c r="AL58">
        <v>20</v>
      </c>
    </row>
    <row r="59" spans="2:43">
      <c r="B59" t="s">
        <v>37</v>
      </c>
    </row>
    <row r="60" spans="2:43">
      <c r="B60" t="s">
        <v>38</v>
      </c>
    </row>
    <row r="61" spans="2:43">
      <c r="B61" t="s">
        <v>66</v>
      </c>
    </row>
    <row r="62" spans="2:43">
      <c r="B62" t="s">
        <v>39</v>
      </c>
      <c r="AH62">
        <v>95</v>
      </c>
      <c r="AI62">
        <v>3911</v>
      </c>
      <c r="AL62">
        <v>2260</v>
      </c>
      <c r="AM62">
        <v>4968</v>
      </c>
      <c r="AO62">
        <v>9193</v>
      </c>
      <c r="AP62">
        <v>2749</v>
      </c>
    </row>
    <row r="63" spans="2:43">
      <c r="B63" t="s">
        <v>71</v>
      </c>
      <c r="Z63">
        <v>97</v>
      </c>
      <c r="AA63">
        <v>548</v>
      </c>
      <c r="AE63">
        <v>176</v>
      </c>
      <c r="AG63">
        <v>137</v>
      </c>
      <c r="AO63">
        <v>123</v>
      </c>
      <c r="AP63">
        <v>323</v>
      </c>
    </row>
    <row r="64" spans="2:43">
      <c r="B64" t="s">
        <v>40</v>
      </c>
      <c r="Z64">
        <v>33</v>
      </c>
      <c r="AA64">
        <v>38</v>
      </c>
      <c r="AC64">
        <v>3</v>
      </c>
      <c r="AF64">
        <v>318</v>
      </c>
      <c r="AG64">
        <v>14</v>
      </c>
      <c r="AH64">
        <v>476</v>
      </c>
      <c r="AI64">
        <v>786</v>
      </c>
      <c r="AJ64">
        <v>116</v>
      </c>
      <c r="AK64">
        <v>110</v>
      </c>
      <c r="AL64">
        <v>8</v>
      </c>
      <c r="AN64">
        <v>42</v>
      </c>
      <c r="AP64">
        <v>102</v>
      </c>
    </row>
    <row r="65" spans="2:43">
      <c r="B65" t="s">
        <v>41</v>
      </c>
    </row>
    <row r="66" spans="2:43">
      <c r="B66" t="s">
        <v>139</v>
      </c>
      <c r="AD66">
        <v>213</v>
      </c>
    </row>
    <row r="67" spans="2:43">
      <c r="B67" t="s">
        <v>42</v>
      </c>
    </row>
    <row r="68" spans="2:43">
      <c r="B68" t="s">
        <v>43</v>
      </c>
    </row>
    <row r="69" spans="2:43">
      <c r="B69" t="s">
        <v>44</v>
      </c>
    </row>
    <row r="70" spans="2:43">
      <c r="B70" t="s">
        <v>45</v>
      </c>
    </row>
    <row r="71" spans="2:43">
      <c r="B71" t="s">
        <v>46</v>
      </c>
    </row>
    <row r="72" spans="2:43">
      <c r="B72" t="s">
        <v>47</v>
      </c>
    </row>
    <row r="73" spans="2:43">
      <c r="B73" t="s">
        <v>48</v>
      </c>
      <c r="AB73">
        <v>5</v>
      </c>
      <c r="AQ73">
        <v>6</v>
      </c>
    </row>
    <row r="74" spans="2:43">
      <c r="B74" t="s">
        <v>49</v>
      </c>
    </row>
    <row r="75" spans="2:43">
      <c r="B75" t="s">
        <v>50</v>
      </c>
      <c r="AL75">
        <v>35</v>
      </c>
      <c r="AP75">
        <v>6</v>
      </c>
      <c r="AQ75">
        <v>110</v>
      </c>
    </row>
    <row r="76" spans="2:43">
      <c r="B76" t="s">
        <v>51</v>
      </c>
    </row>
    <row r="77" spans="2:43">
      <c r="B77" t="s">
        <v>52</v>
      </c>
      <c r="Y77">
        <v>60</v>
      </c>
      <c r="Z77">
        <v>621</v>
      </c>
      <c r="AA77">
        <v>50</v>
      </c>
      <c r="AB77">
        <v>557</v>
      </c>
      <c r="AC77">
        <v>83</v>
      </c>
      <c r="AD77">
        <v>326</v>
      </c>
      <c r="AE77">
        <v>349</v>
      </c>
      <c r="AF77">
        <v>273</v>
      </c>
      <c r="AG77">
        <v>542</v>
      </c>
      <c r="AH77">
        <v>1841</v>
      </c>
      <c r="AI77">
        <v>2661</v>
      </c>
      <c r="AJ77">
        <v>8679</v>
      </c>
      <c r="AK77">
        <v>7079</v>
      </c>
      <c r="AL77">
        <v>7291</v>
      </c>
      <c r="AM77">
        <v>54</v>
      </c>
      <c r="AN77">
        <v>209</v>
      </c>
      <c r="AO77">
        <v>492</v>
      </c>
      <c r="AP77">
        <v>1356</v>
      </c>
      <c r="AQ77">
        <v>1304</v>
      </c>
    </row>
    <row r="78" spans="2:43">
      <c r="B78" t="s">
        <v>85</v>
      </c>
      <c r="Y78">
        <v>4224</v>
      </c>
      <c r="Z78">
        <v>11623</v>
      </c>
      <c r="AA78">
        <v>4112</v>
      </c>
      <c r="AB78">
        <v>2953</v>
      </c>
      <c r="AC78">
        <v>4335</v>
      </c>
      <c r="AD78">
        <v>6726</v>
      </c>
      <c r="AE78">
        <v>2766</v>
      </c>
      <c r="AF78">
        <v>3343</v>
      </c>
      <c r="AG78">
        <v>3759</v>
      </c>
      <c r="AH78">
        <v>5402</v>
      </c>
      <c r="AI78">
        <v>2223</v>
      </c>
      <c r="AJ78">
        <v>642</v>
      </c>
      <c r="AK78">
        <v>222</v>
      </c>
      <c r="AL78">
        <v>89</v>
      </c>
      <c r="AO78">
        <v>30</v>
      </c>
    </row>
    <row r="79" spans="2:43">
      <c r="B79" t="s">
        <v>53</v>
      </c>
    </row>
    <row r="80" spans="2:43">
      <c r="B80" t="s">
        <v>63</v>
      </c>
      <c r="Y80">
        <f>1064+13911</f>
        <v>14975</v>
      </c>
      <c r="Z80">
        <f>6026+2340</f>
        <v>8366</v>
      </c>
      <c r="AA80">
        <f>1973+476</f>
        <v>2449</v>
      </c>
      <c r="AB80">
        <f>2324+164</f>
        <v>2488</v>
      </c>
      <c r="AC80">
        <f>1331+770</f>
        <v>2101</v>
      </c>
      <c r="AD80">
        <v>2026</v>
      </c>
      <c r="AE80">
        <f>3365+150</f>
        <v>3515</v>
      </c>
      <c r="AF80">
        <v>2853</v>
      </c>
      <c r="AG80">
        <v>1971</v>
      </c>
      <c r="AH80">
        <v>1433</v>
      </c>
      <c r="AI80">
        <v>3849</v>
      </c>
      <c r="AJ80">
        <v>2991</v>
      </c>
      <c r="AK80">
        <v>2163</v>
      </c>
      <c r="AL80">
        <v>2914</v>
      </c>
      <c r="AM80">
        <v>2822</v>
      </c>
      <c r="AN80">
        <v>17461</v>
      </c>
      <c r="AO80">
        <v>4780</v>
      </c>
      <c r="AP80">
        <v>7188</v>
      </c>
      <c r="AQ80">
        <v>9980</v>
      </c>
    </row>
    <row r="82" spans="25:43">
      <c r="Y82">
        <f t="shared" ref="Y82:AJ82" si="0">SUM(Y4:Y81)</f>
        <v>92270</v>
      </c>
      <c r="Z82">
        <f t="shared" si="0"/>
        <v>83607</v>
      </c>
      <c r="AA82">
        <f t="shared" si="0"/>
        <v>75280</v>
      </c>
      <c r="AB82">
        <f t="shared" si="0"/>
        <v>91721</v>
      </c>
      <c r="AC82">
        <f t="shared" si="0"/>
        <v>56719</v>
      </c>
      <c r="AD82">
        <f t="shared" si="0"/>
        <v>49243</v>
      </c>
      <c r="AE82">
        <f t="shared" si="0"/>
        <v>93063</v>
      </c>
      <c r="AF82">
        <f t="shared" si="0"/>
        <v>67166</v>
      </c>
      <c r="AG82">
        <f t="shared" si="0"/>
        <v>68013</v>
      </c>
      <c r="AH82">
        <f t="shared" si="0"/>
        <v>140063</v>
      </c>
      <c r="AI82">
        <f t="shared" si="0"/>
        <v>106155</v>
      </c>
      <c r="AJ82">
        <f t="shared" si="0"/>
        <v>68161</v>
      </c>
      <c r="AK82">
        <f t="shared" ref="AK82:AP82" si="1">SUM(AK4:AK81)</f>
        <v>92615</v>
      </c>
      <c r="AL82">
        <f t="shared" si="1"/>
        <v>193368</v>
      </c>
      <c r="AM82">
        <f t="shared" si="1"/>
        <v>114777</v>
      </c>
      <c r="AN82">
        <f t="shared" si="1"/>
        <v>85391</v>
      </c>
      <c r="AO82">
        <f t="shared" si="1"/>
        <v>111931</v>
      </c>
      <c r="AP82">
        <f t="shared" si="1"/>
        <v>91737</v>
      </c>
      <c r="AQ82">
        <f>SUM(AQ4:AQ81)</f>
        <v>76232</v>
      </c>
    </row>
    <row r="84" spans="25:43">
      <c r="Y84">
        <f>92270-Y82</f>
        <v>0</v>
      </c>
      <c r="Z84">
        <f>83607-Z82</f>
        <v>0</v>
      </c>
      <c r="AA84">
        <f>75280-AA82</f>
        <v>0</v>
      </c>
      <c r="AB84">
        <f>91721-AB82</f>
        <v>0</v>
      </c>
      <c r="AC84">
        <f>56719-AC82</f>
        <v>0</v>
      </c>
      <c r="AD84">
        <f>49243-AD82</f>
        <v>0</v>
      </c>
      <c r="AE84">
        <f>93063-AE82</f>
        <v>0</v>
      </c>
      <c r="AF84">
        <f>67166-AF82</f>
        <v>0</v>
      </c>
      <c r="AG84">
        <f>68013-AG82</f>
        <v>0</v>
      </c>
      <c r="AH84">
        <f>140063-AH82</f>
        <v>0</v>
      </c>
      <c r="AI84">
        <f>106155-AI82</f>
        <v>0</v>
      </c>
      <c r="AJ84">
        <f>68161-AJ82</f>
        <v>0</v>
      </c>
      <c r="AK84">
        <f>92615-AK82</f>
        <v>0</v>
      </c>
      <c r="AL84">
        <f>193368-AL82</f>
        <v>0</v>
      </c>
      <c r="AM84">
        <f>114777-AM82</f>
        <v>0</v>
      </c>
      <c r="AN84">
        <f>85391-AN82</f>
        <v>0</v>
      </c>
      <c r="AO84">
        <f>111931-AO82</f>
        <v>0</v>
      </c>
      <c r="AP84">
        <f>91737-AP82</f>
        <v>0</v>
      </c>
      <c r="AQ84">
        <f>76232-AQ82</f>
        <v>0</v>
      </c>
    </row>
    <row r="86" spans="25:43">
      <c r="Y86" t="s">
        <v>155</v>
      </c>
      <c r="Z86" t="s">
        <v>154</v>
      </c>
      <c r="AA86" t="s">
        <v>151</v>
      </c>
      <c r="AB86" t="s">
        <v>150</v>
      </c>
      <c r="AC86" t="s">
        <v>146</v>
      </c>
      <c r="AD86" t="s">
        <v>145</v>
      </c>
      <c r="AE86" t="s">
        <v>140</v>
      </c>
      <c r="AF86" t="s">
        <v>136</v>
      </c>
      <c r="AG86" t="s">
        <v>134</v>
      </c>
      <c r="AH86" t="s">
        <v>129</v>
      </c>
      <c r="AI86" t="s">
        <v>128</v>
      </c>
      <c r="AJ86" t="s">
        <v>122</v>
      </c>
      <c r="AK86" t="s">
        <v>121</v>
      </c>
      <c r="AL86" t="s">
        <v>112</v>
      </c>
      <c r="AM86" t="s">
        <v>97</v>
      </c>
      <c r="AN86" t="s">
        <v>86</v>
      </c>
      <c r="AO86" t="s">
        <v>69</v>
      </c>
      <c r="AP86" t="s">
        <v>69</v>
      </c>
      <c r="AQ86" t="s">
        <v>118</v>
      </c>
    </row>
    <row r="88" spans="25:43">
      <c r="Y88" t="s">
        <v>68</v>
      </c>
      <c r="Z88" t="s">
        <v>68</v>
      </c>
      <c r="AA88" t="s">
        <v>68</v>
      </c>
      <c r="AB88" t="s">
        <v>68</v>
      </c>
      <c r="AC88" t="s">
        <v>68</v>
      </c>
      <c r="AD88" t="s">
        <v>68</v>
      </c>
      <c r="AE88" t="s">
        <v>68</v>
      </c>
      <c r="AF88" t="s">
        <v>68</v>
      </c>
      <c r="AG88" t="s">
        <v>68</v>
      </c>
      <c r="AH88" t="s">
        <v>68</v>
      </c>
      <c r="AI88" t="s">
        <v>68</v>
      </c>
      <c r="AJ88" t="s">
        <v>68</v>
      </c>
      <c r="AK88" t="s">
        <v>68</v>
      </c>
      <c r="AL88" t="s">
        <v>68</v>
      </c>
      <c r="AM88" t="s">
        <v>68</v>
      </c>
      <c r="AN88" t="s">
        <v>68</v>
      </c>
      <c r="AO88" t="s">
        <v>68</v>
      </c>
      <c r="AP88" t="s">
        <v>68</v>
      </c>
      <c r="AQ88" t="s">
        <v>68</v>
      </c>
    </row>
    <row r="90" spans="25:43">
      <c r="Y90" t="s">
        <v>57</v>
      </c>
      <c r="Z90" t="s">
        <v>57</v>
      </c>
      <c r="AA90" t="s">
        <v>57</v>
      </c>
      <c r="AB90" t="s">
        <v>57</v>
      </c>
      <c r="AC90" t="s">
        <v>57</v>
      </c>
      <c r="AD90" t="s">
        <v>57</v>
      </c>
      <c r="AE90" t="s">
        <v>57</v>
      </c>
      <c r="AF90" t="s">
        <v>57</v>
      </c>
      <c r="AG90" t="s">
        <v>57</v>
      </c>
      <c r="AH90" t="s">
        <v>57</v>
      </c>
      <c r="AI90" t="s">
        <v>57</v>
      </c>
      <c r="AJ90" t="s">
        <v>57</v>
      </c>
      <c r="AK90" t="s">
        <v>57</v>
      </c>
      <c r="AL90" t="s">
        <v>57</v>
      </c>
      <c r="AM90" t="s">
        <v>57</v>
      </c>
      <c r="AN90" t="s">
        <v>57</v>
      </c>
      <c r="AO90" t="s">
        <v>57</v>
      </c>
      <c r="AP90" t="s">
        <v>57</v>
      </c>
      <c r="AQ90" t="s">
        <v>57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B4:C80"/>
  <sheetViews>
    <sheetView topLeftCell="A34" workbookViewId="0">
      <selection activeCell="C77" sqref="C77"/>
    </sheetView>
  </sheetViews>
  <sheetFormatPr defaultRowHeight="15"/>
  <sheetData>
    <row r="4" spans="2:3">
      <c r="B4" t="s">
        <v>3</v>
      </c>
      <c r="C4" t="s">
        <v>3</v>
      </c>
    </row>
    <row r="5" spans="2:3">
      <c r="B5" t="s">
        <v>4</v>
      </c>
      <c r="C5" t="s">
        <v>4</v>
      </c>
    </row>
    <row r="6" spans="2:3">
      <c r="C6" t="s">
        <v>130</v>
      </c>
    </row>
    <row r="7" spans="2:3">
      <c r="B7" t="s">
        <v>5</v>
      </c>
      <c r="C7" t="s">
        <v>5</v>
      </c>
    </row>
    <row r="8" spans="2:3">
      <c r="B8" t="s">
        <v>6</v>
      </c>
      <c r="C8" t="s">
        <v>6</v>
      </c>
    </row>
    <row r="9" spans="2:3">
      <c r="B9" t="s">
        <v>7</v>
      </c>
      <c r="C9" t="s">
        <v>7</v>
      </c>
    </row>
    <row r="10" spans="2:3">
      <c r="B10" t="s">
        <v>8</v>
      </c>
      <c r="C10" t="s">
        <v>8</v>
      </c>
    </row>
    <row r="11" spans="2:3">
      <c r="B11" t="s">
        <v>9</v>
      </c>
      <c r="C11" t="s">
        <v>9</v>
      </c>
    </row>
    <row r="12" spans="2:3">
      <c r="B12" t="s">
        <v>10</v>
      </c>
      <c r="C12" t="s">
        <v>10</v>
      </c>
    </row>
    <row r="13" spans="2:3">
      <c r="B13" t="s">
        <v>60</v>
      </c>
      <c r="C13" t="s">
        <v>59</v>
      </c>
    </row>
    <row r="14" spans="2:3">
      <c r="C14" t="s">
        <v>75</v>
      </c>
    </row>
    <row r="15" spans="2:3">
      <c r="C15" t="s">
        <v>135</v>
      </c>
    </row>
    <row r="16" spans="2:3">
      <c r="B16" t="s">
        <v>58</v>
      </c>
      <c r="C16" t="s">
        <v>58</v>
      </c>
    </row>
    <row r="17" spans="2:3">
      <c r="B17" t="s">
        <v>11</v>
      </c>
      <c r="C17" t="s">
        <v>11</v>
      </c>
    </row>
    <row r="18" spans="2:3">
      <c r="B18" t="s">
        <v>12</v>
      </c>
      <c r="C18" t="s">
        <v>12</v>
      </c>
    </row>
    <row r="19" spans="2:3">
      <c r="B19" t="s">
        <v>13</v>
      </c>
      <c r="C19" t="s">
        <v>13</v>
      </c>
    </row>
    <row r="20" spans="2:3">
      <c r="B20" t="s">
        <v>89</v>
      </c>
      <c r="C20" t="s">
        <v>89</v>
      </c>
    </row>
    <row r="21" spans="2:3">
      <c r="B21" t="s">
        <v>14</v>
      </c>
      <c r="C21" t="s">
        <v>14</v>
      </c>
    </row>
    <row r="22" spans="2:3">
      <c r="C22" t="s">
        <v>87</v>
      </c>
    </row>
    <row r="23" spans="2:3">
      <c r="C23" t="s">
        <v>137</v>
      </c>
    </row>
    <row r="24" spans="2:3">
      <c r="B24" t="s">
        <v>15</v>
      </c>
      <c r="C24" t="s">
        <v>15</v>
      </c>
    </row>
    <row r="25" spans="2:3">
      <c r="B25" t="s">
        <v>16</v>
      </c>
      <c r="C25" t="s">
        <v>16</v>
      </c>
    </row>
    <row r="26" spans="2:3">
      <c r="B26" t="s">
        <v>73</v>
      </c>
      <c r="C26" t="s">
        <v>70</v>
      </c>
    </row>
    <row r="27" spans="2:3">
      <c r="B27" t="s">
        <v>113</v>
      </c>
      <c r="C27" t="s">
        <v>113</v>
      </c>
    </row>
    <row r="28" spans="2:3">
      <c r="B28" t="s">
        <v>17</v>
      </c>
      <c r="C28" t="s">
        <v>17</v>
      </c>
    </row>
    <row r="29" spans="2:3">
      <c r="B29" t="s">
        <v>18</v>
      </c>
      <c r="C29" t="s">
        <v>18</v>
      </c>
    </row>
    <row r="30" spans="2:3">
      <c r="C30" t="s">
        <v>77</v>
      </c>
    </row>
    <row r="31" spans="2:3">
      <c r="B31" t="s">
        <v>125</v>
      </c>
      <c r="C31" t="s">
        <v>123</v>
      </c>
    </row>
    <row r="32" spans="2:3">
      <c r="B32" t="s">
        <v>61</v>
      </c>
      <c r="C32" t="s">
        <v>61</v>
      </c>
    </row>
    <row r="33" spans="2:3">
      <c r="B33" t="s">
        <v>62</v>
      </c>
      <c r="C33" t="s">
        <v>62</v>
      </c>
    </row>
    <row r="34" spans="2:3">
      <c r="B34" t="s">
        <v>19</v>
      </c>
      <c r="C34" t="s">
        <v>19</v>
      </c>
    </row>
    <row r="35" spans="2:3">
      <c r="B35" t="s">
        <v>20</v>
      </c>
      <c r="C35" t="s">
        <v>20</v>
      </c>
    </row>
    <row r="36" spans="2:3">
      <c r="B36" t="s">
        <v>133</v>
      </c>
    </row>
    <row r="37" spans="2:3">
      <c r="B37" t="s">
        <v>21</v>
      </c>
      <c r="C37" t="s">
        <v>21</v>
      </c>
    </row>
    <row r="38" spans="2:3">
      <c r="B38" t="s">
        <v>22</v>
      </c>
      <c r="C38" t="s">
        <v>22</v>
      </c>
    </row>
    <row r="39" spans="2:3">
      <c r="B39" t="s">
        <v>64</v>
      </c>
      <c r="C39" t="s">
        <v>64</v>
      </c>
    </row>
    <row r="40" spans="2:3">
      <c r="B40" t="s">
        <v>79</v>
      </c>
    </row>
    <row r="41" spans="2:3">
      <c r="B41" t="s">
        <v>23</v>
      </c>
      <c r="C41" t="s">
        <v>23</v>
      </c>
    </row>
    <row r="42" spans="2:3">
      <c r="B42" t="s">
        <v>24</v>
      </c>
      <c r="C42" t="s">
        <v>24</v>
      </c>
    </row>
    <row r="43" spans="2:3">
      <c r="B43" t="s">
        <v>25</v>
      </c>
      <c r="C43" t="s">
        <v>25</v>
      </c>
    </row>
    <row r="44" spans="2:3">
      <c r="B44" t="s">
        <v>26</v>
      </c>
      <c r="C44" t="s">
        <v>26</v>
      </c>
    </row>
    <row r="45" spans="2:3">
      <c r="B45" t="s">
        <v>27</v>
      </c>
      <c r="C45" t="s">
        <v>27</v>
      </c>
    </row>
    <row r="46" spans="2:3">
      <c r="B46" t="s">
        <v>65</v>
      </c>
    </row>
    <row r="47" spans="2:3">
      <c r="B47" t="s">
        <v>28</v>
      </c>
      <c r="C47" t="s">
        <v>28</v>
      </c>
    </row>
    <row r="48" spans="2:3">
      <c r="B48" t="s">
        <v>29</v>
      </c>
      <c r="C48" t="s">
        <v>29</v>
      </c>
    </row>
    <row r="49" spans="2:3">
      <c r="B49" t="s">
        <v>98</v>
      </c>
      <c r="C49" t="s">
        <v>98</v>
      </c>
    </row>
    <row r="50" spans="2:3">
      <c r="B50" t="s">
        <v>30</v>
      </c>
      <c r="C50" t="s">
        <v>30</v>
      </c>
    </row>
    <row r="51" spans="2:3">
      <c r="B51" t="s">
        <v>31</v>
      </c>
      <c r="C51" t="s">
        <v>31</v>
      </c>
    </row>
    <row r="52" spans="2:3">
      <c r="B52" t="s">
        <v>32</v>
      </c>
      <c r="C52" t="s">
        <v>32</v>
      </c>
    </row>
    <row r="53" spans="2:3">
      <c r="C53" t="s">
        <v>114</v>
      </c>
    </row>
    <row r="54" spans="2:3">
      <c r="B54" t="s">
        <v>33</v>
      </c>
      <c r="C54" t="s">
        <v>33</v>
      </c>
    </row>
    <row r="55" spans="2:3">
      <c r="B55" t="s">
        <v>34</v>
      </c>
      <c r="C55" t="s">
        <v>34</v>
      </c>
    </row>
    <row r="56" spans="2:3">
      <c r="B56" t="s">
        <v>35</v>
      </c>
      <c r="C56" t="s">
        <v>35</v>
      </c>
    </row>
    <row r="57" spans="2:3">
      <c r="B57" t="s">
        <v>36</v>
      </c>
      <c r="C57" t="s">
        <v>36</v>
      </c>
    </row>
    <row r="58" spans="2:3">
      <c r="C58" t="s">
        <v>80</v>
      </c>
    </row>
    <row r="59" spans="2:3">
      <c r="B59" t="s">
        <v>37</v>
      </c>
      <c r="C59" t="s">
        <v>37</v>
      </c>
    </row>
    <row r="60" spans="2:3">
      <c r="B60" t="s">
        <v>38</v>
      </c>
      <c r="C60" t="s">
        <v>38</v>
      </c>
    </row>
    <row r="61" spans="2:3">
      <c r="B61" t="s">
        <v>66</v>
      </c>
    </row>
    <row r="62" spans="2:3">
      <c r="B62" t="s">
        <v>39</v>
      </c>
      <c r="C62" t="s">
        <v>39</v>
      </c>
    </row>
    <row r="63" spans="2:3">
      <c r="B63" t="s">
        <v>71</v>
      </c>
      <c r="C63" t="s">
        <v>71</v>
      </c>
    </row>
    <row r="64" spans="2:3">
      <c r="B64" t="s">
        <v>40</v>
      </c>
      <c r="C64" t="s">
        <v>40</v>
      </c>
    </row>
    <row r="65" spans="2:3">
      <c r="B65" t="s">
        <v>41</v>
      </c>
      <c r="C65" t="s">
        <v>41</v>
      </c>
    </row>
    <row r="66" spans="2:3">
      <c r="B66" t="s">
        <v>139</v>
      </c>
      <c r="C66" t="s">
        <v>139</v>
      </c>
    </row>
    <row r="67" spans="2:3">
      <c r="B67" t="s">
        <v>42</v>
      </c>
      <c r="C67" t="s">
        <v>42</v>
      </c>
    </row>
    <row r="68" spans="2:3">
      <c r="B68" t="s">
        <v>43</v>
      </c>
      <c r="C68" t="s">
        <v>43</v>
      </c>
    </row>
    <row r="69" spans="2:3">
      <c r="B69" t="s">
        <v>44</v>
      </c>
      <c r="C69" t="s">
        <v>44</v>
      </c>
    </row>
    <row r="70" spans="2:3">
      <c r="B70" t="s">
        <v>45</v>
      </c>
      <c r="C70" t="s">
        <v>45</v>
      </c>
    </row>
    <row r="71" spans="2:3">
      <c r="B71" t="s">
        <v>46</v>
      </c>
      <c r="C71" t="s">
        <v>46</v>
      </c>
    </row>
    <row r="72" spans="2:3">
      <c r="B72" t="s">
        <v>47</v>
      </c>
      <c r="C72" t="s">
        <v>47</v>
      </c>
    </row>
    <row r="73" spans="2:3">
      <c r="B73" t="s">
        <v>48</v>
      </c>
      <c r="C73" t="s">
        <v>48</v>
      </c>
    </row>
    <row r="74" spans="2:3">
      <c r="B74" t="s">
        <v>49</v>
      </c>
      <c r="C74" t="s">
        <v>49</v>
      </c>
    </row>
    <row r="75" spans="2:3">
      <c r="B75" t="s">
        <v>50</v>
      </c>
      <c r="C75" t="s">
        <v>50</v>
      </c>
    </row>
    <row r="76" spans="2:3">
      <c r="B76" t="s">
        <v>51</v>
      </c>
      <c r="C76" t="s">
        <v>51</v>
      </c>
    </row>
    <row r="77" spans="2:3">
      <c r="B77" t="s">
        <v>52</v>
      </c>
      <c r="C77" t="s">
        <v>52</v>
      </c>
    </row>
    <row r="78" spans="2:3">
      <c r="B78" t="s">
        <v>85</v>
      </c>
      <c r="C78" t="s">
        <v>85</v>
      </c>
    </row>
    <row r="79" spans="2:3">
      <c r="B79" t="s">
        <v>53</v>
      </c>
      <c r="C79" t="s">
        <v>53</v>
      </c>
    </row>
    <row r="80" spans="2:3">
      <c r="B80" t="s">
        <v>63</v>
      </c>
      <c r="C80" t="s">
        <v>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imports</vt:lpstr>
      <vt:lpstr>exports</vt:lpstr>
      <vt:lpstr>domexp</vt:lpstr>
      <vt:lpstr>reexp</vt:lpstr>
      <vt:lpstr>Sheet1</vt:lpstr>
    </vt:vector>
  </TitlesOfParts>
  <Company>Princeton University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rhicks</dc:creator>
  <cp:lastModifiedBy>rhicks</cp:lastModifiedBy>
  <dcterms:created xsi:type="dcterms:W3CDTF">2009-11-03T15:24:23Z</dcterms:created>
  <dcterms:modified xsi:type="dcterms:W3CDTF">2011-10-03T14:51:42Z</dcterms:modified>
</cp:coreProperties>
</file>