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5135" windowHeight="5580"/>
  </bookViews>
  <sheets>
    <sheet name="imports" sheetId="1" r:id="rId1"/>
    <sheet name="exports" sheetId="2" r:id="rId2"/>
    <sheet name="domexp" sheetId="4" r:id="rId3"/>
    <sheet name="reexp" sheetId="3" r:id="rId4"/>
  </sheets>
  <calcPr calcId="125725"/>
</workbook>
</file>

<file path=xl/calcChain.xml><?xml version="1.0" encoding="utf-8"?>
<calcChain xmlns="http://schemas.openxmlformats.org/spreadsheetml/2006/main">
  <c r="AD188" i="2"/>
  <c r="AE188"/>
  <c r="AF188"/>
  <c r="AG188"/>
  <c r="AH188"/>
  <c r="AI188"/>
  <c r="AJ188"/>
  <c r="AK188"/>
  <c r="AL188"/>
  <c r="AM188"/>
  <c r="AN188"/>
  <c r="W181" i="1" l="1"/>
  <c r="Z181"/>
  <c r="AC188" i="2"/>
  <c r="AC190" s="1"/>
  <c r="AB188"/>
  <c r="AB190" s="1"/>
  <c r="AA188"/>
  <c r="AA190" s="1"/>
  <c r="W188"/>
  <c r="W190" s="1"/>
  <c r="X188"/>
  <c r="X190" s="1"/>
  <c r="Y188"/>
  <c r="Y190" s="1"/>
  <c r="Z188"/>
  <c r="Z190" s="1"/>
  <c r="X193" l="1"/>
  <c r="Y193"/>
  <c r="Y195" s="1"/>
  <c r="Z193"/>
  <c r="Z195" s="1"/>
  <c r="AA193"/>
  <c r="AB193"/>
  <c r="AC193"/>
  <c r="AN190" l="1"/>
  <c r="AM190"/>
  <c r="AL190"/>
  <c r="AK190"/>
  <c r="AJ190"/>
  <c r="AI190"/>
  <c r="AH190"/>
  <c r="AG190"/>
  <c r="AF190"/>
  <c r="AE190"/>
  <c r="AD190"/>
  <c r="W179" i="1"/>
  <c r="X179"/>
  <c r="X181" s="1"/>
  <c r="Y179"/>
  <c r="Y181" s="1"/>
  <c r="Z179"/>
  <c r="AA179"/>
  <c r="AA181" s="1"/>
  <c r="AB179"/>
  <c r="AB181" s="1"/>
  <c r="AC179"/>
  <c r="AC181" s="1"/>
  <c r="AD179"/>
  <c r="AD181" s="1"/>
  <c r="AE179"/>
  <c r="AE181" s="1"/>
  <c r="AF179"/>
  <c r="AF181" s="1"/>
  <c r="AG179"/>
  <c r="AG181" s="1"/>
  <c r="AH179"/>
  <c r="AH181" s="1"/>
  <c r="AI179"/>
  <c r="AI181" s="1"/>
  <c r="AJ179"/>
  <c r="AJ181" s="1"/>
  <c r="AK179"/>
  <c r="AK181" s="1"/>
  <c r="AL179"/>
  <c r="AL181" s="1"/>
  <c r="AM179"/>
  <c r="AM181" s="1"/>
  <c r="AN179"/>
  <c r="AN181" s="1"/>
  <c r="AO179"/>
  <c r="AP179"/>
  <c r="AQ179"/>
  <c r="AR179"/>
  <c r="AS179"/>
  <c r="AT179"/>
  <c r="AU179"/>
  <c r="AV179"/>
  <c r="AW179"/>
  <c r="AX179"/>
  <c r="AY179"/>
  <c r="AZ179"/>
  <c r="BA179"/>
  <c r="BB179"/>
  <c r="F4" i="2"/>
  <c r="E188"/>
  <c r="F188"/>
  <c r="F190" s="1"/>
  <c r="G188"/>
  <c r="G190" s="1"/>
  <c r="H188"/>
  <c r="H190" s="1"/>
  <c r="I188"/>
  <c r="I190" s="1"/>
  <c r="J188"/>
  <c r="J190" s="1"/>
  <c r="E179" i="1"/>
  <c r="F179"/>
  <c r="F181" s="1"/>
  <c r="G179"/>
  <c r="G181" s="1"/>
  <c r="H179"/>
  <c r="H181" s="1"/>
  <c r="I179"/>
  <c r="I181" s="1"/>
  <c r="J179"/>
  <c r="J181" s="1"/>
  <c r="S188" i="2"/>
  <c r="S190" s="1"/>
  <c r="K188"/>
  <c r="K190" s="1"/>
  <c r="L188"/>
  <c r="L190" s="1"/>
  <c r="M188"/>
  <c r="M190" s="1"/>
  <c r="N188"/>
  <c r="N190" s="1"/>
  <c r="O188"/>
  <c r="O190" s="1"/>
  <c r="P188"/>
  <c r="P190" s="1"/>
  <c r="Q188"/>
  <c r="Q190" s="1"/>
  <c r="R188"/>
  <c r="R190" s="1"/>
  <c r="K179" i="1"/>
  <c r="K181" s="1"/>
  <c r="L179"/>
  <c r="L181" s="1"/>
  <c r="M179"/>
  <c r="M181" s="1"/>
  <c r="N179"/>
  <c r="N181" s="1"/>
  <c r="O179"/>
  <c r="O181" s="1"/>
  <c r="P179"/>
  <c r="P181" s="1"/>
  <c r="Q179"/>
  <c r="Q181" s="1"/>
  <c r="R179"/>
  <c r="R181" s="1"/>
  <c r="S179"/>
  <c r="S181" s="1"/>
  <c r="T188" i="2"/>
  <c r="T190" s="1"/>
  <c r="T179" i="1"/>
  <c r="T181" s="1"/>
  <c r="V179"/>
  <c r="V181" s="1"/>
  <c r="V188" i="2"/>
  <c r="V190" s="1"/>
  <c r="U188"/>
  <c r="U190" s="1"/>
  <c r="U179" i="1"/>
  <c r="U181" s="1"/>
</calcChain>
</file>

<file path=xl/sharedStrings.xml><?xml version="1.0" encoding="utf-8"?>
<sst xmlns="http://schemas.openxmlformats.org/spreadsheetml/2006/main" count="785" uniqueCount="250">
  <si>
    <t>notes</t>
  </si>
  <si>
    <t>units</t>
  </si>
  <si>
    <t>Finland</t>
  </si>
  <si>
    <t>Ryssland</t>
  </si>
  <si>
    <t>Sverige</t>
  </si>
  <si>
    <t>Norge</t>
  </si>
  <si>
    <t>Danmark</t>
  </si>
  <si>
    <t>Tyskland</t>
  </si>
  <si>
    <t>Nederlanderna</t>
  </si>
  <si>
    <t>Belgien</t>
  </si>
  <si>
    <t>Storbrittanien och Irland</t>
  </si>
  <si>
    <t>Frankrike</t>
  </si>
  <si>
    <t>Spanien</t>
  </si>
  <si>
    <t>Portugal</t>
  </si>
  <si>
    <t>Italien</t>
  </si>
  <si>
    <t>Schweiz</t>
  </si>
  <si>
    <t>Osterrike-Ungern</t>
  </si>
  <si>
    <t>Ostindien</t>
  </si>
  <si>
    <t>Kina</t>
  </si>
  <si>
    <t>Japan</t>
  </si>
  <si>
    <t>Kanada</t>
  </si>
  <si>
    <t>N.A. Forenta Stater</t>
  </si>
  <si>
    <t>US</t>
  </si>
  <si>
    <t>Ofver ryska gransen importerade tullpliktiga</t>
  </si>
  <si>
    <t>marks</t>
  </si>
  <si>
    <t>pays de provenance</t>
  </si>
  <si>
    <t>Finlands Handel</t>
  </si>
  <si>
    <t>Bulgarien</t>
  </si>
  <si>
    <t>Grekland</t>
  </si>
  <si>
    <t>Egypten</t>
  </si>
  <si>
    <t>Brittiska Ost-Afrika</t>
  </si>
  <si>
    <t>Brittiska Syd-Afrika</t>
  </si>
  <si>
    <t>Turkiet</t>
  </si>
  <si>
    <t>Monaco</t>
  </si>
  <si>
    <t>Serbien</t>
  </si>
  <si>
    <t>Montenegro</t>
  </si>
  <si>
    <t>Asiatiska Turkiet</t>
  </si>
  <si>
    <t>Java</t>
  </si>
  <si>
    <t>Siam</t>
  </si>
  <si>
    <t>Algier</t>
  </si>
  <si>
    <t>Tyska Sydvast-Afrika</t>
  </si>
  <si>
    <t>Madeira</t>
  </si>
  <si>
    <t>Mexiko</t>
  </si>
  <si>
    <t>Argentina</t>
  </si>
  <si>
    <t>Nya Syd-Wales</t>
  </si>
  <si>
    <t>Portugisiska Ost-Afrika</t>
  </si>
  <si>
    <t>Brittiska Sydafrika</t>
  </si>
  <si>
    <t>Franska Vastafrika</t>
  </si>
  <si>
    <t>Kanariska Oarna</t>
  </si>
  <si>
    <t>Marocko</t>
  </si>
  <si>
    <t>Framre Indien</t>
  </si>
  <si>
    <t>Rumanien</t>
  </si>
  <si>
    <t>Senegambien</t>
  </si>
  <si>
    <t>Kaplandet</t>
  </si>
  <si>
    <t>Natal</t>
  </si>
  <si>
    <t>Australien</t>
  </si>
  <si>
    <t>Uruguay</t>
  </si>
  <si>
    <t>Syd-Afrika</t>
  </si>
  <si>
    <t>Transvaal</t>
  </si>
  <si>
    <t>Tripolis</t>
  </si>
  <si>
    <t>Palastina</t>
  </si>
  <si>
    <t>Kuba</t>
  </si>
  <si>
    <t>Chile</t>
  </si>
  <si>
    <t>Nya-Zeeland</t>
  </si>
  <si>
    <t>Ryska Ost-Asien</t>
  </si>
  <si>
    <t>Brazil</t>
  </si>
  <si>
    <t>Tunis</t>
  </si>
  <si>
    <t>Tyska Ost-Afrika</t>
  </si>
  <si>
    <t>Brasilien</t>
  </si>
  <si>
    <t>Korea</t>
  </si>
  <si>
    <t>Oranje-Fristaten</t>
  </si>
  <si>
    <t>Liberia</t>
  </si>
  <si>
    <t>Persien</t>
  </si>
  <si>
    <t>Port Author</t>
  </si>
  <si>
    <t>Kapstaden</t>
  </si>
  <si>
    <t>Port Elisabet</t>
  </si>
  <si>
    <t>Algoa Bay</t>
  </si>
  <si>
    <t>East London</t>
  </si>
  <si>
    <t>Delagoa Bay</t>
  </si>
  <si>
    <t>Port Artur</t>
  </si>
  <si>
    <t>Nikaragua</t>
  </si>
  <si>
    <t>Mozambique</t>
  </si>
  <si>
    <t>Estland</t>
  </si>
  <si>
    <t>Lettland</t>
  </si>
  <si>
    <t>Litauen</t>
  </si>
  <si>
    <t>Polen</t>
  </si>
  <si>
    <t>Island</t>
  </si>
  <si>
    <t>Danzig</t>
  </si>
  <si>
    <t>Luxemburg</t>
  </si>
  <si>
    <t>Osterrike</t>
  </si>
  <si>
    <t>Ungern</t>
  </si>
  <si>
    <t>Tjeckoslovakien</t>
  </si>
  <si>
    <t>Jugoslavien</t>
  </si>
  <si>
    <t>Cypern</t>
  </si>
  <si>
    <t>Georgien</t>
  </si>
  <si>
    <t>Ovriga kaukasiska lander</t>
  </si>
  <si>
    <t>Syrien</t>
  </si>
  <si>
    <t>Irak</t>
  </si>
  <si>
    <t>Brittiska Ostindien</t>
  </si>
  <si>
    <t>Hollandaska Ostindien</t>
  </si>
  <si>
    <t>Franska Ostindien</t>
  </si>
  <si>
    <t>Filippinerna</t>
  </si>
  <si>
    <t>Sibirien</t>
  </si>
  <si>
    <t>Spanska Afrika</t>
  </si>
  <si>
    <t>Brittiska Vastafrika</t>
  </si>
  <si>
    <t>Belgiska Kongo</t>
  </si>
  <si>
    <t>Portugisiska Vastafrika</t>
  </si>
  <si>
    <t>Franska Ostafrika</t>
  </si>
  <si>
    <t>Portugisiska Ostafrika</t>
  </si>
  <si>
    <t>Gronland</t>
  </si>
  <si>
    <t>Brittiska Nordamerika</t>
  </si>
  <si>
    <t>Centralamerika</t>
  </si>
  <si>
    <t>Vastindiska oarna</t>
  </si>
  <si>
    <t>Venezuela</t>
  </si>
  <si>
    <t>Brittiska Guyana</t>
  </si>
  <si>
    <t>Paraguay</t>
  </si>
  <si>
    <t>Bolivia</t>
  </si>
  <si>
    <t>Peru</t>
  </si>
  <si>
    <t>Ecuador</t>
  </si>
  <si>
    <t>Columbia</t>
  </si>
  <si>
    <t>Handelsomsattningen med skilda lander, p 14</t>
  </si>
  <si>
    <t>Fmk</t>
  </si>
  <si>
    <t>Arabien</t>
  </si>
  <si>
    <t>IV. Handelsomsattningen med skilda lander, p 14</t>
  </si>
  <si>
    <t>IV. Handelsomsattningen med skilda lander, p 13</t>
  </si>
  <si>
    <t>Abessinien</t>
  </si>
  <si>
    <t>Hollandaska Guyana</t>
  </si>
  <si>
    <t>Included with Belgien from 1930</t>
  </si>
  <si>
    <t>Sudan</t>
  </si>
  <si>
    <t>Utrikeshandel: Arspublikation</t>
  </si>
  <si>
    <t>Italian Ita-afrikka</t>
  </si>
  <si>
    <t>Polen-Danzig</t>
  </si>
  <si>
    <t>Irlandska fristaten</t>
  </si>
  <si>
    <t>Faroarna</t>
  </si>
  <si>
    <t>Gibraltar</t>
  </si>
  <si>
    <t>Malta</t>
  </si>
  <si>
    <t>Albanien</t>
  </si>
  <si>
    <t>Hedjaz och Nedjd</t>
  </si>
  <si>
    <t>Jemen</t>
  </si>
  <si>
    <t>Aden</t>
  </si>
  <si>
    <t>Egeiska oarna</t>
  </si>
  <si>
    <t>Ceylon</t>
  </si>
  <si>
    <t>Brittiska Malaja</t>
  </si>
  <si>
    <t>Franska Indokina</t>
  </si>
  <si>
    <t>Honkong</t>
  </si>
  <si>
    <t>De badensiska tullexklaverna</t>
  </si>
  <si>
    <t>Kuwait</t>
  </si>
  <si>
    <t>Afghanistan</t>
  </si>
  <si>
    <t>Nepal</t>
  </si>
  <si>
    <t>Tibet</t>
  </si>
  <si>
    <t>Brittiska Nord-Borneo</t>
  </si>
  <si>
    <t>Formosa</t>
  </si>
  <si>
    <t>Mantshukuo</t>
  </si>
  <si>
    <t>Libyen</t>
  </si>
  <si>
    <t>Spanska Marocko</t>
  </si>
  <si>
    <t>Marocko: Tanger</t>
  </si>
  <si>
    <t>Franska Marocko</t>
  </si>
  <si>
    <t>Kanariska oarna</t>
  </si>
  <si>
    <t>Kap-Verde oarna</t>
  </si>
  <si>
    <t>Franska Sudan</t>
  </si>
  <si>
    <t>Franska Niger-omradet</t>
  </si>
  <si>
    <t>Senegal</t>
  </si>
  <si>
    <t>Gambien</t>
  </si>
  <si>
    <t>Guldkusten</t>
  </si>
  <si>
    <t>Nigeria</t>
  </si>
  <si>
    <t>Brittiska Kamerun</t>
  </si>
  <si>
    <t>Franska Kamerun</t>
  </si>
  <si>
    <t>Sao Thome, Principe</t>
  </si>
  <si>
    <t>Franska Ekvatorial Afrika</t>
  </si>
  <si>
    <t>Angola</t>
  </si>
  <si>
    <t>Brttiska Sydvast-Afrika</t>
  </si>
  <si>
    <t>Sydafrikansa Unionen</t>
  </si>
  <si>
    <t>Syd-Rhodesia</t>
  </si>
  <si>
    <t>Nordvast-Rhodesia</t>
  </si>
  <si>
    <t xml:space="preserve">Nordost-Rhodesia </t>
  </si>
  <si>
    <t>Brittiska Njassalandet</t>
  </si>
  <si>
    <t>Madagaskar</t>
  </si>
  <si>
    <t>Mauritius</t>
  </si>
  <si>
    <t>Tanganjika</t>
  </si>
  <si>
    <t>Zanzibar</t>
  </si>
  <si>
    <t>Kenya, Uganda</t>
  </si>
  <si>
    <t>Brittiska Somalilandet</t>
  </si>
  <si>
    <t>Franska Somalikusten</t>
  </si>
  <si>
    <t>Anglo-egyptiska Sudan</t>
  </si>
  <si>
    <t>Alaska</t>
  </si>
  <si>
    <t>Guatemala</t>
  </si>
  <si>
    <t>Brittiska Honduras</t>
  </si>
  <si>
    <t>Honduras</t>
  </si>
  <si>
    <t>Salvador</t>
  </si>
  <si>
    <t>Costa Rica</t>
  </si>
  <si>
    <t>Panama</t>
  </si>
  <si>
    <t>Bahamaoarna</t>
  </si>
  <si>
    <t>Jamaica</t>
  </si>
  <si>
    <t>Haiti</t>
  </si>
  <si>
    <t>Dominikanska republiken</t>
  </si>
  <si>
    <t>Curacao</t>
  </si>
  <si>
    <t>Trinidad, Tobago</t>
  </si>
  <si>
    <t>Nederl Guayana</t>
  </si>
  <si>
    <t>Franska Guayana</t>
  </si>
  <si>
    <t>Papua</t>
  </si>
  <si>
    <t>Nauru</t>
  </si>
  <si>
    <t>Gilbert och Ellice oarna</t>
  </si>
  <si>
    <t>Hawaii</t>
  </si>
  <si>
    <t>Portugisiska Guinea</t>
  </si>
  <si>
    <t>Franska Guinea</t>
  </si>
  <si>
    <t>Sierra Leone</t>
  </si>
  <si>
    <t>Spanksa Guinea</t>
  </si>
  <si>
    <t>Newfoundland</t>
  </si>
  <si>
    <t>Bermudas-oarna</t>
  </si>
  <si>
    <t>Bahamasoarna</t>
  </si>
  <si>
    <t>Porto Rico</t>
  </si>
  <si>
    <t>Leewardsoarna</t>
  </si>
  <si>
    <t>Martinique</t>
  </si>
  <si>
    <t>St Lucia</t>
  </si>
  <si>
    <t>St Vincent</t>
  </si>
  <si>
    <t>Barbados</t>
  </si>
  <si>
    <t>Grenada</t>
  </si>
  <si>
    <t>Nya Guinea</t>
  </si>
  <si>
    <t>Kanaloarna</t>
  </si>
  <si>
    <t>Portugisiska Timor</t>
  </si>
  <si>
    <t>Afganistan</t>
  </si>
  <si>
    <t>Oman</t>
  </si>
  <si>
    <t>Dahomey</t>
  </si>
  <si>
    <t>Brittiska Togo</t>
  </si>
  <si>
    <t>Franska Togo</t>
  </si>
  <si>
    <t>Reunion</t>
  </si>
  <si>
    <t>Eritrea</t>
  </si>
  <si>
    <t>Pays de consommation</t>
  </si>
  <si>
    <t>Tonga</t>
  </si>
  <si>
    <t>Fidjioarna</t>
  </si>
  <si>
    <t>Cook-oarna</t>
  </si>
  <si>
    <t>Guadeloupe</t>
  </si>
  <si>
    <t>Caymanoarna</t>
  </si>
  <si>
    <t>Brittiska Ost-Indien</t>
  </si>
  <si>
    <t>Hollandska Ostindien</t>
  </si>
  <si>
    <t>Brittiska Framre-Indien</t>
  </si>
  <si>
    <t>Cuba</t>
  </si>
  <si>
    <t>Palastine</t>
  </si>
  <si>
    <t>Portugisiska Indien</t>
  </si>
  <si>
    <t>Brittiska Ostafrika</t>
  </si>
  <si>
    <t>Central Amerika</t>
  </si>
  <si>
    <t>Bolivien</t>
  </si>
  <si>
    <t>Equador</t>
  </si>
  <si>
    <t>Nya Zeeland</t>
  </si>
  <si>
    <t>Ukraina</t>
  </si>
  <si>
    <t>Ofriga baltiska lander</t>
  </si>
  <si>
    <t>Ofriga balistka lander</t>
  </si>
  <si>
    <t>Grusien</t>
  </si>
  <si>
    <t>Ofriga kaukasiska lander</t>
  </si>
  <si>
    <t>TOTAL</t>
  </si>
</sst>
</file>

<file path=xl/styles.xml><?xml version="1.0" encoding="utf-8"?>
<styleSheet xmlns="http://schemas.openxmlformats.org/spreadsheetml/2006/main">
  <numFmts count="1">
    <numFmt numFmtId="164" formatCode="###\ ###\ ###\ ###\ 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185"/>
  <sheetViews>
    <sheetView tabSelected="1" zoomScale="80" zoomScaleNormal="80" workbookViewId="0">
      <pane xSplit="3" ySplit="3" topLeftCell="Z149" activePane="bottomRight" state="frozen"/>
      <selection pane="topRight" activeCell="D1" sqref="D1"/>
      <selection pane="bottomLeft" activeCell="A3" sqref="A3"/>
      <selection pane="bottomRight" activeCell="B179" sqref="B179"/>
    </sheetView>
  </sheetViews>
  <sheetFormatPr defaultRowHeight="15"/>
  <cols>
    <col min="6" max="21" width="10" bestFit="1" customWidth="1"/>
    <col min="22" max="22" width="11" bestFit="1" customWidth="1"/>
    <col min="23" max="23" width="10.85546875" bestFit="1" customWidth="1"/>
    <col min="24" max="29" width="12" bestFit="1" customWidth="1"/>
    <col min="30" max="30" width="13" customWidth="1"/>
    <col min="31" max="35" width="11" bestFit="1" customWidth="1"/>
    <col min="36" max="39" width="12" bestFit="1" customWidth="1"/>
    <col min="40" max="40" width="14.28515625" bestFit="1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 s="1">
        <v>1930</v>
      </c>
      <c r="AJ1" s="1">
        <v>1931</v>
      </c>
      <c r="AK1" s="1">
        <v>1932</v>
      </c>
      <c r="AL1" s="1">
        <v>1933</v>
      </c>
      <c r="AM1" s="1">
        <v>1934</v>
      </c>
      <c r="AN1" s="1">
        <v>1935</v>
      </c>
      <c r="AO1" s="1">
        <v>1936</v>
      </c>
      <c r="AP1" s="1">
        <v>1937</v>
      </c>
      <c r="AQ1" s="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 s="1"/>
      <c r="AP2" s="1"/>
      <c r="AQ2" s="1"/>
    </row>
    <row r="3" spans="1:54">
      <c r="L3" t="s">
        <v>24</v>
      </c>
      <c r="M3" t="s">
        <v>24</v>
      </c>
      <c r="N3" t="s">
        <v>24</v>
      </c>
      <c r="O3" t="s">
        <v>24</v>
      </c>
      <c r="P3" t="s">
        <v>24</v>
      </c>
      <c r="Q3" t="s">
        <v>24</v>
      </c>
      <c r="R3" t="s">
        <v>24</v>
      </c>
      <c r="S3" t="s">
        <v>24</v>
      </c>
      <c r="T3" t="s">
        <v>24</v>
      </c>
      <c r="U3" t="s">
        <v>24</v>
      </c>
      <c r="V3" t="s">
        <v>24</v>
      </c>
      <c r="W3" t="s">
        <v>24</v>
      </c>
      <c r="X3" t="s">
        <v>24</v>
      </c>
      <c r="Y3" t="s">
        <v>24</v>
      </c>
      <c r="Z3" t="s">
        <v>24</v>
      </c>
      <c r="AA3" t="s">
        <v>24</v>
      </c>
      <c r="AB3" t="s">
        <v>24</v>
      </c>
      <c r="AC3" t="s">
        <v>24</v>
      </c>
      <c r="AD3" t="s">
        <v>121</v>
      </c>
      <c r="AE3" t="s">
        <v>121</v>
      </c>
      <c r="AF3" t="s">
        <v>121</v>
      </c>
      <c r="AG3" t="s">
        <v>121</v>
      </c>
      <c r="AH3" t="s">
        <v>121</v>
      </c>
      <c r="AI3" t="s">
        <v>121</v>
      </c>
      <c r="AJ3" t="s">
        <v>121</v>
      </c>
      <c r="AK3" t="s">
        <v>121</v>
      </c>
      <c r="AL3" t="s">
        <v>121</v>
      </c>
      <c r="AM3" t="s">
        <v>121</v>
      </c>
      <c r="AN3" t="s">
        <v>121</v>
      </c>
    </row>
    <row r="4" spans="1:54">
      <c r="A4" t="s">
        <v>2</v>
      </c>
      <c r="B4" t="s">
        <v>3</v>
      </c>
      <c r="F4">
        <v>86114605</v>
      </c>
      <c r="G4">
        <v>92400401</v>
      </c>
      <c r="H4">
        <v>102126451</v>
      </c>
      <c r="I4">
        <v>104886791</v>
      </c>
      <c r="J4">
        <v>94495474</v>
      </c>
      <c r="K4">
        <v>95498784</v>
      </c>
      <c r="L4">
        <v>110836044</v>
      </c>
      <c r="M4">
        <v>98634483</v>
      </c>
      <c r="N4">
        <v>116819894</v>
      </c>
      <c r="O4">
        <v>109676786</v>
      </c>
      <c r="P4">
        <v>137037578</v>
      </c>
      <c r="Q4">
        <v>131150448</v>
      </c>
      <c r="R4">
        <v>139505420</v>
      </c>
      <c r="S4">
        <v>144440054</v>
      </c>
      <c r="T4">
        <v>382326298</v>
      </c>
      <c r="U4">
        <v>594537779</v>
      </c>
      <c r="V4">
        <v>572377310</v>
      </c>
      <c r="W4">
        <v>47813419</v>
      </c>
      <c r="X4">
        <v>6034732</v>
      </c>
      <c r="Y4">
        <v>1194786</v>
      </c>
      <c r="Z4">
        <v>500528</v>
      </c>
      <c r="AA4">
        <v>18598263</v>
      </c>
      <c r="AB4">
        <v>215496559</v>
      </c>
      <c r="AC4">
        <v>221020465</v>
      </c>
      <c r="AD4">
        <v>74437375</v>
      </c>
      <c r="AE4">
        <v>107602493</v>
      </c>
      <c r="AF4">
        <v>209224739</v>
      </c>
      <c r="AG4">
        <v>126081566</v>
      </c>
      <c r="AH4">
        <v>119067913</v>
      </c>
      <c r="AI4">
        <v>131838543</v>
      </c>
      <c r="AJ4">
        <v>95517468</v>
      </c>
      <c r="AK4">
        <v>178440150</v>
      </c>
      <c r="AL4">
        <v>183842880</v>
      </c>
      <c r="AM4">
        <v>247422401</v>
      </c>
      <c r="AN4" s="2">
        <v>174492795</v>
      </c>
    </row>
    <row r="5" spans="1:54">
      <c r="B5" t="s">
        <v>82</v>
      </c>
      <c r="W5">
        <v>20177083</v>
      </c>
      <c r="X5">
        <v>29729062</v>
      </c>
      <c r="Y5">
        <v>15025374</v>
      </c>
      <c r="Z5">
        <v>28161727</v>
      </c>
      <c r="AA5">
        <v>55619359</v>
      </c>
      <c r="AB5">
        <v>55810235</v>
      </c>
      <c r="AC5">
        <v>58206520</v>
      </c>
      <c r="AD5">
        <v>39832339</v>
      </c>
      <c r="AE5">
        <v>37527453</v>
      </c>
      <c r="AF5">
        <v>57557328</v>
      </c>
      <c r="AG5">
        <v>92772247</v>
      </c>
      <c r="AH5">
        <v>56460020</v>
      </c>
      <c r="AI5">
        <v>36544818</v>
      </c>
      <c r="AJ5">
        <v>29016071</v>
      </c>
      <c r="AK5">
        <v>37255185</v>
      </c>
      <c r="AL5">
        <v>32576692</v>
      </c>
      <c r="AM5">
        <v>33034928</v>
      </c>
      <c r="AN5" s="2">
        <v>87981451</v>
      </c>
    </row>
    <row r="6" spans="1:54">
      <c r="B6" t="s">
        <v>83</v>
      </c>
      <c r="Y6">
        <v>12018158</v>
      </c>
      <c r="Z6">
        <v>4023278</v>
      </c>
      <c r="AA6">
        <v>8995309</v>
      </c>
      <c r="AB6">
        <v>10566717</v>
      </c>
      <c r="AC6">
        <v>12686222</v>
      </c>
      <c r="AD6">
        <v>17490532</v>
      </c>
      <c r="AE6">
        <v>16177129</v>
      </c>
      <c r="AF6">
        <v>30161690</v>
      </c>
      <c r="AG6">
        <v>27300706</v>
      </c>
      <c r="AH6">
        <v>25941752</v>
      </c>
      <c r="AI6">
        <v>16390701</v>
      </c>
      <c r="AJ6">
        <v>9304383</v>
      </c>
      <c r="AK6">
        <v>6337437</v>
      </c>
      <c r="AL6">
        <v>6520841</v>
      </c>
      <c r="AM6">
        <v>9585088</v>
      </c>
      <c r="AN6" s="2">
        <v>22244489</v>
      </c>
    </row>
    <row r="7" spans="1:54">
      <c r="B7" t="s">
        <v>84</v>
      </c>
      <c r="Y7">
        <v>6262568</v>
      </c>
      <c r="Z7">
        <v>3131300</v>
      </c>
      <c r="AA7">
        <v>4983565</v>
      </c>
      <c r="AB7">
        <v>1638531</v>
      </c>
      <c r="AC7">
        <v>6902925</v>
      </c>
      <c r="AD7">
        <v>2187309</v>
      </c>
      <c r="AE7">
        <v>1518472</v>
      </c>
      <c r="AF7">
        <v>1669854</v>
      </c>
      <c r="AG7">
        <v>289655</v>
      </c>
      <c r="AH7">
        <v>338900</v>
      </c>
      <c r="AI7">
        <v>157021</v>
      </c>
      <c r="AJ7">
        <v>447002</v>
      </c>
      <c r="AK7">
        <v>129071</v>
      </c>
      <c r="AL7">
        <v>267457</v>
      </c>
      <c r="AM7">
        <v>757245</v>
      </c>
      <c r="AN7" s="2">
        <v>5137351</v>
      </c>
    </row>
    <row r="8" spans="1:54">
      <c r="B8" t="s">
        <v>245</v>
      </c>
      <c r="W8">
        <v>2406359</v>
      </c>
      <c r="X8">
        <v>2050828</v>
      </c>
      <c r="AN8" s="2"/>
    </row>
    <row r="9" spans="1:54">
      <c r="B9" t="s">
        <v>131</v>
      </c>
      <c r="AJ9">
        <v>124268094</v>
      </c>
      <c r="AK9">
        <v>96537908</v>
      </c>
      <c r="AL9">
        <v>131578468</v>
      </c>
      <c r="AM9">
        <v>131638521</v>
      </c>
      <c r="AN9" s="2">
        <v>150918930</v>
      </c>
    </row>
    <row r="10" spans="1:54">
      <c r="B10" t="s">
        <v>85</v>
      </c>
      <c r="Y10">
        <v>1185</v>
      </c>
      <c r="Z10">
        <v>3278124</v>
      </c>
      <c r="AA10">
        <v>18067343</v>
      </c>
      <c r="AB10">
        <v>29148900</v>
      </c>
      <c r="AC10">
        <v>49327580</v>
      </c>
      <c r="AD10">
        <v>49101673</v>
      </c>
      <c r="AE10">
        <v>86509981</v>
      </c>
      <c r="AF10">
        <v>49537291</v>
      </c>
      <c r="AG10">
        <v>93388070</v>
      </c>
      <c r="AH10">
        <v>117591647</v>
      </c>
      <c r="AI10">
        <v>115926360</v>
      </c>
      <c r="AN10" s="2"/>
    </row>
    <row r="11" spans="1:54">
      <c r="B11" t="s">
        <v>244</v>
      </c>
      <c r="W11">
        <v>3669229</v>
      </c>
      <c r="Y11">
        <v>67758</v>
      </c>
      <c r="AN11" s="2"/>
    </row>
    <row r="12" spans="1:54">
      <c r="B12" t="s">
        <v>4</v>
      </c>
      <c r="H12">
        <v>11240927</v>
      </c>
      <c r="I12">
        <v>11982819</v>
      </c>
      <c r="J12">
        <v>13137490</v>
      </c>
      <c r="K12">
        <v>16287877</v>
      </c>
      <c r="L12">
        <v>19369986</v>
      </c>
      <c r="M12">
        <v>19516523</v>
      </c>
      <c r="N12">
        <v>18450118</v>
      </c>
      <c r="O12">
        <v>19422839</v>
      </c>
      <c r="P12">
        <v>21013045</v>
      </c>
      <c r="Q12">
        <v>25371233</v>
      </c>
      <c r="R12">
        <v>27520561</v>
      </c>
      <c r="S12">
        <v>40133231</v>
      </c>
      <c r="T12">
        <v>163919897</v>
      </c>
      <c r="U12">
        <v>323541826</v>
      </c>
      <c r="V12">
        <v>580006559</v>
      </c>
      <c r="W12">
        <v>139619024</v>
      </c>
      <c r="X12">
        <v>320483153</v>
      </c>
      <c r="Y12">
        <v>385079302</v>
      </c>
      <c r="Z12">
        <v>267259374</v>
      </c>
      <c r="AA12">
        <v>248401151</v>
      </c>
      <c r="AB12">
        <v>264109984</v>
      </c>
      <c r="AC12">
        <v>293628851</v>
      </c>
      <c r="AD12">
        <v>358176255</v>
      </c>
      <c r="AE12">
        <v>417517795</v>
      </c>
      <c r="AF12">
        <v>523435899</v>
      </c>
      <c r="AG12">
        <v>657379230</v>
      </c>
      <c r="AH12">
        <v>539897764</v>
      </c>
      <c r="AI12">
        <v>389906788</v>
      </c>
      <c r="AJ12">
        <v>287049101</v>
      </c>
      <c r="AK12">
        <v>344720765</v>
      </c>
      <c r="AL12">
        <v>387422163</v>
      </c>
      <c r="AM12">
        <v>500527728</v>
      </c>
      <c r="AN12" s="2">
        <v>489731572</v>
      </c>
    </row>
    <row r="13" spans="1:54">
      <c r="B13" t="s">
        <v>5</v>
      </c>
      <c r="H13">
        <v>650552</v>
      </c>
      <c r="I13">
        <v>342949</v>
      </c>
      <c r="J13">
        <v>698939</v>
      </c>
      <c r="K13">
        <v>1880000</v>
      </c>
      <c r="L13">
        <v>416186</v>
      </c>
      <c r="M13">
        <v>1134323</v>
      </c>
      <c r="N13">
        <v>788390</v>
      </c>
      <c r="O13">
        <v>676128</v>
      </c>
      <c r="P13">
        <v>567051</v>
      </c>
      <c r="Q13">
        <v>716414</v>
      </c>
      <c r="R13">
        <v>573489</v>
      </c>
      <c r="S13">
        <v>1653591</v>
      </c>
      <c r="T13">
        <v>387566</v>
      </c>
      <c r="U13">
        <v>4857554</v>
      </c>
      <c r="V13">
        <v>1921768</v>
      </c>
      <c r="W13">
        <v>31659799</v>
      </c>
      <c r="X13">
        <v>57449836</v>
      </c>
      <c r="Y13">
        <v>33722108</v>
      </c>
      <c r="Z13">
        <v>24820820</v>
      </c>
      <c r="AA13">
        <v>37425672</v>
      </c>
      <c r="AB13">
        <v>29368957</v>
      </c>
      <c r="AC13">
        <v>37115266</v>
      </c>
      <c r="AD13">
        <v>47307454</v>
      </c>
      <c r="AE13">
        <v>55003750</v>
      </c>
      <c r="AF13">
        <v>61360253</v>
      </c>
      <c r="AG13">
        <v>56770820</v>
      </c>
      <c r="AH13">
        <v>56260192</v>
      </c>
      <c r="AI13">
        <v>54223726</v>
      </c>
      <c r="AJ13">
        <v>42359579</v>
      </c>
      <c r="AK13">
        <v>62297816</v>
      </c>
      <c r="AL13">
        <v>91076715</v>
      </c>
      <c r="AM13">
        <v>83879044</v>
      </c>
      <c r="AN13" s="2">
        <v>104250763</v>
      </c>
    </row>
    <row r="14" spans="1:54">
      <c r="B14" t="s">
        <v>6</v>
      </c>
      <c r="H14">
        <v>10503514</v>
      </c>
      <c r="I14">
        <v>11544947</v>
      </c>
      <c r="J14">
        <v>12414750</v>
      </c>
      <c r="K14">
        <v>18983479</v>
      </c>
      <c r="L14">
        <v>26834678</v>
      </c>
      <c r="M14">
        <v>25619073</v>
      </c>
      <c r="N14">
        <v>19236137</v>
      </c>
      <c r="O14">
        <v>20858011</v>
      </c>
      <c r="P14">
        <v>23071115</v>
      </c>
      <c r="Q14">
        <v>25213474</v>
      </c>
      <c r="R14">
        <v>29353142</v>
      </c>
      <c r="S14">
        <v>17615705</v>
      </c>
      <c r="T14">
        <v>12399399</v>
      </c>
      <c r="U14">
        <v>23303819</v>
      </c>
      <c r="V14">
        <v>19485159</v>
      </c>
      <c r="W14">
        <v>96592685</v>
      </c>
      <c r="X14">
        <v>276392018</v>
      </c>
      <c r="Y14">
        <v>179730035</v>
      </c>
      <c r="Z14">
        <v>243648458</v>
      </c>
      <c r="AA14">
        <v>175924058</v>
      </c>
      <c r="AB14">
        <v>238734114</v>
      </c>
      <c r="AC14">
        <v>319515832</v>
      </c>
      <c r="AD14">
        <v>345534576</v>
      </c>
      <c r="AE14">
        <v>310903005</v>
      </c>
      <c r="AF14">
        <v>321599368</v>
      </c>
      <c r="AG14">
        <v>322347661</v>
      </c>
      <c r="AH14">
        <v>333256399</v>
      </c>
      <c r="AI14">
        <v>195357513</v>
      </c>
      <c r="AJ14">
        <v>126846803</v>
      </c>
      <c r="AK14">
        <v>116353471</v>
      </c>
      <c r="AL14">
        <v>143253046</v>
      </c>
      <c r="AM14">
        <v>160110585</v>
      </c>
      <c r="AN14" s="2">
        <v>168454689</v>
      </c>
    </row>
    <row r="15" spans="1:54">
      <c r="B15" t="s">
        <v>86</v>
      </c>
      <c r="X15">
        <v>150</v>
      </c>
      <c r="Y15">
        <v>433829</v>
      </c>
      <c r="Z15">
        <v>20000</v>
      </c>
      <c r="AA15">
        <v>434</v>
      </c>
      <c r="AB15">
        <v>207520</v>
      </c>
      <c r="AC15">
        <v>152113</v>
      </c>
      <c r="AD15">
        <v>1165475</v>
      </c>
      <c r="AE15">
        <v>573686</v>
      </c>
      <c r="AF15">
        <v>238551</v>
      </c>
      <c r="AG15">
        <v>1701897</v>
      </c>
      <c r="AH15">
        <v>684394</v>
      </c>
      <c r="AI15">
        <v>89928</v>
      </c>
      <c r="AJ15">
        <v>57845</v>
      </c>
      <c r="AK15">
        <v>15970</v>
      </c>
      <c r="AL15">
        <v>31482</v>
      </c>
      <c r="AM15">
        <v>37430</v>
      </c>
      <c r="AN15" s="2">
        <v>323773</v>
      </c>
    </row>
    <row r="16" spans="1:54">
      <c r="B16" t="s">
        <v>7</v>
      </c>
      <c r="H16">
        <v>97462289</v>
      </c>
      <c r="I16">
        <v>94905095</v>
      </c>
      <c r="J16">
        <v>101287577</v>
      </c>
      <c r="K16">
        <v>123686730</v>
      </c>
      <c r="L16">
        <v>152937960</v>
      </c>
      <c r="M16">
        <v>146007051</v>
      </c>
      <c r="N16">
        <v>144577333</v>
      </c>
      <c r="O16">
        <v>159679959</v>
      </c>
      <c r="P16">
        <v>173373012</v>
      </c>
      <c r="Q16">
        <v>186763651</v>
      </c>
      <c r="R16">
        <v>202534531</v>
      </c>
      <c r="S16">
        <v>118377858</v>
      </c>
      <c r="T16">
        <v>6944313</v>
      </c>
      <c r="U16">
        <v>450604</v>
      </c>
      <c r="V16">
        <v>110835</v>
      </c>
      <c r="W16">
        <v>101181781</v>
      </c>
      <c r="X16">
        <v>157005221</v>
      </c>
      <c r="Y16">
        <v>611182010</v>
      </c>
      <c r="Z16">
        <v>1205899007</v>
      </c>
      <c r="AA16">
        <v>1316124084</v>
      </c>
      <c r="AB16">
        <v>1564409557</v>
      </c>
      <c r="AC16">
        <v>1410941722</v>
      </c>
      <c r="AD16">
        <v>1759942579</v>
      </c>
      <c r="AE16">
        <v>1975168707</v>
      </c>
      <c r="AF16">
        <v>2075341815</v>
      </c>
      <c r="AG16">
        <v>2961768113</v>
      </c>
      <c r="AH16">
        <v>2683009228</v>
      </c>
      <c r="AI16">
        <v>1936711091</v>
      </c>
      <c r="AJ16">
        <v>1209883446</v>
      </c>
      <c r="AK16">
        <v>1002547652</v>
      </c>
      <c r="AL16">
        <v>1081421930</v>
      </c>
      <c r="AM16">
        <v>988172896</v>
      </c>
      <c r="AN16" s="2">
        <v>927669927</v>
      </c>
    </row>
    <row r="17" spans="2:40">
      <c r="B17" t="s">
        <v>87</v>
      </c>
      <c r="Z17">
        <v>13765436</v>
      </c>
      <c r="AA17">
        <v>35940388</v>
      </c>
      <c r="AB17">
        <v>28222048</v>
      </c>
      <c r="AC17">
        <v>29885961</v>
      </c>
      <c r="AD17">
        <v>19345132</v>
      </c>
      <c r="AE17">
        <v>38491343</v>
      </c>
      <c r="AF17">
        <v>20009559</v>
      </c>
      <c r="AG17">
        <v>33773006</v>
      </c>
      <c r="AH17">
        <v>35042218</v>
      </c>
      <c r="AI17">
        <v>24460759</v>
      </c>
      <c r="AN17" s="2"/>
    </row>
    <row r="18" spans="2:40">
      <c r="B18" t="s">
        <v>145</v>
      </c>
      <c r="AN18" s="2">
        <v>11726</v>
      </c>
    </row>
    <row r="19" spans="2:40">
      <c r="B19" t="s">
        <v>8</v>
      </c>
      <c r="H19">
        <v>290150</v>
      </c>
      <c r="I19">
        <v>363453</v>
      </c>
      <c r="J19">
        <v>301069</v>
      </c>
      <c r="K19">
        <v>1622886</v>
      </c>
      <c r="L19">
        <v>2479133</v>
      </c>
      <c r="M19">
        <v>5079567</v>
      </c>
      <c r="N19">
        <v>6455193</v>
      </c>
      <c r="O19">
        <v>6710418</v>
      </c>
      <c r="P19">
        <v>7262470</v>
      </c>
      <c r="Q19">
        <v>9214630</v>
      </c>
      <c r="R19">
        <v>10412116</v>
      </c>
      <c r="S19">
        <v>7964409</v>
      </c>
      <c r="T19">
        <v>1841474</v>
      </c>
      <c r="U19">
        <v>1016691</v>
      </c>
      <c r="V19">
        <v>892018</v>
      </c>
      <c r="W19">
        <v>19286878</v>
      </c>
      <c r="X19">
        <v>80699998</v>
      </c>
      <c r="Y19">
        <v>55211046</v>
      </c>
      <c r="Z19">
        <v>190195043</v>
      </c>
      <c r="AA19">
        <v>202072170</v>
      </c>
      <c r="AB19">
        <v>246089250</v>
      </c>
      <c r="AC19">
        <v>224518840</v>
      </c>
      <c r="AD19">
        <v>306500476</v>
      </c>
      <c r="AE19">
        <v>327000472</v>
      </c>
      <c r="AF19">
        <v>277941730</v>
      </c>
      <c r="AG19">
        <v>374006543</v>
      </c>
      <c r="AH19">
        <v>328235678</v>
      </c>
      <c r="AI19">
        <v>227921967</v>
      </c>
      <c r="AJ19">
        <v>174088833</v>
      </c>
      <c r="AK19">
        <v>154507861</v>
      </c>
      <c r="AL19">
        <v>140093547</v>
      </c>
      <c r="AM19">
        <v>185095077</v>
      </c>
      <c r="AN19" s="2">
        <v>147360230</v>
      </c>
    </row>
    <row r="20" spans="2:40">
      <c r="B20" t="s">
        <v>9</v>
      </c>
      <c r="H20">
        <v>4820261</v>
      </c>
      <c r="I20">
        <v>4725511</v>
      </c>
      <c r="J20">
        <v>6540449</v>
      </c>
      <c r="K20">
        <v>7970105</v>
      </c>
      <c r="L20">
        <v>8034359</v>
      </c>
      <c r="M20">
        <v>7058138</v>
      </c>
      <c r="N20">
        <v>6387327</v>
      </c>
      <c r="O20">
        <v>6657308</v>
      </c>
      <c r="P20">
        <v>6141920</v>
      </c>
      <c r="Q20">
        <v>6527127</v>
      </c>
      <c r="R20">
        <v>8039501</v>
      </c>
      <c r="S20">
        <v>6109385</v>
      </c>
      <c r="T20">
        <v>466840</v>
      </c>
      <c r="U20">
        <v>69676</v>
      </c>
      <c r="V20">
        <v>140</v>
      </c>
      <c r="W20">
        <v>39000</v>
      </c>
      <c r="X20">
        <v>10328414</v>
      </c>
      <c r="Y20">
        <v>42297853</v>
      </c>
      <c r="Z20">
        <v>30130551</v>
      </c>
      <c r="AA20">
        <v>96798839</v>
      </c>
      <c r="AB20">
        <v>145678984</v>
      </c>
      <c r="AC20">
        <v>135982585</v>
      </c>
      <c r="AD20">
        <v>149986075</v>
      </c>
      <c r="AE20">
        <v>175123329</v>
      </c>
      <c r="AF20">
        <v>211357600</v>
      </c>
      <c r="AG20">
        <v>299729228</v>
      </c>
      <c r="AH20">
        <v>197604278</v>
      </c>
      <c r="AI20">
        <v>160454529</v>
      </c>
      <c r="AJ20">
        <v>121140408</v>
      </c>
      <c r="AK20">
        <v>96145626</v>
      </c>
      <c r="AL20">
        <v>125879546</v>
      </c>
      <c r="AM20">
        <v>211889281</v>
      </c>
      <c r="AN20" s="2">
        <v>197085491</v>
      </c>
    </row>
    <row r="21" spans="2:40">
      <c r="B21" t="s">
        <v>88</v>
      </c>
      <c r="C21" t="s">
        <v>127</v>
      </c>
      <c r="AA21">
        <v>602</v>
      </c>
      <c r="AB21">
        <v>328109</v>
      </c>
      <c r="AC21">
        <v>1400014</v>
      </c>
      <c r="AD21">
        <v>880979</v>
      </c>
      <c r="AE21">
        <v>487071</v>
      </c>
      <c r="AF21">
        <v>1175547</v>
      </c>
      <c r="AG21">
        <v>1234280</v>
      </c>
      <c r="AH21">
        <v>335628</v>
      </c>
      <c r="AN21" s="2"/>
    </row>
    <row r="22" spans="2:40">
      <c r="B22" t="s">
        <v>10</v>
      </c>
      <c r="H22">
        <v>27120083</v>
      </c>
      <c r="I22">
        <v>26780800</v>
      </c>
      <c r="J22">
        <v>28979490</v>
      </c>
      <c r="K22">
        <v>36078883</v>
      </c>
      <c r="L22">
        <v>45636303</v>
      </c>
      <c r="M22">
        <v>46626729</v>
      </c>
      <c r="N22">
        <v>41306932</v>
      </c>
      <c r="O22">
        <v>45708097</v>
      </c>
      <c r="P22">
        <v>61724420</v>
      </c>
      <c r="Q22">
        <v>68334987</v>
      </c>
      <c r="R22">
        <v>60660418</v>
      </c>
      <c r="S22">
        <v>33618597</v>
      </c>
      <c r="T22">
        <v>4894069</v>
      </c>
      <c r="U22">
        <v>1204130</v>
      </c>
      <c r="V22">
        <v>1192844</v>
      </c>
      <c r="W22">
        <v>29466276</v>
      </c>
      <c r="X22">
        <v>676452640</v>
      </c>
      <c r="Y22">
        <v>1002789694</v>
      </c>
      <c r="Z22">
        <v>708970952</v>
      </c>
      <c r="AA22">
        <v>866733676</v>
      </c>
      <c r="AB22">
        <v>848094587</v>
      </c>
      <c r="AC22">
        <v>884318937</v>
      </c>
      <c r="AD22">
        <v>936942914</v>
      </c>
      <c r="AE22">
        <v>726747979</v>
      </c>
      <c r="AF22">
        <v>923625041</v>
      </c>
      <c r="AG22">
        <v>990418294</v>
      </c>
      <c r="AH22">
        <v>911926572</v>
      </c>
      <c r="AI22">
        <v>714642609</v>
      </c>
      <c r="AJ22">
        <v>434598767</v>
      </c>
      <c r="AK22">
        <v>641096099</v>
      </c>
      <c r="AL22">
        <v>808203479</v>
      </c>
      <c r="AM22">
        <v>1089747323</v>
      </c>
      <c r="AN22" s="2">
        <v>1056348386</v>
      </c>
    </row>
    <row r="23" spans="2:40">
      <c r="B23" t="s">
        <v>132</v>
      </c>
      <c r="AM23">
        <v>47700</v>
      </c>
      <c r="AN23" s="2">
        <v>919001</v>
      </c>
    </row>
    <row r="24" spans="2:40">
      <c r="B24" t="s">
        <v>11</v>
      </c>
      <c r="H24">
        <v>5620946</v>
      </c>
      <c r="I24">
        <v>5547781</v>
      </c>
      <c r="J24">
        <v>4624834</v>
      </c>
      <c r="K24">
        <v>4423431</v>
      </c>
      <c r="L24">
        <v>4589212</v>
      </c>
      <c r="M24">
        <v>4590609</v>
      </c>
      <c r="N24">
        <v>5291658</v>
      </c>
      <c r="O24">
        <v>5754010</v>
      </c>
      <c r="P24">
        <v>6435995</v>
      </c>
      <c r="Q24">
        <v>7437066</v>
      </c>
      <c r="R24">
        <v>7113267</v>
      </c>
      <c r="S24">
        <v>3485985</v>
      </c>
      <c r="T24">
        <v>1820381</v>
      </c>
      <c r="U24">
        <v>688663</v>
      </c>
      <c r="V24">
        <v>393503</v>
      </c>
      <c r="W24">
        <v>2637970</v>
      </c>
      <c r="X24">
        <v>11573415</v>
      </c>
      <c r="Y24">
        <v>29630714</v>
      </c>
      <c r="Z24">
        <v>45750337</v>
      </c>
      <c r="AA24">
        <v>59150214</v>
      </c>
      <c r="AB24">
        <v>88240909</v>
      </c>
      <c r="AC24">
        <v>114227125</v>
      </c>
      <c r="AD24">
        <v>167277941</v>
      </c>
      <c r="AE24">
        <v>200122613</v>
      </c>
      <c r="AF24">
        <v>199619889</v>
      </c>
      <c r="AG24">
        <v>202734225</v>
      </c>
      <c r="AH24">
        <v>189631199</v>
      </c>
      <c r="AI24">
        <v>120347261</v>
      </c>
      <c r="AJ24">
        <v>91566186</v>
      </c>
      <c r="AK24">
        <v>74580232</v>
      </c>
      <c r="AL24">
        <v>72701005</v>
      </c>
      <c r="AM24">
        <v>121037179</v>
      </c>
      <c r="AN24" s="2">
        <v>154328146</v>
      </c>
    </row>
    <row r="25" spans="2:40">
      <c r="B25" t="s">
        <v>12</v>
      </c>
      <c r="H25">
        <v>1965685</v>
      </c>
      <c r="I25">
        <v>1915770</v>
      </c>
      <c r="J25">
        <v>1712990</v>
      </c>
      <c r="K25">
        <v>1743278</v>
      </c>
      <c r="L25">
        <v>2057094</v>
      </c>
      <c r="M25">
        <v>3070171</v>
      </c>
      <c r="N25">
        <v>1850874</v>
      </c>
      <c r="O25">
        <v>2314937</v>
      </c>
      <c r="P25">
        <v>2216657</v>
      </c>
      <c r="Q25">
        <v>2235898</v>
      </c>
      <c r="R25">
        <v>2691701</v>
      </c>
      <c r="S25">
        <v>1490660</v>
      </c>
      <c r="T25">
        <v>385278</v>
      </c>
      <c r="U25">
        <v>22313</v>
      </c>
      <c r="V25">
        <v>378</v>
      </c>
      <c r="X25">
        <v>13799499</v>
      </c>
      <c r="Y25">
        <v>15602659</v>
      </c>
      <c r="Z25">
        <v>6394723</v>
      </c>
      <c r="AA25">
        <v>10567046</v>
      </c>
      <c r="AB25">
        <v>9937502</v>
      </c>
      <c r="AC25">
        <v>13240791</v>
      </c>
      <c r="AD25">
        <v>17173387</v>
      </c>
      <c r="AE25">
        <v>33901608</v>
      </c>
      <c r="AF25">
        <v>29958679</v>
      </c>
      <c r="AG25">
        <v>29955578</v>
      </c>
      <c r="AH25">
        <v>27818288</v>
      </c>
      <c r="AI25">
        <v>21780573</v>
      </c>
      <c r="AJ25">
        <v>19442582</v>
      </c>
      <c r="AK25">
        <v>28755929</v>
      </c>
      <c r="AL25">
        <v>24247093</v>
      </c>
      <c r="AM25">
        <v>26609268</v>
      </c>
      <c r="AN25" s="2">
        <v>32806403</v>
      </c>
    </row>
    <row r="26" spans="2:40">
      <c r="B26" t="s">
        <v>13</v>
      </c>
      <c r="H26">
        <v>191795</v>
      </c>
      <c r="I26">
        <v>305551</v>
      </c>
      <c r="J26">
        <v>300350</v>
      </c>
      <c r="K26">
        <v>527959</v>
      </c>
      <c r="L26">
        <v>423344</v>
      </c>
      <c r="M26">
        <v>409332</v>
      </c>
      <c r="N26">
        <v>323635</v>
      </c>
      <c r="O26">
        <v>263112</v>
      </c>
      <c r="P26">
        <v>535071</v>
      </c>
      <c r="Q26">
        <v>402176</v>
      </c>
      <c r="R26">
        <v>448237</v>
      </c>
      <c r="S26">
        <v>258627</v>
      </c>
      <c r="T26">
        <v>128920</v>
      </c>
      <c r="U26">
        <v>119</v>
      </c>
      <c r="V26">
        <v>2268</v>
      </c>
      <c r="X26">
        <v>951209</v>
      </c>
      <c r="Y26">
        <v>3003541</v>
      </c>
      <c r="Z26">
        <v>697243</v>
      </c>
      <c r="AA26">
        <v>1548414</v>
      </c>
      <c r="AB26">
        <v>1458855</v>
      </c>
      <c r="AC26">
        <v>1919612</v>
      </c>
      <c r="AD26">
        <v>2847517</v>
      </c>
      <c r="AE26">
        <v>3226068</v>
      </c>
      <c r="AF26">
        <v>3085188</v>
      </c>
      <c r="AG26">
        <v>2508813</v>
      </c>
      <c r="AH26">
        <v>3138146</v>
      </c>
      <c r="AI26">
        <v>2381732</v>
      </c>
      <c r="AJ26">
        <v>2018438</v>
      </c>
      <c r="AK26">
        <v>2170062</v>
      </c>
      <c r="AL26">
        <v>4233510</v>
      </c>
      <c r="AM26">
        <v>3303833</v>
      </c>
      <c r="AN26" s="2">
        <v>7722886</v>
      </c>
    </row>
    <row r="27" spans="2:40">
      <c r="AN27" s="2"/>
    </row>
    <row r="28" spans="2:40">
      <c r="B28" t="s">
        <v>14</v>
      </c>
      <c r="H28">
        <v>435996</v>
      </c>
      <c r="I28">
        <v>611558</v>
      </c>
      <c r="J28">
        <v>1018879</v>
      </c>
      <c r="K28">
        <v>768513</v>
      </c>
      <c r="L28">
        <v>1204540</v>
      </c>
      <c r="M28">
        <v>1273726</v>
      </c>
      <c r="N28">
        <v>1273066</v>
      </c>
      <c r="O28">
        <v>1572030</v>
      </c>
      <c r="P28">
        <v>1143080</v>
      </c>
      <c r="Q28">
        <v>1634600</v>
      </c>
      <c r="R28">
        <v>1717042</v>
      </c>
      <c r="S28">
        <v>1663266</v>
      </c>
      <c r="T28">
        <v>81951</v>
      </c>
      <c r="U28">
        <v>13364</v>
      </c>
      <c r="V28">
        <v>5345</v>
      </c>
      <c r="W28">
        <v>87806</v>
      </c>
      <c r="X28">
        <v>1351309</v>
      </c>
      <c r="Y28">
        <v>15745948</v>
      </c>
      <c r="Z28">
        <v>9914222</v>
      </c>
      <c r="AA28">
        <v>8335881</v>
      </c>
      <c r="AB28">
        <v>14118211</v>
      </c>
      <c r="AC28">
        <v>17621060</v>
      </c>
      <c r="AD28">
        <v>30206059</v>
      </c>
      <c r="AE28">
        <v>39439812</v>
      </c>
      <c r="AF28">
        <v>37970926</v>
      </c>
      <c r="AG28">
        <v>48392961</v>
      </c>
      <c r="AH28">
        <v>52017612</v>
      </c>
      <c r="AI28">
        <v>39892177</v>
      </c>
      <c r="AJ28">
        <v>53449756</v>
      </c>
      <c r="AK28">
        <v>91658266</v>
      </c>
      <c r="AL28">
        <v>38040553</v>
      </c>
      <c r="AM28">
        <v>36917421</v>
      </c>
      <c r="AN28" s="2">
        <v>63288627</v>
      </c>
    </row>
    <row r="29" spans="2:40">
      <c r="B29" t="s">
        <v>15</v>
      </c>
      <c r="H29">
        <v>411725</v>
      </c>
      <c r="I29">
        <v>479769</v>
      </c>
      <c r="J29">
        <v>557927</v>
      </c>
      <c r="K29">
        <v>937942</v>
      </c>
      <c r="L29">
        <v>1090378</v>
      </c>
      <c r="M29">
        <v>984547</v>
      </c>
      <c r="N29">
        <v>837240</v>
      </c>
      <c r="O29">
        <v>991997</v>
      </c>
      <c r="P29">
        <v>1083603</v>
      </c>
      <c r="Q29">
        <v>1180424</v>
      </c>
      <c r="R29">
        <v>1071528</v>
      </c>
      <c r="S29">
        <v>577266</v>
      </c>
      <c r="T29">
        <v>120664</v>
      </c>
      <c r="U29">
        <v>417189</v>
      </c>
      <c r="V29">
        <v>708245</v>
      </c>
      <c r="W29">
        <v>2333284</v>
      </c>
      <c r="X29">
        <v>14069103</v>
      </c>
      <c r="Y29">
        <v>27095499</v>
      </c>
      <c r="Z29">
        <v>14114816</v>
      </c>
      <c r="AA29">
        <v>23946005</v>
      </c>
      <c r="AB29">
        <v>31032825</v>
      </c>
      <c r="AC29">
        <v>30021126</v>
      </c>
      <c r="AD29">
        <v>28660391</v>
      </c>
      <c r="AE29">
        <v>32777488</v>
      </c>
      <c r="AF29">
        <v>36734241</v>
      </c>
      <c r="AG29">
        <v>46934073</v>
      </c>
      <c r="AH29">
        <v>39204418</v>
      </c>
      <c r="AI29">
        <v>37406374</v>
      </c>
      <c r="AJ29">
        <v>38588109</v>
      </c>
      <c r="AK29">
        <v>18717453</v>
      </c>
      <c r="AL29">
        <v>24138376</v>
      </c>
      <c r="AM29">
        <v>68839760</v>
      </c>
      <c r="AN29" s="2">
        <v>53485914</v>
      </c>
    </row>
    <row r="30" spans="2:40">
      <c r="B30" t="s">
        <v>16</v>
      </c>
      <c r="H30">
        <v>59030</v>
      </c>
      <c r="I30">
        <v>70118</v>
      </c>
      <c r="J30">
        <v>91092</v>
      </c>
      <c r="K30">
        <v>129974</v>
      </c>
      <c r="L30">
        <v>166575</v>
      </c>
      <c r="M30">
        <v>185519</v>
      </c>
      <c r="N30">
        <v>187178</v>
      </c>
      <c r="O30">
        <v>278534</v>
      </c>
      <c r="P30">
        <v>297779</v>
      </c>
      <c r="Q30">
        <v>308787</v>
      </c>
      <c r="R30">
        <v>329744</v>
      </c>
      <c r="S30">
        <v>214434</v>
      </c>
      <c r="T30">
        <v>339</v>
      </c>
      <c r="U30">
        <v>825</v>
      </c>
      <c r="V30">
        <v>1000</v>
      </c>
      <c r="W30">
        <v>111096</v>
      </c>
      <c r="AN30" s="2"/>
    </row>
    <row r="31" spans="2:40">
      <c r="B31" t="s">
        <v>89</v>
      </c>
      <c r="X31">
        <v>423334</v>
      </c>
      <c r="Y31">
        <v>1877380</v>
      </c>
      <c r="Z31">
        <v>1341965</v>
      </c>
      <c r="AA31">
        <v>3908402</v>
      </c>
      <c r="AB31">
        <v>5811688</v>
      </c>
      <c r="AC31">
        <v>7086456</v>
      </c>
      <c r="AD31">
        <v>10023350</v>
      </c>
      <c r="AE31">
        <v>10478389</v>
      </c>
      <c r="AF31">
        <v>14859326</v>
      </c>
      <c r="AG31">
        <v>15905230</v>
      </c>
      <c r="AH31">
        <v>12922003</v>
      </c>
      <c r="AI31">
        <v>11648707</v>
      </c>
      <c r="AJ31">
        <v>9171413</v>
      </c>
      <c r="AK31">
        <v>8402700</v>
      </c>
      <c r="AL31">
        <v>8637868</v>
      </c>
      <c r="AM31">
        <v>32094705</v>
      </c>
      <c r="AN31" s="2">
        <v>47277344</v>
      </c>
    </row>
    <row r="32" spans="2:40">
      <c r="B32" t="s">
        <v>90</v>
      </c>
      <c r="Z32">
        <v>215296</v>
      </c>
      <c r="AA32">
        <v>1603723</v>
      </c>
      <c r="AB32">
        <v>758516</v>
      </c>
      <c r="AC32">
        <v>930332</v>
      </c>
      <c r="AD32">
        <v>2007495</v>
      </c>
      <c r="AE32">
        <v>1783574</v>
      </c>
      <c r="AF32">
        <v>3612383</v>
      </c>
      <c r="AG32">
        <v>5414996</v>
      </c>
      <c r="AH32">
        <v>25037563</v>
      </c>
      <c r="AI32">
        <v>9211068</v>
      </c>
      <c r="AJ32">
        <v>8001260</v>
      </c>
      <c r="AK32">
        <v>3273367</v>
      </c>
      <c r="AL32">
        <v>4931994</v>
      </c>
      <c r="AM32">
        <v>9941502</v>
      </c>
      <c r="AN32" s="2">
        <v>14348396</v>
      </c>
    </row>
    <row r="33" spans="2:40">
      <c r="B33" t="s">
        <v>91</v>
      </c>
      <c r="Y33">
        <v>722158</v>
      </c>
      <c r="Z33">
        <v>16158067</v>
      </c>
      <c r="AA33">
        <v>11851997</v>
      </c>
      <c r="AB33">
        <v>29673611</v>
      </c>
      <c r="AC33">
        <v>32836797</v>
      </c>
      <c r="AD33">
        <v>67469367</v>
      </c>
      <c r="AE33">
        <v>40301138</v>
      </c>
      <c r="AF33">
        <v>75107471</v>
      </c>
      <c r="AG33">
        <v>114727038</v>
      </c>
      <c r="AH33">
        <v>99474743</v>
      </c>
      <c r="AI33">
        <v>79135295</v>
      </c>
      <c r="AJ33">
        <v>58134017</v>
      </c>
      <c r="AK33">
        <v>38855784</v>
      </c>
      <c r="AL33">
        <v>17899083</v>
      </c>
      <c r="AM33">
        <v>68391344</v>
      </c>
      <c r="AN33" s="2">
        <v>93882896</v>
      </c>
    </row>
    <row r="34" spans="2:40">
      <c r="B34" t="s">
        <v>51</v>
      </c>
      <c r="H34">
        <v>10</v>
      </c>
      <c r="M34">
        <v>79</v>
      </c>
      <c r="O34">
        <v>285</v>
      </c>
      <c r="P34">
        <v>190</v>
      </c>
      <c r="Q34">
        <v>162</v>
      </c>
      <c r="R34">
        <v>105</v>
      </c>
      <c r="AB34">
        <v>204303</v>
      </c>
      <c r="AC34">
        <v>339410</v>
      </c>
      <c r="AD34">
        <v>23380</v>
      </c>
      <c r="AE34">
        <v>126575</v>
      </c>
      <c r="AF34">
        <v>163795</v>
      </c>
      <c r="AG34">
        <v>40535</v>
      </c>
      <c r="AH34">
        <v>251135</v>
      </c>
      <c r="AI34">
        <v>5068657</v>
      </c>
      <c r="AJ34">
        <v>381372</v>
      </c>
      <c r="AK34">
        <v>731361</v>
      </c>
      <c r="AL34">
        <v>1888201</v>
      </c>
      <c r="AM34">
        <v>3563379</v>
      </c>
      <c r="AN34" s="2">
        <v>30908374</v>
      </c>
    </row>
    <row r="35" spans="2:40">
      <c r="B35" t="s">
        <v>27</v>
      </c>
      <c r="I35">
        <v>100</v>
      </c>
      <c r="K35">
        <v>40</v>
      </c>
      <c r="M35">
        <v>50</v>
      </c>
      <c r="O35">
        <v>76</v>
      </c>
      <c r="P35">
        <v>306</v>
      </c>
      <c r="Q35">
        <v>5</v>
      </c>
      <c r="R35">
        <v>20</v>
      </c>
      <c r="T35">
        <v>10</v>
      </c>
      <c r="Z35">
        <v>562021</v>
      </c>
      <c r="AA35">
        <v>709713</v>
      </c>
      <c r="AB35">
        <v>244628</v>
      </c>
      <c r="AC35">
        <v>175568</v>
      </c>
      <c r="AD35">
        <v>2498374</v>
      </c>
      <c r="AE35">
        <v>6784649</v>
      </c>
      <c r="AF35">
        <v>3120382</v>
      </c>
      <c r="AG35">
        <v>4011271</v>
      </c>
      <c r="AH35">
        <v>887726</v>
      </c>
      <c r="AI35">
        <v>225041</v>
      </c>
      <c r="AJ35">
        <v>350999</v>
      </c>
      <c r="AK35">
        <v>2085497</v>
      </c>
      <c r="AL35">
        <v>459613</v>
      </c>
      <c r="AM35">
        <v>474868</v>
      </c>
      <c r="AN35" s="2">
        <v>6289904</v>
      </c>
    </row>
    <row r="36" spans="2:40">
      <c r="B36" t="s">
        <v>92</v>
      </c>
      <c r="AA36">
        <v>28277</v>
      </c>
      <c r="AB36">
        <v>1933261</v>
      </c>
      <c r="AC36">
        <v>539374</v>
      </c>
      <c r="AD36">
        <v>37831</v>
      </c>
      <c r="AE36">
        <v>28585</v>
      </c>
      <c r="AF36">
        <v>43952</v>
      </c>
      <c r="AG36">
        <v>40833</v>
      </c>
      <c r="AH36">
        <v>29609</v>
      </c>
      <c r="AI36">
        <v>42960</v>
      </c>
      <c r="AJ36">
        <v>63762</v>
      </c>
      <c r="AK36">
        <v>151284</v>
      </c>
      <c r="AL36">
        <v>118260</v>
      </c>
      <c r="AM36">
        <v>174268</v>
      </c>
      <c r="AN36" s="2">
        <v>1572493</v>
      </c>
    </row>
    <row r="37" spans="2:40">
      <c r="B37" t="s">
        <v>28</v>
      </c>
      <c r="H37">
        <v>26</v>
      </c>
      <c r="I37">
        <v>118</v>
      </c>
      <c r="J37">
        <v>16</v>
      </c>
      <c r="K37">
        <v>185</v>
      </c>
      <c r="L37">
        <v>2866</v>
      </c>
      <c r="M37">
        <v>117</v>
      </c>
      <c r="N37">
        <v>1002</v>
      </c>
      <c r="O37">
        <v>82</v>
      </c>
      <c r="P37">
        <v>275</v>
      </c>
      <c r="Q37">
        <v>326</v>
      </c>
      <c r="R37">
        <v>110</v>
      </c>
      <c r="S37">
        <v>88</v>
      </c>
      <c r="T37">
        <v>6702</v>
      </c>
      <c r="W37">
        <v>23230</v>
      </c>
      <c r="X37">
        <v>14708546</v>
      </c>
      <c r="Y37">
        <v>14720637</v>
      </c>
      <c r="Z37">
        <v>1650282</v>
      </c>
      <c r="AA37">
        <v>3309599</v>
      </c>
      <c r="AB37">
        <v>1299279</v>
      </c>
      <c r="AC37">
        <v>869420</v>
      </c>
      <c r="AD37">
        <v>3314692</v>
      </c>
      <c r="AE37">
        <v>6458832</v>
      </c>
      <c r="AF37">
        <v>10249722</v>
      </c>
      <c r="AG37">
        <v>8647895</v>
      </c>
      <c r="AH37">
        <v>14136087</v>
      </c>
      <c r="AI37">
        <v>22233089</v>
      </c>
      <c r="AJ37">
        <v>2407405</v>
      </c>
      <c r="AK37">
        <v>1742189</v>
      </c>
      <c r="AL37">
        <v>2981913</v>
      </c>
      <c r="AM37">
        <v>7995327</v>
      </c>
      <c r="AN37" s="2">
        <v>31809124</v>
      </c>
    </row>
    <row r="38" spans="2:40">
      <c r="B38" t="s">
        <v>33</v>
      </c>
      <c r="S38">
        <v>3</v>
      </c>
      <c r="Y38">
        <v>472</v>
      </c>
      <c r="Z38">
        <v>510</v>
      </c>
      <c r="AE38">
        <v>1300</v>
      </c>
      <c r="AG38">
        <v>10</v>
      </c>
      <c r="AN38" s="2"/>
    </row>
    <row r="39" spans="2:40">
      <c r="B39" t="s">
        <v>34</v>
      </c>
      <c r="H39">
        <v>115</v>
      </c>
      <c r="K39">
        <v>3</v>
      </c>
      <c r="M39">
        <v>80</v>
      </c>
      <c r="O39">
        <v>9</v>
      </c>
      <c r="R39">
        <v>10</v>
      </c>
      <c r="S39">
        <v>32</v>
      </c>
      <c r="AN39" s="2"/>
    </row>
    <row r="40" spans="2:40">
      <c r="B40" t="s">
        <v>35</v>
      </c>
      <c r="N40">
        <v>24</v>
      </c>
      <c r="Q40">
        <v>60</v>
      </c>
      <c r="S40">
        <v>47</v>
      </c>
      <c r="AN40" s="2"/>
    </row>
    <row r="41" spans="2:40">
      <c r="B41" t="s">
        <v>93</v>
      </c>
      <c r="AE41">
        <v>3200</v>
      </c>
      <c r="AH41">
        <v>400</v>
      </c>
      <c r="AM41">
        <v>91900</v>
      </c>
      <c r="AN41" s="2">
        <v>605977</v>
      </c>
    </row>
    <row r="42" spans="2:40">
      <c r="B42" t="s">
        <v>136</v>
      </c>
      <c r="AB42">
        <v>4560</v>
      </c>
      <c r="AN42" s="2"/>
    </row>
    <row r="43" spans="2:40">
      <c r="B43" t="s">
        <v>94</v>
      </c>
      <c r="Y43">
        <v>5315810</v>
      </c>
      <c r="Z43">
        <v>1805680</v>
      </c>
      <c r="AA43">
        <v>727864</v>
      </c>
      <c r="AB43">
        <v>436830</v>
      </c>
      <c r="AN43" s="2"/>
    </row>
    <row r="44" spans="2:40">
      <c r="B44" t="s">
        <v>95</v>
      </c>
      <c r="Y44">
        <v>1539578</v>
      </c>
      <c r="Z44">
        <v>557507</v>
      </c>
      <c r="AA44">
        <v>634673</v>
      </c>
      <c r="AB44">
        <v>3451</v>
      </c>
      <c r="AC44">
        <v>100</v>
      </c>
      <c r="AN44" s="2"/>
    </row>
    <row r="45" spans="2:40">
      <c r="B45" t="s">
        <v>32</v>
      </c>
      <c r="H45">
        <v>190</v>
      </c>
      <c r="I45">
        <v>281</v>
      </c>
      <c r="J45">
        <v>57</v>
      </c>
      <c r="K45">
        <v>106</v>
      </c>
      <c r="L45">
        <v>48</v>
      </c>
      <c r="M45">
        <v>268</v>
      </c>
      <c r="N45">
        <v>114</v>
      </c>
      <c r="O45">
        <v>1687</v>
      </c>
      <c r="P45">
        <v>2166</v>
      </c>
      <c r="Q45">
        <v>5447</v>
      </c>
      <c r="R45">
        <v>2767</v>
      </c>
      <c r="S45">
        <v>2680</v>
      </c>
      <c r="X45">
        <v>13736403</v>
      </c>
      <c r="Y45">
        <v>1783602</v>
      </c>
      <c r="Z45">
        <v>3907</v>
      </c>
      <c r="AA45">
        <v>74735</v>
      </c>
      <c r="AB45">
        <v>410005</v>
      </c>
      <c r="AC45">
        <v>27970</v>
      </c>
      <c r="AD45">
        <v>1444083</v>
      </c>
      <c r="AE45">
        <v>1699882</v>
      </c>
      <c r="AF45">
        <v>1417245</v>
      </c>
      <c r="AG45">
        <v>859299</v>
      </c>
      <c r="AH45">
        <v>599335</v>
      </c>
      <c r="AI45">
        <v>1391887</v>
      </c>
      <c r="AJ45">
        <v>675648</v>
      </c>
      <c r="AK45">
        <v>3905902</v>
      </c>
      <c r="AL45">
        <v>3823555</v>
      </c>
      <c r="AM45">
        <v>1623402</v>
      </c>
      <c r="AN45" s="2">
        <v>15468322</v>
      </c>
    </row>
    <row r="46" spans="2:40">
      <c r="B46" t="s">
        <v>36</v>
      </c>
      <c r="H46">
        <v>4</v>
      </c>
      <c r="I46">
        <v>271</v>
      </c>
      <c r="J46">
        <v>32</v>
      </c>
      <c r="K46">
        <v>16</v>
      </c>
      <c r="M46">
        <v>52</v>
      </c>
      <c r="N46">
        <v>52</v>
      </c>
      <c r="O46">
        <v>83</v>
      </c>
      <c r="P46">
        <v>3539</v>
      </c>
      <c r="Q46">
        <v>207</v>
      </c>
      <c r="R46">
        <v>510</v>
      </c>
      <c r="S46">
        <v>228</v>
      </c>
      <c r="X46">
        <v>3784590</v>
      </c>
      <c r="Z46">
        <v>30006</v>
      </c>
      <c r="AA46">
        <v>9000</v>
      </c>
      <c r="AB46">
        <v>308707</v>
      </c>
      <c r="AC46">
        <v>232943</v>
      </c>
      <c r="AN46" s="2"/>
    </row>
    <row r="47" spans="2:40">
      <c r="B47" t="s">
        <v>96</v>
      </c>
      <c r="AA47">
        <v>300</v>
      </c>
      <c r="AD47">
        <v>40</v>
      </c>
      <c r="AF47">
        <v>810</v>
      </c>
      <c r="AG47">
        <v>300</v>
      </c>
      <c r="AH47">
        <v>3071</v>
      </c>
      <c r="AL47">
        <v>19900</v>
      </c>
      <c r="AM47">
        <v>82234</v>
      </c>
      <c r="AN47" s="2">
        <v>182794</v>
      </c>
    </row>
    <row r="48" spans="2:40">
      <c r="B48" t="s">
        <v>60</v>
      </c>
      <c r="L48">
        <v>43</v>
      </c>
      <c r="Q48">
        <v>291</v>
      </c>
      <c r="AA48">
        <v>42</v>
      </c>
      <c r="AB48">
        <v>215</v>
      </c>
      <c r="AC48">
        <v>2250</v>
      </c>
      <c r="AD48">
        <v>7028</v>
      </c>
      <c r="AE48">
        <v>72901</v>
      </c>
      <c r="AF48">
        <v>19631</v>
      </c>
      <c r="AG48">
        <v>87550</v>
      </c>
      <c r="AH48">
        <v>47580</v>
      </c>
      <c r="AI48">
        <v>65245</v>
      </c>
      <c r="AJ48">
        <v>78358</v>
      </c>
      <c r="AK48">
        <v>138344</v>
      </c>
      <c r="AL48">
        <v>989947</v>
      </c>
      <c r="AM48">
        <v>2724894</v>
      </c>
      <c r="AN48" s="2">
        <v>5670315</v>
      </c>
    </row>
    <row r="49" spans="2:40">
      <c r="B49" t="s">
        <v>122</v>
      </c>
      <c r="AF49">
        <v>323689</v>
      </c>
      <c r="AG49">
        <v>645673</v>
      </c>
      <c r="AH49">
        <v>705449</v>
      </c>
      <c r="AI49">
        <v>798041</v>
      </c>
      <c r="AJ49">
        <v>593315</v>
      </c>
      <c r="AK49">
        <v>628662</v>
      </c>
      <c r="AL49">
        <v>993443</v>
      </c>
      <c r="AN49" s="2"/>
    </row>
    <row r="50" spans="2:40">
      <c r="B50" t="s">
        <v>137</v>
      </c>
      <c r="AM50">
        <v>1700</v>
      </c>
      <c r="AN50" s="2">
        <v>19410</v>
      </c>
    </row>
    <row r="51" spans="2:40">
      <c r="B51" t="s">
        <v>138</v>
      </c>
      <c r="AM51">
        <v>5060</v>
      </c>
      <c r="AN51" s="2">
        <v>3157</v>
      </c>
    </row>
    <row r="52" spans="2:40">
      <c r="B52" t="s">
        <v>139</v>
      </c>
      <c r="AM52">
        <v>552465</v>
      </c>
      <c r="AN52" s="2">
        <v>806610</v>
      </c>
    </row>
    <row r="53" spans="2:40">
      <c r="B53" t="s">
        <v>146</v>
      </c>
      <c r="AN53" s="2">
        <v>200</v>
      </c>
    </row>
    <row r="54" spans="2:40">
      <c r="B54" t="s">
        <v>97</v>
      </c>
      <c r="AE54">
        <v>8776</v>
      </c>
      <c r="AF54">
        <v>20700</v>
      </c>
      <c r="AG54">
        <v>2200</v>
      </c>
      <c r="AI54">
        <v>7050</v>
      </c>
      <c r="AJ54">
        <v>11400</v>
      </c>
      <c r="AK54">
        <v>5873</v>
      </c>
      <c r="AL54">
        <v>354</v>
      </c>
      <c r="AM54">
        <v>700</v>
      </c>
      <c r="AN54" s="2">
        <v>2400213</v>
      </c>
    </row>
    <row r="55" spans="2:40">
      <c r="B55" t="s">
        <v>72</v>
      </c>
      <c r="M55">
        <v>5</v>
      </c>
      <c r="AA55">
        <v>2740</v>
      </c>
      <c r="AB55">
        <v>40</v>
      </c>
      <c r="AC55">
        <v>3100</v>
      </c>
      <c r="AD55">
        <v>5936205</v>
      </c>
      <c r="AE55">
        <v>222025</v>
      </c>
      <c r="AG55">
        <v>800</v>
      </c>
      <c r="AJ55">
        <v>30</v>
      </c>
      <c r="AK55">
        <v>22530</v>
      </c>
      <c r="AL55">
        <v>64178</v>
      </c>
      <c r="AM55">
        <v>68572</v>
      </c>
      <c r="AN55" s="2">
        <v>5975834</v>
      </c>
    </row>
    <row r="56" spans="2:40">
      <c r="B56" t="s">
        <v>147</v>
      </c>
      <c r="AN56" s="2">
        <v>17576</v>
      </c>
    </row>
    <row r="57" spans="2:40">
      <c r="B57" t="s">
        <v>37</v>
      </c>
      <c r="Q57">
        <v>27</v>
      </c>
      <c r="S57">
        <v>61</v>
      </c>
      <c r="AN57" s="2"/>
    </row>
    <row r="58" spans="2:40">
      <c r="B58" t="s">
        <v>50</v>
      </c>
      <c r="R58">
        <v>37</v>
      </c>
      <c r="AN58" s="2"/>
    </row>
    <row r="59" spans="2:40">
      <c r="B59" t="s">
        <v>17</v>
      </c>
      <c r="H59">
        <v>992898</v>
      </c>
      <c r="I59">
        <v>973802</v>
      </c>
      <c r="J59">
        <v>1234839</v>
      </c>
      <c r="K59">
        <v>1418745</v>
      </c>
      <c r="L59">
        <v>1438092</v>
      </c>
      <c r="M59">
        <v>1674337</v>
      </c>
      <c r="N59">
        <v>962681</v>
      </c>
      <c r="O59">
        <v>1355044</v>
      </c>
      <c r="P59">
        <v>1505008</v>
      </c>
      <c r="Q59">
        <v>2290194</v>
      </c>
      <c r="R59">
        <v>1691160</v>
      </c>
      <c r="S59">
        <v>1895767</v>
      </c>
      <c r="T59">
        <v>748</v>
      </c>
      <c r="U59">
        <v>52</v>
      </c>
      <c r="AN59" s="2"/>
    </row>
    <row r="60" spans="2:40">
      <c r="B60" t="s">
        <v>98</v>
      </c>
      <c r="X60">
        <v>235</v>
      </c>
      <c r="Y60">
        <v>7019</v>
      </c>
      <c r="Z60">
        <v>3667049</v>
      </c>
      <c r="AA60">
        <v>4159589</v>
      </c>
      <c r="AB60">
        <v>10162882</v>
      </c>
      <c r="AC60">
        <v>8677504</v>
      </c>
      <c r="AD60">
        <v>18919773</v>
      </c>
      <c r="AE60">
        <v>8715690</v>
      </c>
      <c r="AF60">
        <v>8328024</v>
      </c>
      <c r="AG60">
        <v>24579879</v>
      </c>
      <c r="AH60">
        <v>8073264</v>
      </c>
      <c r="AI60">
        <v>19183980</v>
      </c>
      <c r="AJ60">
        <v>14726647</v>
      </c>
      <c r="AK60">
        <v>12051793</v>
      </c>
      <c r="AL60">
        <v>22247530</v>
      </c>
      <c r="AM60">
        <v>29032054</v>
      </c>
      <c r="AN60" s="2">
        <v>49227992</v>
      </c>
    </row>
    <row r="61" spans="2:40">
      <c r="B61" t="s">
        <v>141</v>
      </c>
      <c r="AM61">
        <v>1322064</v>
      </c>
      <c r="AN61" s="2">
        <v>7661595</v>
      </c>
    </row>
    <row r="62" spans="2:40">
      <c r="B62" t="s">
        <v>148</v>
      </c>
      <c r="AN62" s="2">
        <v>31240</v>
      </c>
    </row>
    <row r="63" spans="2:40">
      <c r="B63" t="s">
        <v>149</v>
      </c>
      <c r="AN63" s="2">
        <v>12500</v>
      </c>
    </row>
    <row r="64" spans="2:40">
      <c r="B64" t="s">
        <v>142</v>
      </c>
      <c r="AN64" s="2">
        <v>18416646</v>
      </c>
    </row>
    <row r="65" spans="2:40">
      <c r="B65" t="s">
        <v>38</v>
      </c>
      <c r="Q65">
        <v>10</v>
      </c>
      <c r="S65">
        <v>78</v>
      </c>
      <c r="AC65">
        <v>26800</v>
      </c>
      <c r="AN65" s="2">
        <v>782190</v>
      </c>
    </row>
    <row r="66" spans="2:40">
      <c r="B66" t="s">
        <v>100</v>
      </c>
      <c r="AN66" s="2">
        <v>1250</v>
      </c>
    </row>
    <row r="67" spans="2:40">
      <c r="B67" t="s">
        <v>99</v>
      </c>
      <c r="X67">
        <v>15543590</v>
      </c>
      <c r="Y67">
        <v>167767773</v>
      </c>
      <c r="Z67">
        <v>33606478</v>
      </c>
      <c r="AA67">
        <v>610162</v>
      </c>
      <c r="AB67">
        <v>1011379</v>
      </c>
      <c r="AC67">
        <v>888924</v>
      </c>
      <c r="AD67">
        <v>443710</v>
      </c>
      <c r="AE67">
        <v>1181</v>
      </c>
      <c r="AF67">
        <v>72587</v>
      </c>
      <c r="AG67">
        <v>200778</v>
      </c>
      <c r="AH67">
        <v>1982710</v>
      </c>
      <c r="AI67">
        <v>1944403</v>
      </c>
      <c r="AJ67">
        <v>4069</v>
      </c>
      <c r="AK67">
        <v>132277</v>
      </c>
      <c r="AL67">
        <v>26360</v>
      </c>
      <c r="AM67">
        <v>505323</v>
      </c>
      <c r="AN67" s="2">
        <v>11600171</v>
      </c>
    </row>
    <row r="68" spans="2:40">
      <c r="B68" t="s">
        <v>235</v>
      </c>
      <c r="Z68">
        <v>11970</v>
      </c>
      <c r="AN68" s="2"/>
    </row>
    <row r="69" spans="2:40">
      <c r="B69" t="s">
        <v>150</v>
      </c>
      <c r="AN69" s="2">
        <v>76476</v>
      </c>
    </row>
    <row r="70" spans="2:40">
      <c r="B70" t="s">
        <v>101</v>
      </c>
      <c r="AN70" s="2">
        <v>655972</v>
      </c>
    </row>
    <row r="71" spans="2:40">
      <c r="B71" t="s">
        <v>151</v>
      </c>
      <c r="AN71" s="2">
        <v>25300</v>
      </c>
    </row>
    <row r="72" spans="2:40">
      <c r="B72" t="s">
        <v>144</v>
      </c>
      <c r="AM72">
        <v>600</v>
      </c>
      <c r="AN72" s="2">
        <v>7873</v>
      </c>
    </row>
    <row r="73" spans="2:40">
      <c r="B73" t="s">
        <v>18</v>
      </c>
      <c r="H73">
        <v>1293</v>
      </c>
      <c r="I73">
        <v>160</v>
      </c>
      <c r="J73">
        <v>11</v>
      </c>
      <c r="K73">
        <v>41</v>
      </c>
      <c r="L73">
        <v>128</v>
      </c>
      <c r="M73">
        <v>3</v>
      </c>
      <c r="N73">
        <v>68</v>
      </c>
      <c r="O73">
        <v>35</v>
      </c>
      <c r="P73">
        <v>384</v>
      </c>
      <c r="Q73">
        <v>238</v>
      </c>
      <c r="R73">
        <v>204</v>
      </c>
      <c r="S73">
        <v>1637</v>
      </c>
      <c r="T73">
        <v>246</v>
      </c>
      <c r="U73">
        <v>426</v>
      </c>
      <c r="V73">
        <v>337</v>
      </c>
      <c r="W73">
        <v>12480</v>
      </c>
      <c r="X73">
        <v>512</v>
      </c>
      <c r="Y73">
        <v>1155</v>
      </c>
      <c r="Z73">
        <v>78890</v>
      </c>
      <c r="AA73">
        <v>12124</v>
      </c>
      <c r="AB73">
        <v>718360</v>
      </c>
      <c r="AC73">
        <v>504802</v>
      </c>
      <c r="AD73">
        <v>196311</v>
      </c>
      <c r="AE73">
        <v>2178978</v>
      </c>
      <c r="AF73">
        <v>1349903</v>
      </c>
      <c r="AG73">
        <v>2809856</v>
      </c>
      <c r="AH73">
        <v>1712018</v>
      </c>
      <c r="AI73">
        <v>849678</v>
      </c>
      <c r="AJ73">
        <v>581147</v>
      </c>
      <c r="AK73">
        <v>1856457</v>
      </c>
      <c r="AL73">
        <v>1311923</v>
      </c>
      <c r="AM73">
        <v>654935</v>
      </c>
      <c r="AN73" s="2">
        <v>19040607</v>
      </c>
    </row>
    <row r="74" spans="2:40">
      <c r="B74" t="s">
        <v>79</v>
      </c>
      <c r="H74">
        <v>5</v>
      </c>
      <c r="AN74" s="2"/>
    </row>
    <row r="75" spans="2:40">
      <c r="B75" t="s">
        <v>69</v>
      </c>
      <c r="H75">
        <v>3</v>
      </c>
      <c r="O75">
        <v>109</v>
      </c>
      <c r="Z75">
        <v>187046</v>
      </c>
      <c r="AA75">
        <v>206760</v>
      </c>
      <c r="AN75" s="2">
        <v>20924</v>
      </c>
    </row>
    <row r="76" spans="2:40">
      <c r="B76" t="s">
        <v>152</v>
      </c>
      <c r="AN76" s="2">
        <v>38350</v>
      </c>
    </row>
    <row r="77" spans="2:40">
      <c r="B77" t="s">
        <v>19</v>
      </c>
      <c r="I77">
        <v>40</v>
      </c>
      <c r="K77">
        <v>285</v>
      </c>
      <c r="L77">
        <v>79</v>
      </c>
      <c r="M77">
        <v>175</v>
      </c>
      <c r="N77">
        <v>22</v>
      </c>
      <c r="O77">
        <v>468</v>
      </c>
      <c r="P77">
        <v>1241</v>
      </c>
      <c r="Q77">
        <v>758</v>
      </c>
      <c r="R77">
        <v>374</v>
      </c>
      <c r="S77">
        <v>49</v>
      </c>
      <c r="T77">
        <v>9008</v>
      </c>
      <c r="U77">
        <v>51855</v>
      </c>
      <c r="V77">
        <v>584795</v>
      </c>
      <c r="W77">
        <v>199437</v>
      </c>
      <c r="X77">
        <v>17351975</v>
      </c>
      <c r="Y77">
        <v>290016</v>
      </c>
      <c r="Z77">
        <v>84408</v>
      </c>
      <c r="AA77">
        <v>474332</v>
      </c>
      <c r="AB77">
        <v>171589</v>
      </c>
      <c r="AC77">
        <v>112937</v>
      </c>
      <c r="AD77">
        <v>333904</v>
      </c>
      <c r="AE77">
        <v>396851</v>
      </c>
      <c r="AF77">
        <v>631947</v>
      </c>
      <c r="AG77">
        <v>1253137</v>
      </c>
      <c r="AH77">
        <v>1403927</v>
      </c>
      <c r="AI77">
        <v>2381680</v>
      </c>
      <c r="AJ77">
        <v>1578232</v>
      </c>
      <c r="AK77">
        <v>2668696</v>
      </c>
      <c r="AL77">
        <v>4777454</v>
      </c>
      <c r="AM77">
        <v>15875606</v>
      </c>
      <c r="AN77" s="2">
        <v>36073193</v>
      </c>
    </row>
    <row r="78" spans="2:40">
      <c r="B78" t="s">
        <v>102</v>
      </c>
      <c r="AN78" s="2"/>
    </row>
    <row r="79" spans="2:40">
      <c r="B79" t="s">
        <v>29</v>
      </c>
      <c r="I79">
        <v>417</v>
      </c>
      <c r="J79">
        <v>50</v>
      </c>
      <c r="K79">
        <v>264</v>
      </c>
      <c r="L79">
        <v>183</v>
      </c>
      <c r="M79">
        <v>233</v>
      </c>
      <c r="N79">
        <v>979</v>
      </c>
      <c r="O79">
        <v>760</v>
      </c>
      <c r="P79">
        <v>1224</v>
      </c>
      <c r="Q79">
        <v>434</v>
      </c>
      <c r="R79">
        <v>460977</v>
      </c>
      <c r="S79">
        <v>365</v>
      </c>
      <c r="T79">
        <v>1466</v>
      </c>
      <c r="Y79">
        <v>96</v>
      </c>
      <c r="Z79">
        <v>600</v>
      </c>
      <c r="AA79">
        <v>37993</v>
      </c>
      <c r="AB79">
        <v>6918</v>
      </c>
      <c r="AC79">
        <v>104866</v>
      </c>
      <c r="AD79">
        <v>121921</v>
      </c>
      <c r="AE79">
        <v>55814</v>
      </c>
      <c r="AF79">
        <v>60956</v>
      </c>
      <c r="AG79">
        <v>540677</v>
      </c>
      <c r="AH79">
        <v>307180</v>
      </c>
      <c r="AI79">
        <v>104921</v>
      </c>
      <c r="AJ79">
        <v>1146716</v>
      </c>
      <c r="AK79">
        <v>1353425</v>
      </c>
      <c r="AL79">
        <v>726218</v>
      </c>
      <c r="AM79">
        <v>1535253</v>
      </c>
      <c r="AN79" s="2">
        <v>17520989</v>
      </c>
    </row>
    <row r="80" spans="2:40">
      <c r="B80" t="s">
        <v>153</v>
      </c>
      <c r="AN80" s="2">
        <v>41903</v>
      </c>
    </row>
    <row r="81" spans="2:40">
      <c r="B81" t="s">
        <v>66</v>
      </c>
      <c r="H81">
        <v>2341</v>
      </c>
      <c r="I81">
        <v>74</v>
      </c>
      <c r="K81">
        <v>9713</v>
      </c>
      <c r="L81">
        <v>133</v>
      </c>
      <c r="N81">
        <v>135332</v>
      </c>
      <c r="O81">
        <v>62414</v>
      </c>
      <c r="P81">
        <v>52535</v>
      </c>
      <c r="Z81">
        <v>117</v>
      </c>
      <c r="AA81">
        <v>50</v>
      </c>
      <c r="AB81">
        <v>53</v>
      </c>
      <c r="AC81">
        <v>251247</v>
      </c>
      <c r="AD81">
        <v>1421027</v>
      </c>
      <c r="AE81">
        <v>691877</v>
      </c>
      <c r="AF81">
        <v>814929</v>
      </c>
      <c r="AG81">
        <v>1359060</v>
      </c>
      <c r="AH81">
        <v>599072</v>
      </c>
      <c r="AI81">
        <v>1294699</v>
      </c>
      <c r="AJ81">
        <v>372900</v>
      </c>
      <c r="AK81">
        <v>1126305</v>
      </c>
      <c r="AL81">
        <v>1268650</v>
      </c>
      <c r="AM81">
        <v>1131770</v>
      </c>
      <c r="AN81" s="2">
        <v>1403692</v>
      </c>
    </row>
    <row r="82" spans="2:40">
      <c r="B82" t="s">
        <v>39</v>
      </c>
      <c r="H82">
        <v>2</v>
      </c>
      <c r="I82">
        <v>25</v>
      </c>
      <c r="K82">
        <v>1135</v>
      </c>
      <c r="L82">
        <v>22</v>
      </c>
      <c r="M82">
        <v>59</v>
      </c>
      <c r="N82">
        <v>68</v>
      </c>
      <c r="O82">
        <v>108836</v>
      </c>
      <c r="P82">
        <v>222</v>
      </c>
      <c r="Q82">
        <v>20</v>
      </c>
      <c r="R82">
        <v>153</v>
      </c>
      <c r="S82">
        <v>73</v>
      </c>
      <c r="Y82">
        <v>19783</v>
      </c>
      <c r="Z82">
        <v>38611</v>
      </c>
      <c r="AA82">
        <v>212624</v>
      </c>
      <c r="AB82">
        <v>242249</v>
      </c>
      <c r="AC82">
        <v>244079</v>
      </c>
      <c r="AD82">
        <v>521286</v>
      </c>
      <c r="AE82">
        <v>335786</v>
      </c>
      <c r="AF82">
        <v>266167</v>
      </c>
      <c r="AG82">
        <v>960832</v>
      </c>
      <c r="AH82">
        <v>1251955</v>
      </c>
      <c r="AI82">
        <v>567100</v>
      </c>
      <c r="AJ82">
        <v>248449</v>
      </c>
      <c r="AK82">
        <v>285368</v>
      </c>
      <c r="AL82">
        <v>341063</v>
      </c>
      <c r="AM82">
        <v>343551</v>
      </c>
      <c r="AN82" s="2">
        <v>1199636</v>
      </c>
    </row>
    <row r="83" spans="2:40">
      <c r="B83" t="s">
        <v>49</v>
      </c>
      <c r="N83">
        <v>4</v>
      </c>
      <c r="Z83" s="3"/>
      <c r="AB83">
        <v>168010</v>
      </c>
      <c r="AC83">
        <v>1498882</v>
      </c>
      <c r="AD83">
        <v>1995230</v>
      </c>
      <c r="AE83">
        <v>2556177</v>
      </c>
      <c r="AF83">
        <v>969186</v>
      </c>
      <c r="AG83">
        <v>1446840</v>
      </c>
      <c r="AH83">
        <v>1620125</v>
      </c>
      <c r="AI83">
        <v>1644038</v>
      </c>
      <c r="AJ83">
        <v>91400</v>
      </c>
      <c r="AK83">
        <v>2391155</v>
      </c>
      <c r="AL83">
        <v>103539</v>
      </c>
      <c r="AN83" s="2"/>
    </row>
    <row r="84" spans="2:40">
      <c r="B84" t="s">
        <v>154</v>
      </c>
      <c r="AN84" s="2">
        <v>25918</v>
      </c>
    </row>
    <row r="85" spans="2:40">
      <c r="B85" t="s">
        <v>155</v>
      </c>
      <c r="AN85" s="2">
        <v>11959</v>
      </c>
    </row>
    <row r="86" spans="2:40">
      <c r="B86" t="s">
        <v>156</v>
      </c>
      <c r="AM86">
        <v>37661</v>
      </c>
      <c r="AN86" s="2">
        <v>1580880</v>
      </c>
    </row>
    <row r="87" spans="2:40">
      <c r="B87" t="s">
        <v>157</v>
      </c>
      <c r="AN87" s="2">
        <v>445723</v>
      </c>
    </row>
    <row r="88" spans="2:40">
      <c r="B88" t="s">
        <v>158</v>
      </c>
      <c r="AN88" s="2">
        <v>18837</v>
      </c>
    </row>
    <row r="89" spans="2:40">
      <c r="B89" t="s">
        <v>159</v>
      </c>
      <c r="AN89" s="2">
        <v>24373</v>
      </c>
    </row>
    <row r="90" spans="2:40">
      <c r="B90" t="s">
        <v>160</v>
      </c>
      <c r="AN90" s="2">
        <v>5650</v>
      </c>
    </row>
    <row r="91" spans="2:40">
      <c r="B91" t="s">
        <v>161</v>
      </c>
      <c r="AN91" s="2">
        <v>1150</v>
      </c>
    </row>
    <row r="92" spans="2:40">
      <c r="B92" t="s">
        <v>162</v>
      </c>
      <c r="AN92" s="2">
        <v>10980</v>
      </c>
    </row>
    <row r="93" spans="2:40">
      <c r="B93" t="s">
        <v>163</v>
      </c>
      <c r="AN93" s="2">
        <v>94805</v>
      </c>
    </row>
    <row r="94" spans="2:40">
      <c r="B94" t="s">
        <v>164</v>
      </c>
      <c r="AM94">
        <v>40996</v>
      </c>
      <c r="AN94" s="2">
        <v>404328</v>
      </c>
    </row>
    <row r="95" spans="2:40">
      <c r="B95" t="s">
        <v>165</v>
      </c>
      <c r="AM95">
        <v>203652</v>
      </c>
      <c r="AN95" s="2">
        <v>2839739</v>
      </c>
    </row>
    <row r="96" spans="2:40">
      <c r="B96" t="s">
        <v>166</v>
      </c>
      <c r="AN96" s="2">
        <v>90783</v>
      </c>
    </row>
    <row r="97" spans="2:40">
      <c r="B97" t="s">
        <v>167</v>
      </c>
      <c r="AN97" s="2">
        <v>53455</v>
      </c>
    </row>
    <row r="98" spans="2:40">
      <c r="B98" t="s">
        <v>168</v>
      </c>
      <c r="AN98" s="2">
        <v>179313</v>
      </c>
    </row>
    <row r="99" spans="2:40">
      <c r="B99" t="s">
        <v>59</v>
      </c>
      <c r="Q99">
        <v>603</v>
      </c>
      <c r="R99">
        <v>8</v>
      </c>
      <c r="AL99">
        <v>900</v>
      </c>
      <c r="AN99" s="2"/>
    </row>
    <row r="100" spans="2:40">
      <c r="B100" t="s">
        <v>47</v>
      </c>
      <c r="Y100">
        <v>10925</v>
      </c>
      <c r="AD100">
        <v>107500</v>
      </c>
      <c r="AE100">
        <v>80100</v>
      </c>
      <c r="AF100">
        <v>27451</v>
      </c>
      <c r="AG100">
        <v>22600</v>
      </c>
      <c r="AH100">
        <v>1038000</v>
      </c>
      <c r="AL100">
        <v>5200</v>
      </c>
      <c r="AN100" s="2"/>
    </row>
    <row r="101" spans="2:40">
      <c r="B101" t="s">
        <v>103</v>
      </c>
      <c r="AA101">
        <v>50</v>
      </c>
      <c r="AD101">
        <v>105</v>
      </c>
      <c r="AE101">
        <v>6600</v>
      </c>
      <c r="AF101">
        <v>2700</v>
      </c>
      <c r="AG101">
        <v>1560553</v>
      </c>
      <c r="AK101">
        <v>9500</v>
      </c>
      <c r="AN101" s="2"/>
    </row>
    <row r="102" spans="2:40">
      <c r="B102" t="s">
        <v>104</v>
      </c>
      <c r="AE102">
        <v>55150</v>
      </c>
      <c r="AF102">
        <v>45934</v>
      </c>
      <c r="AK102">
        <v>500</v>
      </c>
      <c r="AN102" s="2"/>
    </row>
    <row r="103" spans="2:40">
      <c r="B103" t="s">
        <v>105</v>
      </c>
      <c r="AD103">
        <v>2443</v>
      </c>
      <c r="AE103">
        <v>160</v>
      </c>
      <c r="AG103">
        <v>90</v>
      </c>
      <c r="AI103">
        <v>60900</v>
      </c>
      <c r="AJ103">
        <v>34498</v>
      </c>
      <c r="AK103">
        <v>35866</v>
      </c>
      <c r="AL103">
        <v>2100</v>
      </c>
      <c r="AN103" s="2">
        <v>421664</v>
      </c>
    </row>
    <row r="104" spans="2:40">
      <c r="B104" t="s">
        <v>169</v>
      </c>
      <c r="AM104">
        <v>1360</v>
      </c>
      <c r="AN104" s="2">
        <v>113685</v>
      </c>
    </row>
    <row r="105" spans="2:40">
      <c r="B105" t="s">
        <v>170</v>
      </c>
      <c r="AN105" s="2">
        <v>150834</v>
      </c>
    </row>
    <row r="106" spans="2:40">
      <c r="B106" t="s">
        <v>171</v>
      </c>
      <c r="AM106">
        <v>343320</v>
      </c>
      <c r="AN106" s="2">
        <v>10598553</v>
      </c>
    </row>
    <row r="107" spans="2:40">
      <c r="B107" t="s">
        <v>172</v>
      </c>
      <c r="AN107" s="2">
        <v>363893</v>
      </c>
    </row>
    <row r="108" spans="2:40">
      <c r="B108" t="s">
        <v>173</v>
      </c>
      <c r="AN108" s="2">
        <v>432305</v>
      </c>
    </row>
    <row r="109" spans="2:40">
      <c r="B109" t="s">
        <v>174</v>
      </c>
      <c r="AN109" s="2">
        <v>88898</v>
      </c>
    </row>
    <row r="110" spans="2:40">
      <c r="B110" t="s">
        <v>106</v>
      </c>
      <c r="AD110">
        <v>100</v>
      </c>
      <c r="AL110">
        <v>20400</v>
      </c>
      <c r="AN110" s="2"/>
    </row>
    <row r="111" spans="2:40">
      <c r="B111" t="s">
        <v>40</v>
      </c>
      <c r="I111">
        <v>64</v>
      </c>
      <c r="J111">
        <v>36</v>
      </c>
      <c r="K111">
        <v>224</v>
      </c>
      <c r="L111">
        <v>288</v>
      </c>
      <c r="M111">
        <v>100</v>
      </c>
      <c r="N111">
        <v>5</v>
      </c>
      <c r="O111">
        <v>4</v>
      </c>
      <c r="R111">
        <v>785</v>
      </c>
      <c r="S111">
        <v>8</v>
      </c>
      <c r="AN111" s="2"/>
    </row>
    <row r="112" spans="2:40">
      <c r="B112" t="s">
        <v>53</v>
      </c>
      <c r="I112">
        <v>200</v>
      </c>
      <c r="N112">
        <v>25</v>
      </c>
      <c r="P112">
        <v>9</v>
      </c>
      <c r="AN112" s="2"/>
    </row>
    <row r="113" spans="2:40">
      <c r="B113" t="s">
        <v>70</v>
      </c>
      <c r="O113">
        <v>4</v>
      </c>
      <c r="AN113" s="2"/>
    </row>
    <row r="114" spans="2:40">
      <c r="B114" t="s">
        <v>67</v>
      </c>
      <c r="N114">
        <v>75</v>
      </c>
      <c r="P114">
        <v>40</v>
      </c>
      <c r="AN114" s="2"/>
    </row>
    <row r="115" spans="2:40">
      <c r="B115" t="s">
        <v>58</v>
      </c>
      <c r="J115">
        <v>100</v>
      </c>
      <c r="K115">
        <v>42</v>
      </c>
      <c r="P115">
        <v>34</v>
      </c>
      <c r="R115">
        <v>5</v>
      </c>
      <c r="AN115" s="2"/>
    </row>
    <row r="116" spans="2:40">
      <c r="B116" t="s">
        <v>57</v>
      </c>
      <c r="R116">
        <v>15</v>
      </c>
      <c r="AN116" s="2"/>
    </row>
    <row r="117" spans="2:40">
      <c r="B117" t="s">
        <v>41</v>
      </c>
      <c r="H117">
        <v>3034</v>
      </c>
      <c r="I117">
        <v>970</v>
      </c>
      <c r="J117">
        <v>1016</v>
      </c>
      <c r="K117">
        <v>389</v>
      </c>
      <c r="M117">
        <v>255</v>
      </c>
      <c r="N117">
        <v>160</v>
      </c>
      <c r="O117">
        <v>29</v>
      </c>
      <c r="P117">
        <v>4850</v>
      </c>
      <c r="R117">
        <v>793</v>
      </c>
      <c r="S117">
        <v>410</v>
      </c>
      <c r="AN117" s="2"/>
    </row>
    <row r="118" spans="2:40">
      <c r="B118" t="s">
        <v>128</v>
      </c>
      <c r="AI118">
        <v>73975</v>
      </c>
      <c r="AJ118">
        <v>22600</v>
      </c>
      <c r="AK118">
        <v>22570</v>
      </c>
      <c r="AL118">
        <v>67750</v>
      </c>
      <c r="AN118" s="2"/>
    </row>
    <row r="119" spans="2:40">
      <c r="B119" t="s">
        <v>71</v>
      </c>
      <c r="P119">
        <v>25</v>
      </c>
      <c r="AB119">
        <v>6070</v>
      </c>
      <c r="AG119">
        <v>20500</v>
      </c>
      <c r="AH119">
        <v>11200</v>
      </c>
      <c r="AI119">
        <v>43732</v>
      </c>
      <c r="AJ119">
        <v>31372</v>
      </c>
      <c r="AK119">
        <v>40226</v>
      </c>
      <c r="AL119">
        <v>93375</v>
      </c>
      <c r="AM119">
        <v>19443</v>
      </c>
      <c r="AN119" s="2">
        <v>783666</v>
      </c>
    </row>
    <row r="120" spans="2:40">
      <c r="B120" t="s">
        <v>31</v>
      </c>
      <c r="T120">
        <v>60</v>
      </c>
      <c r="X120">
        <v>27514</v>
      </c>
      <c r="Y120">
        <v>55</v>
      </c>
      <c r="Z120">
        <v>6340</v>
      </c>
      <c r="AA120">
        <v>295978</v>
      </c>
      <c r="AB120">
        <v>29925</v>
      </c>
      <c r="AC120">
        <v>344553</v>
      </c>
      <c r="AD120">
        <v>469959</v>
      </c>
      <c r="AE120">
        <v>200381</v>
      </c>
      <c r="AF120">
        <v>389047</v>
      </c>
      <c r="AG120">
        <v>1735455</v>
      </c>
      <c r="AH120">
        <v>972</v>
      </c>
      <c r="AI120">
        <v>45014</v>
      </c>
      <c r="AJ120">
        <v>79090</v>
      </c>
      <c r="AK120">
        <v>25180</v>
      </c>
      <c r="AL120">
        <v>309744</v>
      </c>
      <c r="AN120" s="2"/>
    </row>
    <row r="121" spans="2:40">
      <c r="B121" t="s">
        <v>30</v>
      </c>
      <c r="T121">
        <v>200</v>
      </c>
      <c r="Z121">
        <v>172546</v>
      </c>
      <c r="AA121">
        <v>617306</v>
      </c>
      <c r="AD121">
        <v>22540</v>
      </c>
      <c r="AE121">
        <v>133308</v>
      </c>
      <c r="AF121">
        <v>1200</v>
      </c>
      <c r="AG121">
        <v>8000</v>
      </c>
      <c r="AH121">
        <v>8100</v>
      </c>
      <c r="AI121">
        <v>150</v>
      </c>
      <c r="AL121">
        <v>124514</v>
      </c>
      <c r="AN121" s="2"/>
    </row>
    <row r="122" spans="2:40">
      <c r="B122" t="s">
        <v>107</v>
      </c>
      <c r="AE122">
        <v>50905</v>
      </c>
      <c r="AF122">
        <v>84000</v>
      </c>
      <c r="AI122">
        <v>6700</v>
      </c>
      <c r="AN122" s="2"/>
    </row>
    <row r="123" spans="2:40">
      <c r="B123" t="s">
        <v>108</v>
      </c>
      <c r="AL123">
        <v>1383</v>
      </c>
      <c r="AN123" s="2"/>
    </row>
    <row r="124" spans="2:40">
      <c r="B124" t="s">
        <v>175</v>
      </c>
      <c r="AN124" s="2">
        <v>53078</v>
      </c>
    </row>
    <row r="125" spans="2:40">
      <c r="B125" t="s">
        <v>81</v>
      </c>
      <c r="AN125" s="2">
        <v>147082</v>
      </c>
    </row>
    <row r="126" spans="2:40">
      <c r="B126" t="s">
        <v>176</v>
      </c>
      <c r="AN126" s="2">
        <v>241884</v>
      </c>
    </row>
    <row r="127" spans="2:40">
      <c r="B127" t="s">
        <v>177</v>
      </c>
      <c r="AN127" s="2">
        <v>8700</v>
      </c>
    </row>
    <row r="128" spans="2:40">
      <c r="B128" t="s">
        <v>178</v>
      </c>
      <c r="AN128" s="2">
        <v>131130</v>
      </c>
    </row>
    <row r="129" spans="2:40">
      <c r="B129" t="s">
        <v>179</v>
      </c>
      <c r="AN129" s="2">
        <v>46118</v>
      </c>
    </row>
    <row r="130" spans="2:40">
      <c r="B130" t="s">
        <v>180</v>
      </c>
      <c r="AM130">
        <v>112442</v>
      </c>
      <c r="AN130" s="2">
        <v>1593104</v>
      </c>
    </row>
    <row r="131" spans="2:40">
      <c r="B131" t="s">
        <v>125</v>
      </c>
      <c r="AG131">
        <v>84350</v>
      </c>
      <c r="AH131">
        <v>365118</v>
      </c>
      <c r="AI131">
        <v>622174</v>
      </c>
      <c r="AJ131">
        <v>70160</v>
      </c>
      <c r="AK131">
        <v>132697</v>
      </c>
      <c r="AL131">
        <v>242347</v>
      </c>
      <c r="AM131">
        <v>746177</v>
      </c>
      <c r="AN131" s="2">
        <v>2084041</v>
      </c>
    </row>
    <row r="132" spans="2:40">
      <c r="B132" t="s">
        <v>181</v>
      </c>
      <c r="AN132" s="2">
        <v>24620</v>
      </c>
    </row>
    <row r="133" spans="2:40">
      <c r="B133" t="s">
        <v>182</v>
      </c>
      <c r="AM133">
        <v>202503</v>
      </c>
      <c r="AN133" s="2">
        <v>655208</v>
      </c>
    </row>
    <row r="134" spans="2:40">
      <c r="B134" t="s">
        <v>183</v>
      </c>
      <c r="AM134">
        <v>195335</v>
      </c>
      <c r="AN134" s="2">
        <v>1598557</v>
      </c>
    </row>
    <row r="135" spans="2:40">
      <c r="B135" t="s">
        <v>109</v>
      </c>
      <c r="AA135">
        <v>1200</v>
      </c>
      <c r="AB135">
        <v>6600</v>
      </c>
      <c r="AC135">
        <v>2340</v>
      </c>
      <c r="AD135">
        <v>7800</v>
      </c>
      <c r="AN135" s="2">
        <v>85315</v>
      </c>
    </row>
    <row r="136" spans="2:40">
      <c r="B136" t="s">
        <v>110</v>
      </c>
      <c r="AA136">
        <v>15327397</v>
      </c>
      <c r="AB136">
        <v>14622082</v>
      </c>
      <c r="AC136">
        <v>21013393</v>
      </c>
      <c r="AD136">
        <v>31188965</v>
      </c>
      <c r="AE136">
        <v>21082359</v>
      </c>
      <c r="AF136">
        <v>27343388</v>
      </c>
      <c r="AG136">
        <v>56860657</v>
      </c>
      <c r="AH136">
        <v>34625212</v>
      </c>
      <c r="AI136">
        <v>28965826</v>
      </c>
      <c r="AJ136">
        <v>15313479</v>
      </c>
      <c r="AK136">
        <v>20693913</v>
      </c>
      <c r="AL136">
        <v>28319316</v>
      </c>
      <c r="AN136" s="2"/>
    </row>
    <row r="137" spans="2:40">
      <c r="B137" t="s">
        <v>20</v>
      </c>
      <c r="H137">
        <v>113</v>
      </c>
      <c r="I137">
        <v>100</v>
      </c>
      <c r="J137">
        <v>290</v>
      </c>
      <c r="K137">
        <v>983</v>
      </c>
      <c r="L137">
        <v>388</v>
      </c>
      <c r="M137">
        <v>342</v>
      </c>
      <c r="N137">
        <v>456</v>
      </c>
      <c r="O137">
        <v>633</v>
      </c>
      <c r="P137">
        <v>805</v>
      </c>
      <c r="Q137">
        <v>1197</v>
      </c>
      <c r="R137">
        <v>1457</v>
      </c>
      <c r="S137">
        <v>631</v>
      </c>
      <c r="T137">
        <v>320</v>
      </c>
      <c r="U137">
        <v>129</v>
      </c>
      <c r="V137">
        <v>1214</v>
      </c>
      <c r="W137">
        <v>110</v>
      </c>
      <c r="X137">
        <v>30570916</v>
      </c>
      <c r="Y137">
        <v>16065355</v>
      </c>
      <c r="Z137">
        <v>4260968</v>
      </c>
      <c r="AM137">
        <v>31467678</v>
      </c>
      <c r="AN137" s="2">
        <v>49368415</v>
      </c>
    </row>
    <row r="138" spans="2:40">
      <c r="B138" t="s">
        <v>184</v>
      </c>
      <c r="AN138" s="2">
        <v>1000</v>
      </c>
    </row>
    <row r="139" spans="2:40">
      <c r="B139" t="s">
        <v>21</v>
      </c>
      <c r="C139" t="s">
        <v>22</v>
      </c>
      <c r="H139">
        <v>1768746</v>
      </c>
      <c r="I139">
        <v>9132</v>
      </c>
      <c r="J139">
        <v>1434</v>
      </c>
      <c r="K139">
        <v>266</v>
      </c>
      <c r="L139">
        <v>518</v>
      </c>
      <c r="M139">
        <v>378</v>
      </c>
      <c r="N139">
        <v>440</v>
      </c>
      <c r="O139">
        <v>434</v>
      </c>
      <c r="P139">
        <v>1666</v>
      </c>
      <c r="Q139">
        <v>2475</v>
      </c>
      <c r="R139">
        <v>3687</v>
      </c>
      <c r="S139">
        <v>1722</v>
      </c>
      <c r="T139">
        <v>1980</v>
      </c>
      <c r="U139">
        <v>142936</v>
      </c>
      <c r="V139">
        <v>203498</v>
      </c>
      <c r="W139">
        <v>6068481</v>
      </c>
      <c r="X139">
        <v>638895482</v>
      </c>
      <c r="Y139">
        <v>794846590</v>
      </c>
      <c r="Z139">
        <v>613898613</v>
      </c>
      <c r="AA139">
        <v>609022840</v>
      </c>
      <c r="AB139">
        <v>583457733</v>
      </c>
      <c r="AC139">
        <v>629085764</v>
      </c>
      <c r="AD139">
        <v>811580223</v>
      </c>
      <c r="AE139">
        <v>801226356</v>
      </c>
      <c r="AF139">
        <v>980961529</v>
      </c>
      <c r="AG139">
        <v>1179148208</v>
      </c>
      <c r="AH139">
        <v>873435809</v>
      </c>
      <c r="AI139">
        <v>638435276</v>
      </c>
      <c r="AJ139">
        <v>372406396</v>
      </c>
      <c r="AK139">
        <v>268774672</v>
      </c>
      <c r="AL139">
        <v>288565241</v>
      </c>
      <c r="AM139">
        <v>411762376</v>
      </c>
      <c r="AN139" s="2">
        <v>520902635</v>
      </c>
    </row>
    <row r="140" spans="2:40">
      <c r="B140" t="s">
        <v>111</v>
      </c>
      <c r="AA140">
        <v>784986</v>
      </c>
      <c r="AB140">
        <v>2450001</v>
      </c>
      <c r="AC140">
        <v>6855486</v>
      </c>
      <c r="AD140">
        <v>2840351</v>
      </c>
      <c r="AE140">
        <v>7703870</v>
      </c>
      <c r="AF140">
        <v>6863384</v>
      </c>
      <c r="AG140">
        <v>13959780</v>
      </c>
      <c r="AH140">
        <v>13578736</v>
      </c>
      <c r="AI140">
        <v>15061305</v>
      </c>
      <c r="AJ140">
        <v>3122120</v>
      </c>
      <c r="AK140">
        <v>3069602</v>
      </c>
      <c r="AL140">
        <v>6623743</v>
      </c>
      <c r="AN140" s="2"/>
    </row>
    <row r="141" spans="2:40" ht="14.25" customHeight="1">
      <c r="B141" t="s">
        <v>112</v>
      </c>
      <c r="AA141">
        <v>46000</v>
      </c>
      <c r="AB141">
        <v>1153240</v>
      </c>
      <c r="AC141">
        <v>87318</v>
      </c>
      <c r="AD141">
        <v>59160</v>
      </c>
      <c r="AE141">
        <v>8720522</v>
      </c>
      <c r="AF141">
        <v>9236683</v>
      </c>
      <c r="AG141">
        <v>3204601</v>
      </c>
      <c r="AH141">
        <v>5851781</v>
      </c>
      <c r="AI141">
        <v>45094295</v>
      </c>
      <c r="AJ141">
        <v>34346311</v>
      </c>
      <c r="AK141">
        <v>23287591</v>
      </c>
      <c r="AL141">
        <v>22749986</v>
      </c>
      <c r="AN141" s="2"/>
    </row>
    <row r="142" spans="2:40">
      <c r="B142" t="s">
        <v>42</v>
      </c>
      <c r="I142">
        <v>40</v>
      </c>
      <c r="P142">
        <v>77</v>
      </c>
      <c r="R142">
        <v>10</v>
      </c>
      <c r="S142">
        <v>20</v>
      </c>
      <c r="Y142">
        <v>746665</v>
      </c>
      <c r="Z142">
        <v>5973628</v>
      </c>
      <c r="AA142">
        <v>6009893</v>
      </c>
      <c r="AB142">
        <v>211543</v>
      </c>
      <c r="AC142">
        <v>8352516</v>
      </c>
      <c r="AD142">
        <v>2360800</v>
      </c>
      <c r="AE142">
        <v>1368228</v>
      </c>
      <c r="AF142">
        <v>2164545</v>
      </c>
      <c r="AG142">
        <v>2801160</v>
      </c>
      <c r="AH142">
        <v>267740</v>
      </c>
      <c r="AI142">
        <v>3951025</v>
      </c>
      <c r="AJ142">
        <v>2458919</v>
      </c>
      <c r="AK142">
        <v>705201</v>
      </c>
      <c r="AL142">
        <v>2801154</v>
      </c>
      <c r="AM142">
        <v>4920439</v>
      </c>
      <c r="AN142" s="2">
        <v>25635717</v>
      </c>
    </row>
    <row r="143" spans="2:40">
      <c r="B143" t="s">
        <v>185</v>
      </c>
      <c r="Y143">
        <v>4073800</v>
      </c>
      <c r="AM143">
        <v>800458</v>
      </c>
      <c r="AN143" s="2">
        <v>4414193</v>
      </c>
    </row>
    <row r="144" spans="2:40">
      <c r="B144" t="s">
        <v>186</v>
      </c>
      <c r="AN144" s="2">
        <v>204509</v>
      </c>
    </row>
    <row r="145" spans="2:40">
      <c r="B145" t="s">
        <v>187</v>
      </c>
      <c r="AN145" s="2">
        <v>54322</v>
      </c>
    </row>
    <row r="146" spans="2:40">
      <c r="B146" t="s">
        <v>188</v>
      </c>
      <c r="AM146">
        <v>3266962</v>
      </c>
      <c r="AN146" s="2">
        <v>6697550</v>
      </c>
    </row>
    <row r="147" spans="2:40">
      <c r="B147" t="s">
        <v>80</v>
      </c>
      <c r="J147">
        <v>9</v>
      </c>
      <c r="AM147">
        <v>1024055</v>
      </c>
      <c r="AN147" s="2">
        <v>3291627</v>
      </c>
    </row>
    <row r="148" spans="2:40">
      <c r="B148" t="s">
        <v>189</v>
      </c>
      <c r="AM148">
        <v>1940</v>
      </c>
      <c r="AN148" s="2">
        <v>363001</v>
      </c>
    </row>
    <row r="149" spans="2:40">
      <c r="B149" t="s">
        <v>190</v>
      </c>
      <c r="AM149">
        <v>42000</v>
      </c>
      <c r="AN149" s="2">
        <v>341954</v>
      </c>
    </row>
    <row r="150" spans="2:40">
      <c r="B150" t="s">
        <v>191</v>
      </c>
      <c r="AN150" s="2">
        <v>51982</v>
      </c>
    </row>
    <row r="151" spans="2:40" ht="15.75" customHeight="1">
      <c r="B151" t="s">
        <v>61</v>
      </c>
      <c r="M151">
        <v>45</v>
      </c>
      <c r="P151">
        <v>30</v>
      </c>
      <c r="Q151">
        <v>75</v>
      </c>
      <c r="Y151">
        <v>7574</v>
      </c>
      <c r="Z151">
        <v>83666</v>
      </c>
      <c r="AM151">
        <v>4184148</v>
      </c>
      <c r="AN151" s="2">
        <v>2730823</v>
      </c>
    </row>
    <row r="152" spans="2:40">
      <c r="B152" t="s">
        <v>192</v>
      </c>
      <c r="AM152">
        <v>283633</v>
      </c>
      <c r="AN152" s="2">
        <v>8008952</v>
      </c>
    </row>
    <row r="153" spans="2:40">
      <c r="B153" t="s">
        <v>193</v>
      </c>
      <c r="AM153">
        <v>106932</v>
      </c>
      <c r="AN153" s="2">
        <v>294343</v>
      </c>
    </row>
    <row r="154" spans="2:40">
      <c r="B154" t="s">
        <v>194</v>
      </c>
      <c r="AM154">
        <v>23872</v>
      </c>
      <c r="AN154" s="2">
        <v>112232</v>
      </c>
    </row>
    <row r="155" spans="2:40">
      <c r="B155" t="s">
        <v>195</v>
      </c>
      <c r="AM155">
        <v>10870215</v>
      </c>
      <c r="AN155" s="2">
        <v>44489883</v>
      </c>
    </row>
    <row r="156" spans="2:40">
      <c r="B156" t="s">
        <v>196</v>
      </c>
      <c r="AM156">
        <v>13430</v>
      </c>
      <c r="AN156" s="2">
        <v>55310</v>
      </c>
    </row>
    <row r="157" spans="2:40">
      <c r="B157" t="s">
        <v>113</v>
      </c>
      <c r="X157">
        <v>670000</v>
      </c>
      <c r="AA157">
        <v>115882</v>
      </c>
      <c r="AB157">
        <v>1398447</v>
      </c>
      <c r="AC157">
        <v>618295</v>
      </c>
      <c r="AD157">
        <v>925851</v>
      </c>
      <c r="AE157">
        <v>2017626</v>
      </c>
      <c r="AF157">
        <v>1564567</v>
      </c>
      <c r="AG157">
        <v>5748551</v>
      </c>
      <c r="AH157">
        <v>3501345</v>
      </c>
      <c r="AI157">
        <v>3119859</v>
      </c>
      <c r="AJ157">
        <v>1150451</v>
      </c>
      <c r="AK157">
        <v>1033366</v>
      </c>
      <c r="AL157">
        <v>2921372</v>
      </c>
      <c r="AM157">
        <v>2808484</v>
      </c>
      <c r="AN157" s="2">
        <v>13752132</v>
      </c>
    </row>
    <row r="158" spans="2:40">
      <c r="B158" t="s">
        <v>114</v>
      </c>
      <c r="AN158" s="2">
        <v>603422</v>
      </c>
    </row>
    <row r="159" spans="2:40">
      <c r="B159" t="s">
        <v>197</v>
      </c>
      <c r="AN159" s="2">
        <v>799721</v>
      </c>
    </row>
    <row r="160" spans="2:40">
      <c r="B160" t="s">
        <v>198</v>
      </c>
      <c r="AN160" s="2">
        <v>80</v>
      </c>
    </row>
    <row r="161" spans="2:40">
      <c r="B161" t="s">
        <v>68</v>
      </c>
      <c r="H161">
        <v>1152568</v>
      </c>
      <c r="I161">
        <v>1099708</v>
      </c>
      <c r="J161">
        <v>445238</v>
      </c>
      <c r="K161">
        <v>961309</v>
      </c>
      <c r="L161">
        <v>1137984</v>
      </c>
      <c r="M161">
        <v>512003</v>
      </c>
      <c r="N161">
        <v>1015099</v>
      </c>
      <c r="O161">
        <v>946886</v>
      </c>
      <c r="W161">
        <v>49625</v>
      </c>
      <c r="X161">
        <v>45950506</v>
      </c>
      <c r="Y161">
        <v>47246825</v>
      </c>
      <c r="Z161">
        <v>76805125</v>
      </c>
      <c r="AA161">
        <v>107249008</v>
      </c>
      <c r="AB161">
        <v>81004325</v>
      </c>
      <c r="AC161">
        <v>103582941</v>
      </c>
      <c r="AD161">
        <v>165917381</v>
      </c>
      <c r="AE161">
        <v>105631416</v>
      </c>
      <c r="AF161">
        <v>113872766</v>
      </c>
      <c r="AG161">
        <v>107389872</v>
      </c>
      <c r="AH161">
        <v>112383767</v>
      </c>
      <c r="AI161">
        <v>99008081</v>
      </c>
      <c r="AJ161">
        <v>56956778</v>
      </c>
      <c r="AK161">
        <v>99322459</v>
      </c>
      <c r="AL161">
        <v>131614278</v>
      </c>
      <c r="AM161">
        <v>122564258</v>
      </c>
      <c r="AN161" s="2">
        <v>173575135</v>
      </c>
    </row>
    <row r="162" spans="2:40">
      <c r="B162" t="s">
        <v>56</v>
      </c>
      <c r="I162">
        <v>15</v>
      </c>
      <c r="L162">
        <v>5</v>
      </c>
      <c r="R162">
        <v>1</v>
      </c>
      <c r="AC162">
        <v>3479018</v>
      </c>
      <c r="AD162">
        <v>76300</v>
      </c>
      <c r="AE162">
        <v>1250262</v>
      </c>
      <c r="AF162">
        <v>3148798</v>
      </c>
      <c r="AG162">
        <v>13313335</v>
      </c>
      <c r="AH162">
        <v>482000</v>
      </c>
      <c r="AI162">
        <v>468095</v>
      </c>
      <c r="AJ162">
        <v>84095</v>
      </c>
      <c r="AL162">
        <v>427126</v>
      </c>
      <c r="AM162">
        <v>2795341</v>
      </c>
      <c r="AN162" s="2">
        <v>7779094</v>
      </c>
    </row>
    <row r="163" spans="2:40">
      <c r="B163" t="s">
        <v>115</v>
      </c>
      <c r="Z163">
        <v>109430</v>
      </c>
      <c r="AF163">
        <v>410498</v>
      </c>
      <c r="AG163">
        <v>848000</v>
      </c>
      <c r="AJ163">
        <v>250</v>
      </c>
      <c r="AM163">
        <v>16000</v>
      </c>
      <c r="AN163" s="2">
        <v>1592051</v>
      </c>
    </row>
    <row r="164" spans="2:40">
      <c r="B164" t="s">
        <v>43</v>
      </c>
      <c r="K164">
        <v>561078</v>
      </c>
      <c r="M164">
        <v>764591</v>
      </c>
      <c r="N164">
        <v>816398</v>
      </c>
      <c r="O164">
        <v>462015</v>
      </c>
      <c r="P164">
        <v>549242</v>
      </c>
      <c r="Q164">
        <v>718023</v>
      </c>
      <c r="R164">
        <v>607213</v>
      </c>
      <c r="S164">
        <v>5</v>
      </c>
      <c r="X164">
        <v>69879601</v>
      </c>
      <c r="Y164">
        <v>133299118</v>
      </c>
      <c r="Z164">
        <v>23424824</v>
      </c>
      <c r="AA164">
        <v>12301682</v>
      </c>
      <c r="AB164">
        <v>38619979</v>
      </c>
      <c r="AC164">
        <v>22643583</v>
      </c>
      <c r="AD164">
        <v>28453183</v>
      </c>
      <c r="AE164">
        <v>37955574</v>
      </c>
      <c r="AF164">
        <v>34466763</v>
      </c>
      <c r="AG164">
        <v>58655300</v>
      </c>
      <c r="AH164">
        <v>59346431</v>
      </c>
      <c r="AI164">
        <v>22310399</v>
      </c>
      <c r="AJ164">
        <v>17756810</v>
      </c>
      <c r="AK164">
        <v>45597460</v>
      </c>
      <c r="AL164">
        <v>67793590</v>
      </c>
      <c r="AM164">
        <v>85759721</v>
      </c>
      <c r="AN164" s="2">
        <v>111242540</v>
      </c>
    </row>
    <row r="165" spans="2:40">
      <c r="B165" t="s">
        <v>62</v>
      </c>
      <c r="P165">
        <v>2</v>
      </c>
      <c r="Q165">
        <v>30</v>
      </c>
      <c r="AA165">
        <v>8500</v>
      </c>
      <c r="AC165">
        <v>93720</v>
      </c>
      <c r="AE165">
        <v>47500</v>
      </c>
      <c r="AF165">
        <v>64803</v>
      </c>
      <c r="AG165">
        <v>38414</v>
      </c>
      <c r="AH165">
        <v>28321</v>
      </c>
      <c r="AI165">
        <v>8495</v>
      </c>
      <c r="AJ165">
        <v>9800</v>
      </c>
      <c r="AK165">
        <v>85</v>
      </c>
      <c r="AL165">
        <v>524760</v>
      </c>
      <c r="AM165">
        <v>576882</v>
      </c>
      <c r="AN165" s="2">
        <v>9201372</v>
      </c>
    </row>
    <row r="166" spans="2:40">
      <c r="B166" t="s">
        <v>116</v>
      </c>
      <c r="AD166">
        <v>420</v>
      </c>
      <c r="AE166">
        <v>10635</v>
      </c>
      <c r="AF166">
        <v>25449</v>
      </c>
      <c r="AH166">
        <v>31200</v>
      </c>
      <c r="AM166">
        <v>2220</v>
      </c>
      <c r="AN166" s="2">
        <v>64725</v>
      </c>
    </row>
    <row r="167" spans="2:40">
      <c r="B167" t="s">
        <v>117</v>
      </c>
      <c r="AE167">
        <v>6233</v>
      </c>
      <c r="AF167">
        <v>110594</v>
      </c>
      <c r="AG167">
        <v>339147</v>
      </c>
      <c r="AH167">
        <v>34100</v>
      </c>
      <c r="AJ167">
        <v>73921</v>
      </c>
      <c r="AK167">
        <v>11760</v>
      </c>
      <c r="AL167">
        <v>165460</v>
      </c>
      <c r="AM167">
        <v>381138</v>
      </c>
      <c r="AN167" s="2">
        <v>7798870</v>
      </c>
    </row>
    <row r="168" spans="2:40">
      <c r="B168" t="s">
        <v>118</v>
      </c>
      <c r="AN168" s="2">
        <v>353958</v>
      </c>
    </row>
    <row r="169" spans="2:40">
      <c r="B169" t="s">
        <v>119</v>
      </c>
      <c r="AD169">
        <v>110045</v>
      </c>
      <c r="AE169">
        <v>21638</v>
      </c>
      <c r="AF169">
        <v>3301483</v>
      </c>
      <c r="AG169">
        <v>6508610</v>
      </c>
      <c r="AH169">
        <v>2061790</v>
      </c>
      <c r="AI169">
        <v>1372840</v>
      </c>
      <c r="AJ169">
        <v>632101</v>
      </c>
      <c r="AK169">
        <v>677761</v>
      </c>
      <c r="AL169">
        <v>1422572</v>
      </c>
      <c r="AM169">
        <v>4237902</v>
      </c>
      <c r="AN169" s="2">
        <v>11105074</v>
      </c>
    </row>
    <row r="170" spans="2:40">
      <c r="B170" t="s">
        <v>55</v>
      </c>
      <c r="H170">
        <v>5</v>
      </c>
      <c r="I170">
        <v>2</v>
      </c>
      <c r="K170">
        <v>55</v>
      </c>
      <c r="N170">
        <v>10</v>
      </c>
      <c r="O170">
        <v>25</v>
      </c>
      <c r="Q170">
        <v>83</v>
      </c>
      <c r="R170">
        <v>100</v>
      </c>
      <c r="X170">
        <v>54</v>
      </c>
      <c r="Y170">
        <v>42679</v>
      </c>
      <c r="Z170">
        <v>261579</v>
      </c>
      <c r="AA170">
        <v>263440</v>
      </c>
      <c r="AB170">
        <v>1078983</v>
      </c>
      <c r="AC170">
        <v>1320448</v>
      </c>
      <c r="AD170">
        <v>3657916</v>
      </c>
      <c r="AE170">
        <v>11376125</v>
      </c>
      <c r="AF170">
        <v>8756751</v>
      </c>
      <c r="AG170">
        <v>7637963</v>
      </c>
      <c r="AH170">
        <v>5854440</v>
      </c>
      <c r="AI170">
        <v>4790931</v>
      </c>
      <c r="AJ170">
        <v>1944534</v>
      </c>
      <c r="AK170">
        <v>4764725</v>
      </c>
      <c r="AL170">
        <v>3924642</v>
      </c>
      <c r="AM170">
        <v>9620811</v>
      </c>
      <c r="AN170" s="2">
        <v>32912936</v>
      </c>
    </row>
    <row r="171" spans="2:40">
      <c r="B171" t="s">
        <v>63</v>
      </c>
      <c r="M171">
        <v>5</v>
      </c>
      <c r="Q171">
        <v>18</v>
      </c>
      <c r="Y171">
        <v>90</v>
      </c>
      <c r="Z171">
        <v>10</v>
      </c>
      <c r="AC171">
        <v>76</v>
      </c>
      <c r="AD171">
        <v>21257</v>
      </c>
      <c r="AE171">
        <v>40973</v>
      </c>
      <c r="AF171">
        <v>580</v>
      </c>
      <c r="AG171">
        <v>190</v>
      </c>
      <c r="AH171">
        <v>150</v>
      </c>
      <c r="AJ171">
        <v>50</v>
      </c>
      <c r="AK171">
        <v>16400</v>
      </c>
      <c r="AL171">
        <v>194332</v>
      </c>
      <c r="AM171">
        <v>180199</v>
      </c>
      <c r="AN171" s="2">
        <v>5314491</v>
      </c>
    </row>
    <row r="172" spans="2:40">
      <c r="B172" t="s">
        <v>44</v>
      </c>
      <c r="S172">
        <v>250</v>
      </c>
      <c r="AN172" s="2"/>
    </row>
    <row r="173" spans="2:40">
      <c r="B173" t="s">
        <v>199</v>
      </c>
      <c r="AN173" s="2">
        <v>4903</v>
      </c>
    </row>
    <row r="174" spans="2:40">
      <c r="B174" t="s">
        <v>200</v>
      </c>
      <c r="AN174" s="2">
        <v>6556642</v>
      </c>
    </row>
    <row r="175" spans="2:40">
      <c r="B175" t="s">
        <v>201</v>
      </c>
      <c r="AN175" s="2">
        <v>3352800</v>
      </c>
    </row>
    <row r="176" spans="2:40">
      <c r="B176" t="s">
        <v>202</v>
      </c>
      <c r="AN176" s="2">
        <v>15557</v>
      </c>
    </row>
    <row r="177" spans="2:54">
      <c r="B177" t="s">
        <v>23</v>
      </c>
      <c r="H177">
        <v>663513</v>
      </c>
      <c r="I177">
        <v>545838</v>
      </c>
      <c r="J177">
        <v>391398</v>
      </c>
      <c r="K177">
        <v>400462</v>
      </c>
      <c r="L177">
        <v>399067</v>
      </c>
      <c r="M177">
        <v>396563</v>
      </c>
      <c r="N177">
        <v>409153</v>
      </c>
      <c r="O177">
        <v>586020</v>
      </c>
      <c r="P177">
        <v>477685</v>
      </c>
      <c r="Q177">
        <v>525488</v>
      </c>
      <c r="R177">
        <v>693359</v>
      </c>
      <c r="S177">
        <v>657252</v>
      </c>
      <c r="T177">
        <v>2670492</v>
      </c>
      <c r="U177">
        <v>12493689</v>
      </c>
      <c r="V177">
        <v>54042466</v>
      </c>
      <c r="W177">
        <v>1176419</v>
      </c>
    </row>
    <row r="179" spans="2:54">
      <c r="B179" t="s">
        <v>249</v>
      </c>
      <c r="E179">
        <f t="shared" ref="E179" si="0">SUM(E4:E178)</f>
        <v>0</v>
      </c>
      <c r="F179">
        <f t="shared" ref="F179" si="1">SUM(F4:F178)</f>
        <v>86114605</v>
      </c>
      <c r="G179">
        <f t="shared" ref="G179" si="2">SUM(G4:G178)</f>
        <v>92400401</v>
      </c>
      <c r="H179">
        <f t="shared" ref="H179" si="3">SUM(H4:H178)</f>
        <v>267484270</v>
      </c>
      <c r="I179">
        <f t="shared" ref="I179" si="4">SUM(I4:I178)</f>
        <v>267094269</v>
      </c>
      <c r="J179">
        <f t="shared" ref="J179" si="5">SUM(J4:J178)</f>
        <v>268235836</v>
      </c>
      <c r="K179">
        <f t="shared" ref="K179:R179" si="6">SUM(K4:K178)</f>
        <v>313895182</v>
      </c>
      <c r="L179">
        <f t="shared" si="6"/>
        <v>379055636</v>
      </c>
      <c r="M179">
        <f t="shared" si="6"/>
        <v>363539531</v>
      </c>
      <c r="N179">
        <f t="shared" si="6"/>
        <v>367127142</v>
      </c>
      <c r="O179">
        <f t="shared" si="6"/>
        <v>384090104</v>
      </c>
      <c r="P179">
        <f t="shared" si="6"/>
        <v>444504351</v>
      </c>
      <c r="Q179">
        <f t="shared" si="6"/>
        <v>470037086</v>
      </c>
      <c r="R179">
        <f t="shared" si="6"/>
        <v>495434557</v>
      </c>
      <c r="S179">
        <f>SUM(S4:S178)</f>
        <v>380164474</v>
      </c>
      <c r="T179">
        <f>SUM(T4:T178)</f>
        <v>578408621</v>
      </c>
      <c r="U179">
        <f>SUM(U4:U178)</f>
        <v>962813639</v>
      </c>
      <c r="V179">
        <f>SUM(V4:V178)</f>
        <v>1231929682</v>
      </c>
      <c r="W179">
        <f t="shared" ref="W179:BB179" si="7">SUM(W4:W178)</f>
        <v>504611471</v>
      </c>
      <c r="X179">
        <f t="shared" si="7"/>
        <v>2509913845</v>
      </c>
      <c r="Y179">
        <f t="shared" si="7"/>
        <v>3626479222</v>
      </c>
      <c r="Z179">
        <f t="shared" si="7"/>
        <v>3585673078</v>
      </c>
      <c r="AA179">
        <f t="shared" si="7"/>
        <v>3969851334</v>
      </c>
      <c r="AB179">
        <f t="shared" si="7"/>
        <v>4600301816</v>
      </c>
      <c r="AC179">
        <f t="shared" si="7"/>
        <v>4715466759</v>
      </c>
      <c r="AD179">
        <f t="shared" si="7"/>
        <v>5519513744</v>
      </c>
      <c r="AE179">
        <f t="shared" si="7"/>
        <v>5667708355</v>
      </c>
      <c r="AF179">
        <f t="shared" si="7"/>
        <v>6385880906</v>
      </c>
      <c r="AG179">
        <f t="shared" si="7"/>
        <v>8012906991</v>
      </c>
      <c r="AH179">
        <f t="shared" si="7"/>
        <v>7001413410</v>
      </c>
      <c r="AI179">
        <f t="shared" si="7"/>
        <v>5247671081</v>
      </c>
      <c r="AJ179">
        <f t="shared" si="7"/>
        <v>3464755145</v>
      </c>
      <c r="AK179">
        <f t="shared" si="7"/>
        <v>3502297456</v>
      </c>
      <c r="AL179">
        <f t="shared" si="7"/>
        <v>3928055114</v>
      </c>
      <c r="AM179">
        <f t="shared" si="7"/>
        <v>4776454167</v>
      </c>
      <c r="AN179">
        <f t="shared" si="7"/>
        <v>5344094167</v>
      </c>
      <c r="AO179">
        <f t="shared" si="7"/>
        <v>0</v>
      </c>
      <c r="AP179">
        <f t="shared" si="7"/>
        <v>0</v>
      </c>
      <c r="AQ179">
        <f t="shared" si="7"/>
        <v>0</v>
      </c>
      <c r="AR179">
        <f t="shared" si="7"/>
        <v>0</v>
      </c>
      <c r="AS179">
        <f t="shared" si="7"/>
        <v>0</v>
      </c>
      <c r="AT179">
        <f t="shared" si="7"/>
        <v>0</v>
      </c>
      <c r="AU179">
        <f t="shared" si="7"/>
        <v>0</v>
      </c>
      <c r="AV179">
        <f t="shared" si="7"/>
        <v>0</v>
      </c>
      <c r="AW179">
        <f t="shared" si="7"/>
        <v>0</v>
      </c>
      <c r="AX179">
        <f t="shared" si="7"/>
        <v>0</v>
      </c>
      <c r="AY179">
        <f t="shared" si="7"/>
        <v>0</v>
      </c>
      <c r="AZ179">
        <f t="shared" si="7"/>
        <v>0</v>
      </c>
      <c r="BA179">
        <f t="shared" si="7"/>
        <v>0</v>
      </c>
      <c r="BB179">
        <f t="shared" si="7"/>
        <v>0</v>
      </c>
    </row>
    <row r="181" spans="2:54">
      <c r="F181">
        <f>215016749-F179</f>
        <v>128902144</v>
      </c>
      <c r="G181">
        <f>233100848-G179</f>
        <v>140700447</v>
      </c>
      <c r="H181">
        <f>267484270-H179</f>
        <v>0</v>
      </c>
      <c r="I181">
        <f>267094269-I179</f>
        <v>0</v>
      </c>
      <c r="J181">
        <f>268235836-J179</f>
        <v>0</v>
      </c>
      <c r="K181">
        <f>313895182-K179</f>
        <v>0</v>
      </c>
      <c r="L181">
        <f>379055636-L179</f>
        <v>0</v>
      </c>
      <c r="M181">
        <f>363539531-M179</f>
        <v>0</v>
      </c>
      <c r="N181">
        <f>367127142-N179</f>
        <v>0</v>
      </c>
      <c r="O181">
        <f>384090104-O179</f>
        <v>0</v>
      </c>
      <c r="P181">
        <f>444504351-P179</f>
        <v>0</v>
      </c>
      <c r="Q181">
        <f>470037086-Q179</f>
        <v>0</v>
      </c>
      <c r="R181">
        <f>495434557-R179</f>
        <v>0</v>
      </c>
      <c r="S181">
        <f>380164474-S179</f>
        <v>0</v>
      </c>
      <c r="T181">
        <f>578408621-T179</f>
        <v>0</v>
      </c>
      <c r="U181">
        <f>962813639-U179</f>
        <v>0</v>
      </c>
      <c r="V181">
        <f>1231929682-V179</f>
        <v>0</v>
      </c>
      <c r="W181">
        <f>504611471-W179</f>
        <v>0</v>
      </c>
      <c r="X181">
        <f>2509913845-X179</f>
        <v>0</v>
      </c>
      <c r="Y181">
        <f>3626479222-Y179</f>
        <v>0</v>
      </c>
      <c r="Z181">
        <f>3585673078-Z179</f>
        <v>0</v>
      </c>
      <c r="AA181">
        <f>3969851334-AA179</f>
        <v>0</v>
      </c>
      <c r="AB181">
        <f>4600301816-AB179</f>
        <v>0</v>
      </c>
      <c r="AC181">
        <f>4715466759-AC179</f>
        <v>0</v>
      </c>
      <c r="AD181">
        <f>5519513744-AD179</f>
        <v>0</v>
      </c>
      <c r="AE181">
        <f>5667708355-AE179</f>
        <v>0</v>
      </c>
      <c r="AF181">
        <f>6385880906-AF179</f>
        <v>0</v>
      </c>
      <c r="AG181">
        <f>8012906991-AG179</f>
        <v>0</v>
      </c>
      <c r="AH181">
        <f>7001413410-AH179</f>
        <v>0</v>
      </c>
      <c r="AI181">
        <f>5247671081-AI179</f>
        <v>0</v>
      </c>
      <c r="AJ181">
        <f>3464755145-AJ179</f>
        <v>0</v>
      </c>
      <c r="AK181">
        <f>3502297456-AK179</f>
        <v>0</v>
      </c>
      <c r="AL181">
        <f>3928055114-AL179</f>
        <v>0</v>
      </c>
      <c r="AM181">
        <f>4776454167-AM179</f>
        <v>0</v>
      </c>
      <c r="AN181">
        <f>5344394158-AN179</f>
        <v>299991</v>
      </c>
    </row>
    <row r="183" spans="2:54">
      <c r="U183" t="s">
        <v>25</v>
      </c>
      <c r="V183" t="s">
        <v>25</v>
      </c>
      <c r="AD183" t="s">
        <v>120</v>
      </c>
      <c r="AE183" t="s">
        <v>123</v>
      </c>
      <c r="AF183" t="s">
        <v>123</v>
      </c>
      <c r="AG183" t="s">
        <v>124</v>
      </c>
      <c r="AH183" t="s">
        <v>124</v>
      </c>
      <c r="AI183" t="s">
        <v>124</v>
      </c>
    </row>
    <row r="185" spans="2:54">
      <c r="U185" t="s">
        <v>26</v>
      </c>
      <c r="V185" t="s">
        <v>26</v>
      </c>
      <c r="AA185" t="s">
        <v>129</v>
      </c>
      <c r="AB185" t="s">
        <v>129</v>
      </c>
      <c r="AC185" t="s">
        <v>129</v>
      </c>
      <c r="AD185" t="s">
        <v>129</v>
      </c>
      <c r="AE185" t="s">
        <v>129</v>
      </c>
      <c r="AF185" t="s">
        <v>129</v>
      </c>
      <c r="AG185" t="s">
        <v>129</v>
      </c>
      <c r="AH185" t="s">
        <v>129</v>
      </c>
      <c r="AI185" t="s">
        <v>129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95"/>
  <sheetViews>
    <sheetView zoomScale="80" zoomScaleNormal="80" workbookViewId="0">
      <pane xSplit="3" ySplit="3" topLeftCell="AE157" activePane="bottomRight" state="frozen"/>
      <selection pane="topRight" activeCell="D1" sqref="D1"/>
      <selection pane="bottomLeft" activeCell="A3" sqref="A3"/>
      <selection pane="bottomRight" activeCell="B188" sqref="B188"/>
    </sheetView>
  </sheetViews>
  <sheetFormatPr defaultRowHeight="15"/>
  <cols>
    <col min="6" max="18" width="10" bestFit="1" customWidth="1"/>
    <col min="19" max="19" width="11" bestFit="1" customWidth="1"/>
    <col min="20" max="22" width="10" bestFit="1" customWidth="1"/>
    <col min="23" max="24" width="10.85546875" bestFit="1" customWidth="1"/>
    <col min="25" max="29" width="12" bestFit="1" customWidth="1"/>
    <col min="30" max="35" width="11" bestFit="1" customWidth="1"/>
    <col min="36" max="40" width="12" bestFit="1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 s="1">
        <v>1930</v>
      </c>
      <c r="AJ1" s="1">
        <v>1931</v>
      </c>
      <c r="AK1" s="1">
        <v>1932</v>
      </c>
      <c r="AL1" s="1">
        <v>1933</v>
      </c>
      <c r="AM1" s="1">
        <v>1934</v>
      </c>
      <c r="AN1" s="1">
        <v>1935</v>
      </c>
      <c r="AO1" s="1">
        <v>1936</v>
      </c>
      <c r="AP1" s="1">
        <v>1937</v>
      </c>
      <c r="AQ1" s="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/>
      <c r="AP2" s="1"/>
      <c r="AQ2" s="1"/>
    </row>
    <row r="3" spans="1:54">
      <c r="L3" t="s">
        <v>24</v>
      </c>
      <c r="M3" t="s">
        <v>24</v>
      </c>
      <c r="N3" t="s">
        <v>24</v>
      </c>
      <c r="O3" t="s">
        <v>24</v>
      </c>
      <c r="P3" t="s">
        <v>24</v>
      </c>
      <c r="Q3" t="s">
        <v>24</v>
      </c>
      <c r="R3" t="s">
        <v>24</v>
      </c>
      <c r="S3" t="s">
        <v>24</v>
      </c>
      <c r="T3" t="s">
        <v>24</v>
      </c>
      <c r="U3" t="s">
        <v>24</v>
      </c>
      <c r="V3" t="s">
        <v>24</v>
      </c>
      <c r="W3" t="s">
        <v>24</v>
      </c>
      <c r="X3" t="s">
        <v>24</v>
      </c>
      <c r="Y3" t="s">
        <v>24</v>
      </c>
      <c r="Z3" t="s">
        <v>24</v>
      </c>
      <c r="AA3" t="s">
        <v>24</v>
      </c>
      <c r="AB3" t="s">
        <v>24</v>
      </c>
      <c r="AC3" t="s">
        <v>24</v>
      </c>
      <c r="AD3" t="s">
        <v>121</v>
      </c>
      <c r="AE3" t="s">
        <v>121</v>
      </c>
      <c r="AF3" t="s">
        <v>121</v>
      </c>
      <c r="AG3" t="s">
        <v>121</v>
      </c>
      <c r="AH3" t="s">
        <v>121</v>
      </c>
      <c r="AI3" t="s">
        <v>121</v>
      </c>
      <c r="AJ3" t="s">
        <v>121</v>
      </c>
      <c r="AK3" t="s">
        <v>121</v>
      </c>
      <c r="AL3" t="s">
        <v>121</v>
      </c>
      <c r="AM3" t="s">
        <v>121</v>
      </c>
      <c r="AN3" t="s">
        <v>121</v>
      </c>
    </row>
    <row r="4" spans="1:54">
      <c r="A4" t="s">
        <v>2</v>
      </c>
      <c r="B4" t="s">
        <v>3</v>
      </c>
      <c r="F4">
        <f>53372519</f>
        <v>53372519</v>
      </c>
      <c r="G4">
        <v>56086280</v>
      </c>
      <c r="H4">
        <v>53448448</v>
      </c>
      <c r="I4">
        <v>58283538</v>
      </c>
      <c r="J4">
        <v>67934986</v>
      </c>
      <c r="K4">
        <v>82935767</v>
      </c>
      <c r="L4">
        <v>72549323</v>
      </c>
      <c r="M4">
        <v>67680553</v>
      </c>
      <c r="N4">
        <v>71807895</v>
      </c>
      <c r="O4">
        <v>79495938</v>
      </c>
      <c r="P4">
        <v>89042397</v>
      </c>
      <c r="Q4">
        <v>98667990</v>
      </c>
      <c r="R4">
        <v>113301367</v>
      </c>
      <c r="S4">
        <v>125456985</v>
      </c>
      <c r="T4">
        <v>204172091</v>
      </c>
      <c r="U4">
        <v>480231987</v>
      </c>
      <c r="V4">
        <v>428327026</v>
      </c>
      <c r="W4">
        <v>17767265</v>
      </c>
      <c r="X4">
        <v>741397</v>
      </c>
      <c r="Y4">
        <v>8029816</v>
      </c>
      <c r="Z4">
        <v>55471667</v>
      </c>
      <c r="AA4">
        <v>138841938</v>
      </c>
      <c r="AB4">
        <v>84752336</v>
      </c>
      <c r="AC4">
        <v>220492868</v>
      </c>
      <c r="AD4">
        <v>430392820</v>
      </c>
      <c r="AE4">
        <v>219815584</v>
      </c>
      <c r="AF4">
        <v>318805618</v>
      </c>
      <c r="AG4">
        <v>268610584</v>
      </c>
      <c r="AH4">
        <v>211240125</v>
      </c>
      <c r="AI4">
        <v>243136362</v>
      </c>
      <c r="AJ4">
        <v>99151931</v>
      </c>
      <c r="AK4">
        <v>69601344</v>
      </c>
      <c r="AL4">
        <v>99663845</v>
      </c>
      <c r="AM4">
        <v>100977792</v>
      </c>
      <c r="AN4">
        <v>66969599</v>
      </c>
    </row>
    <row r="5" spans="1:54">
      <c r="B5" t="s">
        <v>82</v>
      </c>
      <c r="W5">
        <v>17428501</v>
      </c>
      <c r="X5">
        <v>27010331</v>
      </c>
      <c r="Y5">
        <v>16013631</v>
      </c>
      <c r="Z5">
        <v>51271552</v>
      </c>
      <c r="AA5">
        <v>63662209</v>
      </c>
      <c r="AB5">
        <v>24085329</v>
      </c>
      <c r="AC5">
        <v>17337349</v>
      </c>
      <c r="AD5">
        <v>29642021</v>
      </c>
      <c r="AE5">
        <v>31475068</v>
      </c>
      <c r="AF5">
        <v>21374071</v>
      </c>
      <c r="AG5">
        <v>25859322</v>
      </c>
      <c r="AH5">
        <v>28443996</v>
      </c>
      <c r="AI5">
        <v>29078285</v>
      </c>
      <c r="AJ5">
        <v>19671319</v>
      </c>
      <c r="AK5">
        <v>48163039</v>
      </c>
      <c r="AL5">
        <v>20998634</v>
      </c>
      <c r="AM5">
        <v>33829849</v>
      </c>
      <c r="AN5">
        <v>36804908</v>
      </c>
    </row>
    <row r="6" spans="1:54">
      <c r="B6" t="s">
        <v>83</v>
      </c>
      <c r="Y6">
        <v>17083559</v>
      </c>
      <c r="Z6">
        <v>9254556</v>
      </c>
      <c r="AA6">
        <v>14285441</v>
      </c>
      <c r="AB6">
        <v>3610598</v>
      </c>
      <c r="AC6">
        <v>14293314</v>
      </c>
      <c r="AD6">
        <v>34431933</v>
      </c>
      <c r="AE6">
        <v>17807929</v>
      </c>
      <c r="AF6">
        <v>12076697</v>
      </c>
      <c r="AG6">
        <v>19067644</v>
      </c>
      <c r="AH6">
        <v>17382201</v>
      </c>
      <c r="AI6">
        <v>20605036</v>
      </c>
      <c r="AJ6">
        <v>13463637</v>
      </c>
      <c r="AK6">
        <v>8098491</v>
      </c>
      <c r="AL6">
        <v>5758854</v>
      </c>
      <c r="AM6">
        <v>7788341</v>
      </c>
      <c r="AN6">
        <v>3431281</v>
      </c>
    </row>
    <row r="7" spans="1:54">
      <c r="B7" t="s">
        <v>84</v>
      </c>
      <c r="Z7">
        <v>2144700</v>
      </c>
      <c r="AA7">
        <v>498430</v>
      </c>
      <c r="AB7">
        <v>1124949</v>
      </c>
      <c r="AC7">
        <v>262268</v>
      </c>
      <c r="AD7">
        <v>1721827</v>
      </c>
      <c r="AE7">
        <v>89427</v>
      </c>
      <c r="AF7">
        <v>1304510</v>
      </c>
      <c r="AG7">
        <v>1906947</v>
      </c>
      <c r="AH7">
        <v>8395472</v>
      </c>
      <c r="AI7">
        <v>8099476</v>
      </c>
      <c r="AJ7">
        <v>8074391</v>
      </c>
      <c r="AK7">
        <v>7620634</v>
      </c>
      <c r="AL7">
        <v>6312059</v>
      </c>
      <c r="AM7">
        <v>4146862</v>
      </c>
      <c r="AN7">
        <v>2262550</v>
      </c>
    </row>
    <row r="8" spans="1:54">
      <c r="B8" t="s">
        <v>246</v>
      </c>
      <c r="W8">
        <v>557182</v>
      </c>
      <c r="X8">
        <v>1583133</v>
      </c>
    </row>
    <row r="9" spans="1:54">
      <c r="B9" t="s">
        <v>131</v>
      </c>
      <c r="AJ9">
        <v>3759661</v>
      </c>
      <c r="AK9">
        <v>8255666</v>
      </c>
      <c r="AL9">
        <v>7502678</v>
      </c>
      <c r="AM9">
        <v>7418309</v>
      </c>
      <c r="AN9">
        <v>10520382</v>
      </c>
    </row>
    <row r="10" spans="1:54">
      <c r="B10" t="s">
        <v>85</v>
      </c>
      <c r="W10">
        <v>21555</v>
      </c>
      <c r="X10">
        <v>6714917</v>
      </c>
      <c r="Y10">
        <v>5000554</v>
      </c>
      <c r="Z10">
        <v>2569426</v>
      </c>
      <c r="AA10">
        <v>2384388</v>
      </c>
      <c r="AB10">
        <v>1487276</v>
      </c>
      <c r="AC10">
        <v>1935389</v>
      </c>
      <c r="AD10">
        <v>3742986</v>
      </c>
      <c r="AE10">
        <v>1620957</v>
      </c>
      <c r="AF10">
        <v>4532602</v>
      </c>
      <c r="AG10">
        <v>11516695</v>
      </c>
      <c r="AH10">
        <v>4091741</v>
      </c>
      <c r="AI10">
        <v>3796676</v>
      </c>
    </row>
    <row r="11" spans="1:54">
      <c r="B11" t="s">
        <v>244</v>
      </c>
      <c r="W11">
        <v>11526596</v>
      </c>
      <c r="Y11">
        <v>117162</v>
      </c>
    </row>
    <row r="12" spans="1:54">
      <c r="B12" t="s">
        <v>4</v>
      </c>
      <c r="H12">
        <v>8159950</v>
      </c>
      <c r="I12">
        <v>7311390</v>
      </c>
      <c r="J12">
        <v>7639793</v>
      </c>
      <c r="K12">
        <v>8637377</v>
      </c>
      <c r="L12">
        <v>9685375</v>
      </c>
      <c r="M12">
        <v>9240435</v>
      </c>
      <c r="N12">
        <v>9749562</v>
      </c>
      <c r="O12">
        <v>11641817</v>
      </c>
      <c r="P12">
        <v>13713674</v>
      </c>
      <c r="Q12">
        <v>15094574</v>
      </c>
      <c r="R12">
        <v>16767917</v>
      </c>
      <c r="S12">
        <v>24119924</v>
      </c>
      <c r="T12">
        <v>62019598</v>
      </c>
      <c r="U12">
        <v>30256478</v>
      </c>
      <c r="V12">
        <v>15866684</v>
      </c>
      <c r="W12">
        <v>26536121</v>
      </c>
      <c r="X12">
        <v>70810356</v>
      </c>
      <c r="Y12">
        <v>239368420</v>
      </c>
      <c r="Z12">
        <v>406066649</v>
      </c>
      <c r="AA12">
        <v>291627114</v>
      </c>
      <c r="AB12">
        <v>253113781</v>
      </c>
      <c r="AC12">
        <v>248301440</v>
      </c>
      <c r="AD12">
        <v>237408547</v>
      </c>
      <c r="AE12">
        <v>218636112</v>
      </c>
      <c r="AF12">
        <v>193960170</v>
      </c>
      <c r="AG12">
        <v>138221892</v>
      </c>
      <c r="AH12">
        <v>126071873</v>
      </c>
      <c r="AI12">
        <v>141808970</v>
      </c>
      <c r="AJ12">
        <v>131455914</v>
      </c>
      <c r="AK12">
        <v>120020955</v>
      </c>
      <c r="AL12">
        <v>116439890</v>
      </c>
      <c r="AM12">
        <v>160869318</v>
      </c>
      <c r="AN12">
        <v>197067172</v>
      </c>
    </row>
    <row r="13" spans="1:54">
      <c r="B13" t="s">
        <v>5</v>
      </c>
      <c r="H13">
        <v>48295</v>
      </c>
      <c r="I13">
        <v>157133</v>
      </c>
      <c r="J13">
        <v>231622</v>
      </c>
      <c r="K13">
        <v>33798</v>
      </c>
      <c r="L13">
        <v>128750</v>
      </c>
      <c r="M13">
        <v>235611</v>
      </c>
      <c r="N13">
        <v>208257</v>
      </c>
      <c r="O13">
        <v>1022561</v>
      </c>
      <c r="P13">
        <v>625071</v>
      </c>
      <c r="Q13">
        <v>1191036</v>
      </c>
      <c r="R13">
        <v>1558099</v>
      </c>
      <c r="S13">
        <v>1768987</v>
      </c>
      <c r="W13">
        <v>342660</v>
      </c>
      <c r="X13">
        <v>4625668</v>
      </c>
      <c r="Y13">
        <v>25335290</v>
      </c>
      <c r="Z13">
        <v>39535933</v>
      </c>
      <c r="AA13">
        <v>14167671</v>
      </c>
      <c r="AB13">
        <v>27694393</v>
      </c>
      <c r="AC13">
        <v>22913493</v>
      </c>
      <c r="AD13">
        <v>21667640</v>
      </c>
      <c r="AE13">
        <v>28321918</v>
      </c>
      <c r="AF13">
        <v>25773320</v>
      </c>
      <c r="AG13">
        <v>11178382</v>
      </c>
      <c r="AH13">
        <v>24988417</v>
      </c>
      <c r="AI13">
        <v>34793277</v>
      </c>
      <c r="AJ13">
        <v>15554784</v>
      </c>
      <c r="AK13">
        <v>24841098</v>
      </c>
      <c r="AL13">
        <v>39269295</v>
      </c>
      <c r="AM13">
        <v>45061005</v>
      </c>
      <c r="AN13">
        <v>53059326</v>
      </c>
    </row>
    <row r="14" spans="1:54">
      <c r="B14" t="s">
        <v>6</v>
      </c>
      <c r="H14">
        <v>11762575</v>
      </c>
      <c r="I14">
        <v>9993751</v>
      </c>
      <c r="J14">
        <v>13028495</v>
      </c>
      <c r="K14">
        <v>12804445</v>
      </c>
      <c r="L14">
        <v>8477142</v>
      </c>
      <c r="M14">
        <v>6365176</v>
      </c>
      <c r="N14">
        <v>8609937</v>
      </c>
      <c r="O14">
        <v>9951717</v>
      </c>
      <c r="P14">
        <v>11653246</v>
      </c>
      <c r="Q14">
        <v>12069682</v>
      </c>
      <c r="R14">
        <v>11915694</v>
      </c>
      <c r="S14">
        <v>7323020</v>
      </c>
      <c r="W14">
        <v>24888286</v>
      </c>
      <c r="X14">
        <v>48051675</v>
      </c>
      <c r="Y14">
        <v>156705385</v>
      </c>
      <c r="Z14">
        <v>165166443</v>
      </c>
      <c r="AA14">
        <v>215653003</v>
      </c>
      <c r="AB14">
        <v>217192337</v>
      </c>
      <c r="AC14">
        <v>194046748</v>
      </c>
      <c r="AD14">
        <v>177869403</v>
      </c>
      <c r="AE14">
        <v>141928936</v>
      </c>
      <c r="AF14">
        <v>142648289</v>
      </c>
      <c r="AG14">
        <v>146462538</v>
      </c>
      <c r="AH14">
        <v>150138818</v>
      </c>
      <c r="AI14">
        <v>173560456</v>
      </c>
      <c r="AJ14">
        <v>145210242</v>
      </c>
      <c r="AK14">
        <v>122556901</v>
      </c>
      <c r="AL14">
        <v>144610011</v>
      </c>
      <c r="AM14">
        <v>227096659</v>
      </c>
      <c r="AN14">
        <v>202129831</v>
      </c>
    </row>
    <row r="15" spans="1:54">
      <c r="B15" t="s">
        <v>86</v>
      </c>
      <c r="X15">
        <v>53226</v>
      </c>
      <c r="AA15">
        <v>480</v>
      </c>
      <c r="AC15">
        <v>7600</v>
      </c>
      <c r="AD15">
        <v>55968</v>
      </c>
      <c r="AE15">
        <v>187753</v>
      </c>
      <c r="AF15">
        <v>132720</v>
      </c>
      <c r="AG15">
        <v>41092</v>
      </c>
      <c r="AH15">
        <v>110335</v>
      </c>
      <c r="AI15">
        <v>150880</v>
      </c>
      <c r="AJ15">
        <v>378777</v>
      </c>
      <c r="AK15">
        <v>1157983</v>
      </c>
      <c r="AL15">
        <v>1364253</v>
      </c>
      <c r="AM15">
        <v>974303</v>
      </c>
      <c r="AN15">
        <v>1494014</v>
      </c>
    </row>
    <row r="16" spans="1:54">
      <c r="B16" t="s">
        <v>7</v>
      </c>
      <c r="H16">
        <v>20311141</v>
      </c>
      <c r="I16">
        <v>19621204</v>
      </c>
      <c r="J16">
        <v>26590007</v>
      </c>
      <c r="K16">
        <v>29216360</v>
      </c>
      <c r="L16">
        <v>30798006</v>
      </c>
      <c r="M16">
        <v>25738222</v>
      </c>
      <c r="N16">
        <v>31590570</v>
      </c>
      <c r="O16">
        <v>34720217</v>
      </c>
      <c r="P16">
        <v>46473574</v>
      </c>
      <c r="Q16">
        <v>48638602</v>
      </c>
      <c r="R16">
        <v>52150576</v>
      </c>
      <c r="S16">
        <v>20936995</v>
      </c>
      <c r="W16">
        <v>98390132</v>
      </c>
      <c r="X16">
        <v>81819282</v>
      </c>
      <c r="Y16">
        <v>139114536</v>
      </c>
      <c r="Z16">
        <v>372197663</v>
      </c>
      <c r="AA16">
        <v>388399344</v>
      </c>
      <c r="AB16">
        <v>270766452</v>
      </c>
      <c r="AC16">
        <v>453895784</v>
      </c>
      <c r="AD16">
        <v>747021969</v>
      </c>
      <c r="AE16">
        <v>715162975</v>
      </c>
      <c r="AF16">
        <v>998711132</v>
      </c>
      <c r="AG16">
        <v>987805302</v>
      </c>
      <c r="AH16">
        <v>924907952</v>
      </c>
      <c r="AI16">
        <v>674126262</v>
      </c>
      <c r="AJ16">
        <v>374681079</v>
      </c>
      <c r="AK16">
        <v>386044574</v>
      </c>
      <c r="AL16">
        <v>521122856</v>
      </c>
      <c r="AM16">
        <v>630994876</v>
      </c>
      <c r="AN16">
        <v>581541544</v>
      </c>
    </row>
    <row r="17" spans="2:40">
      <c r="B17" t="s">
        <v>87</v>
      </c>
      <c r="Z17">
        <v>773107</v>
      </c>
      <c r="AA17">
        <v>1999729</v>
      </c>
      <c r="AB17">
        <v>2332511</v>
      </c>
      <c r="AC17">
        <v>1488230</v>
      </c>
      <c r="AD17">
        <v>2873409</v>
      </c>
      <c r="AE17">
        <v>1466062</v>
      </c>
      <c r="AF17">
        <v>2355035</v>
      </c>
      <c r="AG17">
        <v>2281808</v>
      </c>
      <c r="AH17">
        <v>2740764</v>
      </c>
      <c r="AI17">
        <v>673126</v>
      </c>
    </row>
    <row r="18" spans="2:40">
      <c r="B18" t="s">
        <v>8</v>
      </c>
      <c r="H18">
        <v>11597247</v>
      </c>
      <c r="I18">
        <v>13392973</v>
      </c>
      <c r="J18">
        <v>16148058</v>
      </c>
      <c r="K18">
        <v>16341968</v>
      </c>
      <c r="L18">
        <v>11467390</v>
      </c>
      <c r="M18">
        <v>12068030</v>
      </c>
      <c r="N18">
        <v>10510816</v>
      </c>
      <c r="O18">
        <v>12752615</v>
      </c>
      <c r="P18">
        <v>13184480</v>
      </c>
      <c r="Q18">
        <v>15365734</v>
      </c>
      <c r="R18">
        <v>20997179</v>
      </c>
      <c r="S18">
        <v>7532114</v>
      </c>
      <c r="W18">
        <v>10447747</v>
      </c>
      <c r="X18">
        <v>79209937</v>
      </c>
      <c r="Y18">
        <v>250029629</v>
      </c>
      <c r="Z18">
        <v>272542298</v>
      </c>
      <c r="AA18">
        <v>370160174</v>
      </c>
      <c r="AB18">
        <v>372532388</v>
      </c>
      <c r="AC18">
        <v>464063687</v>
      </c>
      <c r="AD18">
        <v>513505173</v>
      </c>
      <c r="AE18">
        <v>579654659</v>
      </c>
      <c r="AF18">
        <v>566903465</v>
      </c>
      <c r="AG18">
        <v>514386109</v>
      </c>
      <c r="AH18">
        <v>446308051</v>
      </c>
      <c r="AI18">
        <v>316862280</v>
      </c>
      <c r="AJ18">
        <v>225880900</v>
      </c>
      <c r="AK18">
        <v>164007050</v>
      </c>
      <c r="AL18">
        <v>263683883</v>
      </c>
      <c r="AM18">
        <v>293608914</v>
      </c>
      <c r="AN18">
        <v>185583985</v>
      </c>
    </row>
    <row r="19" spans="2:40">
      <c r="B19" t="s">
        <v>9</v>
      </c>
      <c r="H19">
        <v>9718709</v>
      </c>
      <c r="I19">
        <v>10913298</v>
      </c>
      <c r="J19">
        <v>12023805</v>
      </c>
      <c r="K19">
        <v>13627870</v>
      </c>
      <c r="L19">
        <v>12059496</v>
      </c>
      <c r="M19">
        <v>9257799</v>
      </c>
      <c r="N19">
        <v>13104680</v>
      </c>
      <c r="O19">
        <v>13903282</v>
      </c>
      <c r="P19">
        <v>13336263</v>
      </c>
      <c r="Q19">
        <v>17202174</v>
      </c>
      <c r="R19">
        <v>19080208</v>
      </c>
      <c r="S19">
        <v>8469539</v>
      </c>
      <c r="X19">
        <v>29621886</v>
      </c>
      <c r="Y19">
        <v>140660510</v>
      </c>
      <c r="Z19">
        <v>187427757</v>
      </c>
      <c r="AA19">
        <v>313002418</v>
      </c>
      <c r="AB19">
        <v>318536222</v>
      </c>
      <c r="AC19">
        <v>316275078</v>
      </c>
      <c r="AD19">
        <v>364319072</v>
      </c>
      <c r="AE19">
        <v>298899009</v>
      </c>
      <c r="AF19">
        <v>377864420</v>
      </c>
      <c r="AG19">
        <v>468222231</v>
      </c>
      <c r="AH19">
        <v>505398011</v>
      </c>
      <c r="AI19">
        <v>305711380</v>
      </c>
      <c r="AJ19">
        <v>264836846</v>
      </c>
      <c r="AK19">
        <v>247468532</v>
      </c>
      <c r="AL19">
        <v>262409029</v>
      </c>
      <c r="AM19">
        <v>276744914</v>
      </c>
      <c r="AN19">
        <v>349846625</v>
      </c>
    </row>
    <row r="20" spans="2:40">
      <c r="B20" t="s">
        <v>10</v>
      </c>
      <c r="H20">
        <v>64271818</v>
      </c>
      <c r="I20">
        <v>63955094</v>
      </c>
      <c r="J20">
        <v>75062183</v>
      </c>
      <c r="K20">
        <v>85824463</v>
      </c>
      <c r="L20">
        <v>84313371</v>
      </c>
      <c r="M20">
        <v>81639562</v>
      </c>
      <c r="N20">
        <v>78329918</v>
      </c>
      <c r="O20">
        <v>85482319</v>
      </c>
      <c r="P20">
        <v>88131966</v>
      </c>
      <c r="Q20">
        <v>87629078</v>
      </c>
      <c r="R20">
        <v>108564908</v>
      </c>
      <c r="S20">
        <v>67499342</v>
      </c>
      <c r="T20">
        <v>270000</v>
      </c>
      <c r="U20">
        <v>92000</v>
      </c>
      <c r="V20">
        <v>665000</v>
      </c>
      <c r="W20">
        <v>14833827</v>
      </c>
      <c r="X20">
        <v>377203884</v>
      </c>
      <c r="Y20">
        <v>1257595515</v>
      </c>
      <c r="Z20">
        <v>1142464320</v>
      </c>
      <c r="AA20">
        <v>1652526137</v>
      </c>
      <c r="AB20">
        <v>1816005454</v>
      </c>
      <c r="AC20">
        <v>2000699561</v>
      </c>
      <c r="AD20">
        <v>2061975778</v>
      </c>
      <c r="AE20">
        <v>2162188856</v>
      </c>
      <c r="AF20">
        <v>2538919155</v>
      </c>
      <c r="AG20">
        <v>2207590355</v>
      </c>
      <c r="AH20">
        <v>2441203967</v>
      </c>
      <c r="AI20">
        <v>2102909232</v>
      </c>
      <c r="AJ20">
        <v>1991250648</v>
      </c>
      <c r="AK20">
        <v>2166055019</v>
      </c>
      <c r="AL20">
        <v>2428966504</v>
      </c>
      <c r="AM20">
        <v>2913052490</v>
      </c>
      <c r="AN20">
        <v>2783230446</v>
      </c>
    </row>
    <row r="21" spans="2:40">
      <c r="B21" t="s">
        <v>132</v>
      </c>
      <c r="AM21">
        <v>48253188</v>
      </c>
      <c r="AN21">
        <v>65197463</v>
      </c>
    </row>
    <row r="22" spans="2:40">
      <c r="B22" t="s">
        <v>133</v>
      </c>
      <c r="AM22">
        <v>184</v>
      </c>
      <c r="AN22">
        <v>80730</v>
      </c>
    </row>
    <row r="23" spans="2:40">
      <c r="B23" t="s">
        <v>218</v>
      </c>
      <c r="AN23">
        <v>763398</v>
      </c>
    </row>
    <row r="24" spans="2:40">
      <c r="B24" t="s">
        <v>11</v>
      </c>
      <c r="H24">
        <v>20654931</v>
      </c>
      <c r="I24">
        <v>20725690</v>
      </c>
      <c r="J24">
        <v>20272186</v>
      </c>
      <c r="K24">
        <v>22968933</v>
      </c>
      <c r="L24">
        <v>25771079</v>
      </c>
      <c r="M24">
        <v>21694859</v>
      </c>
      <c r="N24">
        <v>20749913</v>
      </c>
      <c r="O24">
        <v>24594007</v>
      </c>
      <c r="P24">
        <v>27100221</v>
      </c>
      <c r="Q24">
        <v>28218886</v>
      </c>
      <c r="R24">
        <v>38528010</v>
      </c>
      <c r="S24">
        <v>14012834</v>
      </c>
      <c r="W24">
        <v>95995</v>
      </c>
      <c r="X24">
        <v>71420561</v>
      </c>
      <c r="Y24">
        <v>229949281</v>
      </c>
      <c r="Z24">
        <v>215723649</v>
      </c>
      <c r="AA24">
        <v>458327668</v>
      </c>
      <c r="AB24">
        <v>408964722</v>
      </c>
      <c r="AC24">
        <v>402727352</v>
      </c>
      <c r="AD24">
        <v>275621280</v>
      </c>
      <c r="AE24">
        <v>404221636</v>
      </c>
      <c r="AF24">
        <v>295258463</v>
      </c>
      <c r="AG24">
        <v>427196677</v>
      </c>
      <c r="AH24">
        <v>417851929</v>
      </c>
      <c r="AI24">
        <v>380990942</v>
      </c>
      <c r="AJ24">
        <v>320015293</v>
      </c>
      <c r="AK24">
        <v>300605219</v>
      </c>
      <c r="AL24">
        <v>300368497</v>
      </c>
      <c r="AM24">
        <v>311628807</v>
      </c>
      <c r="AN24">
        <v>283576277</v>
      </c>
    </row>
    <row r="25" spans="2:40">
      <c r="B25" t="s">
        <v>12</v>
      </c>
      <c r="H25">
        <v>9634156</v>
      </c>
      <c r="I25">
        <v>8960211</v>
      </c>
      <c r="J25">
        <v>5457346</v>
      </c>
      <c r="K25">
        <v>6011080</v>
      </c>
      <c r="L25">
        <v>7442562</v>
      </c>
      <c r="M25">
        <v>7069018</v>
      </c>
      <c r="N25">
        <v>7261517</v>
      </c>
      <c r="O25">
        <v>9790952</v>
      </c>
      <c r="P25">
        <v>8727304</v>
      </c>
      <c r="Q25">
        <v>9419930</v>
      </c>
      <c r="R25">
        <v>12180408</v>
      </c>
      <c r="S25">
        <v>5670681</v>
      </c>
      <c r="W25">
        <v>18000</v>
      </c>
      <c r="X25">
        <v>13834062</v>
      </c>
      <c r="Y25">
        <v>64728311</v>
      </c>
      <c r="Z25">
        <v>40405585</v>
      </c>
      <c r="AA25">
        <v>13580182</v>
      </c>
      <c r="AB25">
        <v>10704371</v>
      </c>
      <c r="AC25">
        <v>17179412</v>
      </c>
      <c r="AD25">
        <v>12371813</v>
      </c>
      <c r="AE25">
        <v>68734086</v>
      </c>
      <c r="AF25">
        <v>94039437</v>
      </c>
      <c r="AG25">
        <v>132374316</v>
      </c>
      <c r="AH25">
        <v>119518962</v>
      </c>
      <c r="AI25">
        <v>70915642</v>
      </c>
      <c r="AJ25">
        <v>50391827</v>
      </c>
      <c r="AK25">
        <v>60699443</v>
      </c>
      <c r="AL25">
        <v>45791651</v>
      </c>
      <c r="AM25">
        <v>59089503</v>
      </c>
      <c r="AN25">
        <v>55986311</v>
      </c>
    </row>
    <row r="26" spans="2:40">
      <c r="B26" t="s">
        <v>134</v>
      </c>
      <c r="AM26">
        <v>16250</v>
      </c>
      <c r="AN26">
        <v>232601</v>
      </c>
    </row>
    <row r="27" spans="2:40">
      <c r="B27" t="s">
        <v>13</v>
      </c>
      <c r="H27">
        <v>444132</v>
      </c>
      <c r="I27">
        <v>353221</v>
      </c>
      <c r="J27">
        <v>319685</v>
      </c>
      <c r="K27">
        <v>427040</v>
      </c>
      <c r="L27">
        <v>362509</v>
      </c>
      <c r="M27">
        <v>564524</v>
      </c>
      <c r="N27">
        <v>526720</v>
      </c>
      <c r="O27">
        <v>612171</v>
      </c>
      <c r="P27">
        <v>451365</v>
      </c>
      <c r="Q27">
        <v>260000</v>
      </c>
      <c r="R27">
        <v>758592</v>
      </c>
      <c r="S27">
        <v>306721</v>
      </c>
      <c r="Y27">
        <v>375000</v>
      </c>
      <c r="Z27">
        <v>109574</v>
      </c>
      <c r="AA27">
        <v>33500</v>
      </c>
      <c r="AB27">
        <v>309658</v>
      </c>
      <c r="AC27">
        <v>65500</v>
      </c>
      <c r="AD27">
        <v>43692</v>
      </c>
      <c r="AE27">
        <v>44250</v>
      </c>
      <c r="AF27">
        <v>812244</v>
      </c>
      <c r="AG27">
        <v>2157441</v>
      </c>
      <c r="AH27">
        <v>2962570</v>
      </c>
      <c r="AI27">
        <v>3775704</v>
      </c>
      <c r="AJ27">
        <v>4315927</v>
      </c>
      <c r="AK27">
        <v>6490934</v>
      </c>
      <c r="AL27">
        <v>7955452</v>
      </c>
      <c r="AM27">
        <v>8300824</v>
      </c>
      <c r="AN27">
        <v>11907293</v>
      </c>
    </row>
    <row r="28" spans="2:40">
      <c r="B28" t="s">
        <v>14</v>
      </c>
      <c r="H28">
        <v>86830</v>
      </c>
      <c r="I28">
        <v>115721</v>
      </c>
      <c r="J28">
        <v>38320</v>
      </c>
      <c r="K28">
        <v>66808</v>
      </c>
      <c r="L28">
        <v>35625</v>
      </c>
      <c r="N28">
        <v>74458</v>
      </c>
      <c r="O28">
        <v>53100</v>
      </c>
      <c r="Q28">
        <v>539701</v>
      </c>
      <c r="R28">
        <v>152658</v>
      </c>
      <c r="S28">
        <v>129175</v>
      </c>
      <c r="W28">
        <v>108125</v>
      </c>
      <c r="X28">
        <v>1934452</v>
      </c>
      <c r="Y28">
        <v>978300</v>
      </c>
      <c r="Z28">
        <v>8815489</v>
      </c>
      <c r="AA28">
        <v>7394133</v>
      </c>
      <c r="AB28">
        <v>4168470</v>
      </c>
      <c r="AC28">
        <v>7177321</v>
      </c>
      <c r="AD28">
        <v>26062391</v>
      </c>
      <c r="AE28">
        <v>28208790</v>
      </c>
      <c r="AF28">
        <v>23071876</v>
      </c>
      <c r="AG28">
        <v>46928051</v>
      </c>
      <c r="AH28">
        <v>56599889</v>
      </c>
      <c r="AI28">
        <v>37898953</v>
      </c>
      <c r="AJ28">
        <v>29566044</v>
      </c>
      <c r="AK28">
        <v>48749873</v>
      </c>
      <c r="AL28">
        <v>68611026</v>
      </c>
      <c r="AM28">
        <v>84019750</v>
      </c>
      <c r="AN28">
        <v>109631478</v>
      </c>
    </row>
    <row r="29" spans="2:40">
      <c r="B29" t="s">
        <v>135</v>
      </c>
      <c r="AM29">
        <v>807128</v>
      </c>
      <c r="AN29">
        <v>1014300</v>
      </c>
    </row>
    <row r="30" spans="2:40">
      <c r="B30" t="s">
        <v>15</v>
      </c>
      <c r="X30">
        <v>1481328</v>
      </c>
      <c r="Y30">
        <v>87130</v>
      </c>
      <c r="Z30">
        <v>184049</v>
      </c>
      <c r="AA30">
        <v>318418</v>
      </c>
      <c r="AB30">
        <v>117150</v>
      </c>
      <c r="AC30">
        <v>494280</v>
      </c>
      <c r="AD30">
        <v>1484071</v>
      </c>
      <c r="AE30">
        <v>194980</v>
      </c>
      <c r="AF30">
        <v>3437835</v>
      </c>
      <c r="AG30">
        <v>1886065</v>
      </c>
      <c r="AH30">
        <v>2128077</v>
      </c>
      <c r="AI30">
        <v>3409127</v>
      </c>
      <c r="AJ30">
        <v>4935552</v>
      </c>
      <c r="AK30">
        <v>6049686</v>
      </c>
      <c r="AL30">
        <v>8015893</v>
      </c>
      <c r="AM30">
        <v>19915237</v>
      </c>
      <c r="AN30">
        <v>13927109</v>
      </c>
    </row>
    <row r="31" spans="2:40">
      <c r="B31" t="s">
        <v>16</v>
      </c>
      <c r="W31">
        <v>3130723</v>
      </c>
    </row>
    <row r="32" spans="2:40">
      <c r="B32" t="s">
        <v>89</v>
      </c>
      <c r="X32">
        <v>80460</v>
      </c>
      <c r="Y32">
        <v>90270</v>
      </c>
      <c r="Z32">
        <v>117438</v>
      </c>
      <c r="AA32">
        <v>11600</v>
      </c>
      <c r="AB32">
        <v>163699</v>
      </c>
      <c r="AC32">
        <v>2363399</v>
      </c>
      <c r="AD32">
        <v>1261362</v>
      </c>
      <c r="AE32">
        <v>480876</v>
      </c>
      <c r="AF32">
        <v>497215</v>
      </c>
      <c r="AG32">
        <v>1013146</v>
      </c>
      <c r="AH32">
        <v>1705188</v>
      </c>
      <c r="AI32">
        <v>2696540</v>
      </c>
      <c r="AJ32">
        <v>1378138</v>
      </c>
      <c r="AK32">
        <v>1817269</v>
      </c>
      <c r="AL32">
        <v>1566515</v>
      </c>
      <c r="AM32">
        <v>3071157</v>
      </c>
      <c r="AN32">
        <v>2927671</v>
      </c>
    </row>
    <row r="33" spans="2:40">
      <c r="B33" t="s">
        <v>90</v>
      </c>
      <c r="AA33">
        <v>41000</v>
      </c>
      <c r="AB33">
        <v>188721</v>
      </c>
      <c r="AC33">
        <v>5000</v>
      </c>
      <c r="AD33">
        <v>459765</v>
      </c>
      <c r="AE33">
        <v>91081</v>
      </c>
      <c r="AF33">
        <v>341860</v>
      </c>
      <c r="AG33">
        <v>169861</v>
      </c>
      <c r="AH33">
        <v>106170</v>
      </c>
      <c r="AI33">
        <v>407605</v>
      </c>
      <c r="AJ33">
        <v>3237869</v>
      </c>
      <c r="AK33">
        <v>1245833</v>
      </c>
      <c r="AL33">
        <v>3535040</v>
      </c>
      <c r="AM33">
        <v>5387595</v>
      </c>
      <c r="AN33">
        <v>5621046</v>
      </c>
    </row>
    <row r="34" spans="2:40">
      <c r="B34" t="s">
        <v>91</v>
      </c>
      <c r="X34">
        <v>395000</v>
      </c>
      <c r="Y34">
        <v>88976</v>
      </c>
      <c r="Z34">
        <v>326258</v>
      </c>
      <c r="AA34">
        <v>1291310</v>
      </c>
      <c r="AB34">
        <v>283900</v>
      </c>
      <c r="AC34">
        <v>1078870</v>
      </c>
      <c r="AD34">
        <v>239135</v>
      </c>
      <c r="AE34">
        <v>1110255</v>
      </c>
      <c r="AF34">
        <v>530308</v>
      </c>
      <c r="AG34">
        <v>771168</v>
      </c>
      <c r="AH34">
        <v>664309</v>
      </c>
      <c r="AI34">
        <v>1349439</v>
      </c>
      <c r="AJ34">
        <v>886018</v>
      </c>
      <c r="AK34">
        <v>4488329</v>
      </c>
      <c r="AL34">
        <v>2270517</v>
      </c>
      <c r="AM34">
        <v>6620318</v>
      </c>
      <c r="AN34">
        <v>13522816</v>
      </c>
    </row>
    <row r="35" spans="2:40">
      <c r="B35" t="s">
        <v>51</v>
      </c>
      <c r="W35">
        <v>27300</v>
      </c>
      <c r="X35">
        <v>1000</v>
      </c>
      <c r="Y35">
        <v>62000</v>
      </c>
      <c r="Z35">
        <v>1825000</v>
      </c>
      <c r="AA35">
        <v>3807217</v>
      </c>
      <c r="AB35">
        <v>22662</v>
      </c>
      <c r="AC35">
        <v>1786155</v>
      </c>
      <c r="AD35">
        <v>730000</v>
      </c>
      <c r="AF35">
        <v>3768</v>
      </c>
      <c r="AG35">
        <v>136198</v>
      </c>
      <c r="AH35">
        <v>24150</v>
      </c>
      <c r="AI35">
        <v>350583</v>
      </c>
      <c r="AJ35">
        <v>1207267</v>
      </c>
      <c r="AK35">
        <v>2661470</v>
      </c>
      <c r="AL35">
        <v>1365336</v>
      </c>
      <c r="AM35">
        <v>3286988</v>
      </c>
      <c r="AN35">
        <v>1004091</v>
      </c>
    </row>
    <row r="36" spans="2:40">
      <c r="B36" t="s">
        <v>27</v>
      </c>
      <c r="AB36">
        <v>3500</v>
      </c>
      <c r="AC36">
        <v>22088</v>
      </c>
      <c r="AD36">
        <v>5905</v>
      </c>
      <c r="AE36">
        <v>12200</v>
      </c>
      <c r="AG36">
        <v>5056</v>
      </c>
      <c r="AH36">
        <v>406416</v>
      </c>
      <c r="AI36">
        <v>133941</v>
      </c>
      <c r="AJ36">
        <v>651565</v>
      </c>
      <c r="AK36">
        <v>1036923</v>
      </c>
      <c r="AL36">
        <v>732992</v>
      </c>
      <c r="AM36">
        <v>573291</v>
      </c>
      <c r="AN36">
        <v>800430</v>
      </c>
    </row>
    <row r="37" spans="2:40">
      <c r="B37" t="s">
        <v>92</v>
      </c>
      <c r="AD37">
        <v>29500</v>
      </c>
      <c r="AE37">
        <v>5100</v>
      </c>
      <c r="AG37">
        <v>10390</v>
      </c>
      <c r="AH37">
        <v>44000</v>
      </c>
      <c r="AI37">
        <v>120110</v>
      </c>
      <c r="AJ37">
        <v>179280</v>
      </c>
      <c r="AK37">
        <v>58400</v>
      </c>
      <c r="AL37">
        <v>566684</v>
      </c>
      <c r="AM37">
        <v>494228</v>
      </c>
      <c r="AN37">
        <v>809096</v>
      </c>
    </row>
    <row r="38" spans="2:40">
      <c r="B38" t="s">
        <v>136</v>
      </c>
      <c r="AM38">
        <v>10557</v>
      </c>
    </row>
    <row r="39" spans="2:40">
      <c r="B39" t="s">
        <v>28</v>
      </c>
      <c r="S39">
        <v>10560</v>
      </c>
      <c r="X39">
        <v>6536500</v>
      </c>
      <c r="Y39">
        <v>3482309</v>
      </c>
      <c r="Z39">
        <v>461000</v>
      </c>
      <c r="AA39">
        <v>205125</v>
      </c>
      <c r="AB39">
        <v>678194</v>
      </c>
      <c r="AC39">
        <v>1357911</v>
      </c>
      <c r="AD39">
        <v>1794318</v>
      </c>
      <c r="AE39">
        <v>3422835</v>
      </c>
      <c r="AF39">
        <v>2945376</v>
      </c>
      <c r="AG39">
        <v>2900067</v>
      </c>
      <c r="AH39">
        <v>6309712</v>
      </c>
      <c r="AI39">
        <v>3898443</v>
      </c>
      <c r="AJ39">
        <v>3823876</v>
      </c>
      <c r="AK39">
        <v>5819835</v>
      </c>
      <c r="AL39">
        <v>7410251</v>
      </c>
      <c r="AM39">
        <v>5428455</v>
      </c>
      <c r="AN39">
        <v>15348780</v>
      </c>
    </row>
    <row r="40" spans="2:40">
      <c r="B40" t="s">
        <v>33</v>
      </c>
      <c r="AG40">
        <v>4500</v>
      </c>
    </row>
    <row r="41" spans="2:40">
      <c r="B41" t="s">
        <v>140</v>
      </c>
      <c r="AM41">
        <v>50500</v>
      </c>
      <c r="AN41">
        <v>256049</v>
      </c>
    </row>
    <row r="42" spans="2:40">
      <c r="B42" t="s">
        <v>93</v>
      </c>
      <c r="AE42">
        <v>9400</v>
      </c>
      <c r="AF42">
        <v>6520</v>
      </c>
      <c r="AG42">
        <v>7900</v>
      </c>
      <c r="AI42">
        <v>6140</v>
      </c>
      <c r="AK42">
        <v>12603</v>
      </c>
      <c r="AL42">
        <v>29136</v>
      </c>
      <c r="AM42">
        <v>157289</v>
      </c>
      <c r="AN42">
        <v>461234</v>
      </c>
    </row>
    <row r="43" spans="2:40">
      <c r="B43" t="s">
        <v>94</v>
      </c>
      <c r="AD43">
        <v>126808</v>
      </c>
    </row>
    <row r="44" spans="2:40">
      <c r="B44" t="s">
        <v>32</v>
      </c>
      <c r="S44">
        <v>52584</v>
      </c>
      <c r="W44">
        <v>518895</v>
      </c>
      <c r="X44">
        <v>5469980</v>
      </c>
      <c r="Y44">
        <v>4341976</v>
      </c>
      <c r="Z44">
        <v>439496</v>
      </c>
      <c r="AA44">
        <v>3296218</v>
      </c>
      <c r="AB44">
        <v>3541676</v>
      </c>
      <c r="AC44">
        <v>1264777</v>
      </c>
      <c r="AD44">
        <v>1655090</v>
      </c>
      <c r="AE44">
        <v>1575016</v>
      </c>
      <c r="AF44">
        <v>1999594</v>
      </c>
      <c r="AG44">
        <v>871715</v>
      </c>
      <c r="AH44">
        <v>1497295</v>
      </c>
      <c r="AI44">
        <v>1248339</v>
      </c>
      <c r="AJ44">
        <v>1983835</v>
      </c>
      <c r="AK44">
        <v>3703977</v>
      </c>
      <c r="AL44">
        <v>9322061</v>
      </c>
      <c r="AM44">
        <v>12895813</v>
      </c>
      <c r="AN44">
        <v>28018080</v>
      </c>
    </row>
    <row r="45" spans="2:40">
      <c r="B45" t="s">
        <v>247</v>
      </c>
      <c r="X45">
        <v>4772029</v>
      </c>
    </row>
    <row r="46" spans="2:40">
      <c r="B46" t="s">
        <v>248</v>
      </c>
      <c r="X46">
        <v>6977957</v>
      </c>
      <c r="AD46">
        <v>240000</v>
      </c>
    </row>
    <row r="47" spans="2:40">
      <c r="B47" t="s">
        <v>64</v>
      </c>
      <c r="K47">
        <v>80000</v>
      </c>
      <c r="L47">
        <v>759582</v>
      </c>
      <c r="Q47">
        <v>390500</v>
      </c>
    </row>
    <row r="48" spans="2:40">
      <c r="B48" t="s">
        <v>36</v>
      </c>
      <c r="R48">
        <v>59067</v>
      </c>
      <c r="Y48">
        <v>212128</v>
      </c>
      <c r="AA48">
        <v>106361</v>
      </c>
      <c r="AB48">
        <v>87012</v>
      </c>
      <c r="AC48">
        <v>3542364</v>
      </c>
    </row>
    <row r="49" spans="2:40">
      <c r="B49" t="s">
        <v>17</v>
      </c>
    </row>
    <row r="50" spans="2:40">
      <c r="B50" t="s">
        <v>96</v>
      </c>
      <c r="Z50">
        <v>203946</v>
      </c>
      <c r="AA50">
        <v>198443</v>
      </c>
      <c r="AB50">
        <v>47273</v>
      </c>
      <c r="AC50">
        <v>68152</v>
      </c>
      <c r="AD50">
        <v>76098</v>
      </c>
      <c r="AE50">
        <v>459420</v>
      </c>
      <c r="AF50">
        <v>92043</v>
      </c>
      <c r="AG50">
        <v>573174</v>
      </c>
      <c r="AH50">
        <v>327030</v>
      </c>
      <c r="AI50">
        <v>304352</v>
      </c>
      <c r="AJ50">
        <v>158801</v>
      </c>
      <c r="AK50">
        <v>667630</v>
      </c>
      <c r="AL50">
        <v>250549</v>
      </c>
      <c r="AM50">
        <v>1300607</v>
      </c>
      <c r="AN50">
        <v>4713857</v>
      </c>
    </row>
    <row r="51" spans="2:40">
      <c r="B51" t="s">
        <v>237</v>
      </c>
      <c r="AA51">
        <v>27297</v>
      </c>
      <c r="AB51">
        <v>3554</v>
      </c>
      <c r="AC51">
        <v>250541</v>
      </c>
      <c r="AD51">
        <v>54721</v>
      </c>
      <c r="AE51">
        <v>62932</v>
      </c>
      <c r="AF51">
        <v>87847</v>
      </c>
      <c r="AG51">
        <v>187041</v>
      </c>
      <c r="AH51">
        <v>955637</v>
      </c>
      <c r="AI51">
        <v>569800</v>
      </c>
      <c r="AJ51">
        <v>1291976</v>
      </c>
      <c r="AK51">
        <v>1745181</v>
      </c>
      <c r="AL51">
        <v>2668647</v>
      </c>
      <c r="AM51">
        <v>5528787</v>
      </c>
      <c r="AN51">
        <v>7059250</v>
      </c>
    </row>
    <row r="52" spans="2:40">
      <c r="B52" t="s">
        <v>122</v>
      </c>
      <c r="AF52">
        <v>2750</v>
      </c>
      <c r="AG52">
        <v>60500</v>
      </c>
      <c r="AI52">
        <v>6600</v>
      </c>
      <c r="AJ52">
        <v>1560</v>
      </c>
      <c r="AK52">
        <v>28526</v>
      </c>
      <c r="AL52">
        <v>117675</v>
      </c>
    </row>
    <row r="53" spans="2:40">
      <c r="B53" t="s">
        <v>137</v>
      </c>
      <c r="AM53">
        <v>4165</v>
      </c>
    </row>
    <row r="54" spans="2:40">
      <c r="B54" t="s">
        <v>139</v>
      </c>
      <c r="AM54">
        <v>7701</v>
      </c>
      <c r="AN54">
        <v>35375</v>
      </c>
    </row>
    <row r="55" spans="2:40">
      <c r="B55" t="s">
        <v>97</v>
      </c>
      <c r="AG55">
        <v>10165</v>
      </c>
      <c r="AH55">
        <v>2966800</v>
      </c>
      <c r="AI55">
        <v>4367161</v>
      </c>
      <c r="AJ55">
        <v>1111895</v>
      </c>
      <c r="AK55">
        <v>5417464</v>
      </c>
      <c r="AL55">
        <v>383804</v>
      </c>
      <c r="AM55">
        <v>554129</v>
      </c>
      <c r="AN55">
        <v>7121545</v>
      </c>
    </row>
    <row r="56" spans="2:40">
      <c r="B56" t="s">
        <v>220</v>
      </c>
      <c r="AN56">
        <v>90241</v>
      </c>
    </row>
    <row r="57" spans="2:40">
      <c r="B57" t="s">
        <v>221</v>
      </c>
      <c r="AN57">
        <v>6817</v>
      </c>
    </row>
    <row r="58" spans="2:40">
      <c r="B58" t="s">
        <v>18</v>
      </c>
      <c r="N58">
        <v>52470</v>
      </c>
      <c r="X58">
        <v>532108</v>
      </c>
      <c r="Y58">
        <v>2724827</v>
      </c>
      <c r="Z58">
        <v>6353252</v>
      </c>
      <c r="AA58">
        <v>7579172</v>
      </c>
      <c r="AB58">
        <v>8890363</v>
      </c>
      <c r="AC58">
        <v>10914186</v>
      </c>
      <c r="AD58">
        <v>13630347</v>
      </c>
      <c r="AE58">
        <v>20798513</v>
      </c>
      <c r="AF58">
        <v>12725915</v>
      </c>
      <c r="AG58">
        <v>24090383</v>
      </c>
      <c r="AH58">
        <v>21251149</v>
      </c>
      <c r="AI58">
        <v>23578836</v>
      </c>
      <c r="AJ58">
        <v>39210046</v>
      </c>
      <c r="AK58">
        <v>37121069</v>
      </c>
      <c r="AL58">
        <v>37389109</v>
      </c>
      <c r="AM58">
        <v>25430078</v>
      </c>
      <c r="AN58">
        <v>17547893</v>
      </c>
    </row>
    <row r="59" spans="2:40">
      <c r="B59" t="s">
        <v>73</v>
      </c>
      <c r="H59">
        <v>291900</v>
      </c>
      <c r="AN59">
        <v>83616</v>
      </c>
    </row>
    <row r="60" spans="2:40">
      <c r="B60" t="s">
        <v>69</v>
      </c>
      <c r="AC60">
        <v>83904</v>
      </c>
      <c r="AE60">
        <v>13740</v>
      </c>
      <c r="AF60">
        <v>9000</v>
      </c>
      <c r="AG60">
        <v>131300</v>
      </c>
      <c r="AH60">
        <v>125887</v>
      </c>
      <c r="AI60">
        <v>45152</v>
      </c>
    </row>
    <row r="61" spans="2:40">
      <c r="B61" t="s">
        <v>19</v>
      </c>
      <c r="Y61">
        <v>1856906</v>
      </c>
      <c r="Z61">
        <v>22702057</v>
      </c>
      <c r="AA61">
        <v>13412735</v>
      </c>
      <c r="AB61">
        <v>17779086</v>
      </c>
      <c r="AC61">
        <v>14645147</v>
      </c>
      <c r="AD61">
        <v>6237859</v>
      </c>
      <c r="AE61">
        <v>14896774</v>
      </c>
      <c r="AF61">
        <v>10130410</v>
      </c>
      <c r="AG61">
        <v>11462223</v>
      </c>
      <c r="AH61">
        <v>11293234</v>
      </c>
      <c r="AI61">
        <v>14687279</v>
      </c>
      <c r="AJ61">
        <v>25256316</v>
      </c>
      <c r="AK61">
        <v>19916570</v>
      </c>
      <c r="AL61">
        <v>33566092</v>
      </c>
      <c r="AM61">
        <v>42985030</v>
      </c>
      <c r="AN61">
        <v>55521204</v>
      </c>
    </row>
    <row r="62" spans="2:40">
      <c r="B62" t="s">
        <v>233</v>
      </c>
      <c r="X62">
        <v>264989</v>
      </c>
      <c r="Y62">
        <v>1803387</v>
      </c>
      <c r="Z62">
        <v>3766908</v>
      </c>
      <c r="AA62">
        <v>11046239</v>
      </c>
      <c r="AB62">
        <v>10955883</v>
      </c>
      <c r="AC62">
        <v>16930280</v>
      </c>
      <c r="AD62">
        <v>20442761</v>
      </c>
      <c r="AE62">
        <v>21083758</v>
      </c>
      <c r="AF62">
        <v>21676617</v>
      </c>
      <c r="AG62">
        <v>33613312</v>
      </c>
      <c r="AH62">
        <v>53241677</v>
      </c>
      <c r="AI62">
        <v>58798524</v>
      </c>
      <c r="AJ62">
        <v>43593544</v>
      </c>
      <c r="AK62">
        <v>38390549</v>
      </c>
      <c r="AL62">
        <v>34570601</v>
      </c>
      <c r="AM62">
        <v>34993154</v>
      </c>
      <c r="AN62">
        <v>45860197</v>
      </c>
    </row>
    <row r="63" spans="2:40">
      <c r="B63" t="s">
        <v>141</v>
      </c>
      <c r="AM63">
        <v>3267841</v>
      </c>
      <c r="AN63">
        <v>4763298</v>
      </c>
    </row>
    <row r="64" spans="2:40">
      <c r="B64" t="s">
        <v>38</v>
      </c>
      <c r="AA64">
        <v>157624</v>
      </c>
      <c r="AB64">
        <v>46237</v>
      </c>
      <c r="AC64">
        <v>10982</v>
      </c>
      <c r="AD64">
        <v>300639</v>
      </c>
      <c r="AE64">
        <v>471583</v>
      </c>
      <c r="AF64">
        <v>280169</v>
      </c>
      <c r="AG64">
        <v>215866</v>
      </c>
      <c r="AH64">
        <v>716254</v>
      </c>
      <c r="AI64">
        <v>865070</v>
      </c>
      <c r="AJ64">
        <v>796949</v>
      </c>
      <c r="AK64">
        <v>735760</v>
      </c>
      <c r="AL64">
        <v>1120081</v>
      </c>
      <c r="AM64">
        <v>1712891</v>
      </c>
      <c r="AN64">
        <v>1627259</v>
      </c>
    </row>
    <row r="65" spans="2:40">
      <c r="B65" t="s">
        <v>100</v>
      </c>
      <c r="AA65">
        <v>21508</v>
      </c>
      <c r="AB65">
        <v>4995</v>
      </c>
      <c r="AD65">
        <v>10000</v>
      </c>
      <c r="AF65">
        <v>65416</v>
      </c>
      <c r="AG65">
        <v>68600</v>
      </c>
      <c r="AH65">
        <v>810428</v>
      </c>
      <c r="AI65">
        <v>1005093</v>
      </c>
      <c r="AJ65">
        <v>104920</v>
      </c>
      <c r="AK65">
        <v>169087</v>
      </c>
      <c r="AL65">
        <v>73406</v>
      </c>
      <c r="AM65">
        <v>642311</v>
      </c>
      <c r="AN65">
        <v>53638</v>
      </c>
    </row>
    <row r="66" spans="2:40" ht="15.75" customHeight="1">
      <c r="B66" t="s">
        <v>142</v>
      </c>
      <c r="AM66">
        <v>1752925</v>
      </c>
      <c r="AN66">
        <v>3831926</v>
      </c>
    </row>
    <row r="67" spans="2:40" ht="15.75" customHeight="1">
      <c r="B67" t="s">
        <v>143</v>
      </c>
      <c r="AM67">
        <v>217407</v>
      </c>
      <c r="AN67">
        <v>530861</v>
      </c>
    </row>
    <row r="68" spans="2:40">
      <c r="B68" t="s">
        <v>234</v>
      </c>
      <c r="X68">
        <v>11585</v>
      </c>
      <c r="Y68">
        <v>284106</v>
      </c>
      <c r="Z68">
        <v>38160</v>
      </c>
      <c r="AA68">
        <v>1631986</v>
      </c>
      <c r="AB68">
        <v>841278</v>
      </c>
      <c r="AC68">
        <v>434400</v>
      </c>
      <c r="AD68">
        <v>3415683</v>
      </c>
      <c r="AE68">
        <v>3020491</v>
      </c>
      <c r="AF68">
        <v>7922828</v>
      </c>
      <c r="AG68">
        <v>5979820</v>
      </c>
      <c r="AH68">
        <v>11224335</v>
      </c>
      <c r="AI68">
        <v>7391984</v>
      </c>
      <c r="AJ68">
        <v>3799152</v>
      </c>
      <c r="AK68">
        <v>2759698</v>
      </c>
      <c r="AL68">
        <v>3940589</v>
      </c>
      <c r="AM68">
        <v>4042215</v>
      </c>
      <c r="AN68">
        <v>5438624</v>
      </c>
    </row>
    <row r="69" spans="2:40">
      <c r="B69" t="s">
        <v>150</v>
      </c>
      <c r="AN69">
        <v>25386</v>
      </c>
    </row>
    <row r="70" spans="2:40">
      <c r="B70" t="s">
        <v>219</v>
      </c>
      <c r="AN70">
        <v>950</v>
      </c>
    </row>
    <row r="71" spans="2:40">
      <c r="B71" t="s">
        <v>101</v>
      </c>
      <c r="AD71">
        <v>305390</v>
      </c>
      <c r="AE71">
        <v>1034429</v>
      </c>
      <c r="AF71">
        <v>413200</v>
      </c>
      <c r="AG71">
        <v>318667</v>
      </c>
      <c r="AH71">
        <v>798050</v>
      </c>
      <c r="AI71">
        <v>568625</v>
      </c>
      <c r="AJ71">
        <v>369433</v>
      </c>
      <c r="AK71">
        <v>947078</v>
      </c>
      <c r="AL71">
        <v>889879</v>
      </c>
      <c r="AM71">
        <v>1352282</v>
      </c>
      <c r="AN71">
        <v>1300259</v>
      </c>
    </row>
    <row r="72" spans="2:40">
      <c r="B72" t="s">
        <v>144</v>
      </c>
      <c r="AM72">
        <v>416633</v>
      </c>
      <c r="AN72">
        <v>187611</v>
      </c>
    </row>
    <row r="73" spans="2:40">
      <c r="B73" t="s">
        <v>235</v>
      </c>
    </row>
    <row r="74" spans="2:40">
      <c r="B74" t="s">
        <v>238</v>
      </c>
      <c r="AA74">
        <v>4800</v>
      </c>
    </row>
    <row r="75" spans="2:40">
      <c r="B75" t="s">
        <v>102</v>
      </c>
      <c r="AA75">
        <v>10500</v>
      </c>
      <c r="AD75">
        <v>281451</v>
      </c>
      <c r="AE75">
        <v>741994</v>
      </c>
      <c r="AF75">
        <v>486493</v>
      </c>
      <c r="AG75">
        <v>13676</v>
      </c>
      <c r="AH75">
        <v>10229</v>
      </c>
      <c r="AI75">
        <v>25840</v>
      </c>
    </row>
    <row r="76" spans="2:40">
      <c r="B76" t="s">
        <v>72</v>
      </c>
      <c r="J76">
        <v>645602</v>
      </c>
      <c r="P76">
        <v>28300</v>
      </c>
      <c r="AC76">
        <v>1449900</v>
      </c>
      <c r="AD76">
        <v>4192051</v>
      </c>
      <c r="AE76">
        <v>18800</v>
      </c>
      <c r="AF76">
        <v>61167</v>
      </c>
      <c r="AG76">
        <v>17500</v>
      </c>
      <c r="AH76">
        <v>986809</v>
      </c>
      <c r="AI76">
        <v>281875</v>
      </c>
      <c r="AJ76">
        <v>4026</v>
      </c>
      <c r="AK76">
        <v>4058819</v>
      </c>
      <c r="AL76">
        <v>647566</v>
      </c>
      <c r="AM76">
        <v>439246</v>
      </c>
      <c r="AN76">
        <v>972884</v>
      </c>
    </row>
    <row r="77" spans="2:40">
      <c r="B77" t="s">
        <v>29</v>
      </c>
      <c r="H77">
        <v>547025</v>
      </c>
      <c r="I77">
        <v>1002346</v>
      </c>
      <c r="J77">
        <v>1744556</v>
      </c>
      <c r="K77">
        <v>1606294</v>
      </c>
      <c r="L77">
        <v>2243314</v>
      </c>
      <c r="M77">
        <v>2709443</v>
      </c>
      <c r="N77">
        <v>2966107</v>
      </c>
      <c r="O77">
        <v>2651013</v>
      </c>
      <c r="P77">
        <v>3561010</v>
      </c>
      <c r="Q77">
        <v>2937660</v>
      </c>
      <c r="R77">
        <v>3707842</v>
      </c>
      <c r="S77">
        <v>345800</v>
      </c>
      <c r="X77">
        <v>2728327</v>
      </c>
      <c r="Y77">
        <v>23369021</v>
      </c>
      <c r="Z77">
        <v>30767848</v>
      </c>
      <c r="AA77">
        <v>66835391</v>
      </c>
      <c r="AB77">
        <v>59467143</v>
      </c>
      <c r="AC77">
        <v>69174044</v>
      </c>
      <c r="AD77">
        <v>85907770</v>
      </c>
      <c r="AE77">
        <v>84054796</v>
      </c>
      <c r="AF77">
        <v>75347930</v>
      </c>
      <c r="AG77">
        <v>74714881</v>
      </c>
      <c r="AH77">
        <v>85627237</v>
      </c>
      <c r="AI77">
        <v>70438521</v>
      </c>
      <c r="AJ77">
        <v>18039459</v>
      </c>
      <c r="AK77">
        <v>34177276</v>
      </c>
      <c r="AL77">
        <v>51062728</v>
      </c>
      <c r="AM77">
        <v>58207802</v>
      </c>
      <c r="AN77">
        <v>59729093</v>
      </c>
    </row>
    <row r="78" spans="2:40">
      <c r="B78" t="s">
        <v>153</v>
      </c>
      <c r="AN78">
        <v>10765</v>
      </c>
    </row>
    <row r="79" spans="2:40">
      <c r="B79" t="s">
        <v>66</v>
      </c>
      <c r="H79">
        <v>114865</v>
      </c>
      <c r="I79">
        <v>83183</v>
      </c>
      <c r="K79">
        <v>181889</v>
      </c>
      <c r="L79">
        <v>207647</v>
      </c>
      <c r="M79">
        <v>158468</v>
      </c>
      <c r="N79">
        <v>129422</v>
      </c>
      <c r="O79">
        <v>72017</v>
      </c>
      <c r="AC79">
        <v>70000</v>
      </c>
      <c r="AD79">
        <v>19000</v>
      </c>
      <c r="AF79">
        <v>312122</v>
      </c>
      <c r="AG79">
        <v>312000</v>
      </c>
      <c r="AI79">
        <v>35686</v>
      </c>
      <c r="AJ79">
        <v>654583</v>
      </c>
      <c r="AK79">
        <v>1509890</v>
      </c>
      <c r="AL79">
        <v>822027</v>
      </c>
      <c r="AM79">
        <v>1302247</v>
      </c>
      <c r="AN79">
        <v>3540332</v>
      </c>
    </row>
    <row r="80" spans="2:40">
      <c r="B80" t="s">
        <v>39</v>
      </c>
      <c r="H80">
        <v>404315</v>
      </c>
      <c r="I80">
        <v>524407</v>
      </c>
      <c r="J80">
        <v>486214</v>
      </c>
      <c r="K80">
        <v>348573</v>
      </c>
      <c r="L80">
        <v>615455</v>
      </c>
      <c r="M80">
        <v>214800</v>
      </c>
      <c r="N80">
        <v>220629</v>
      </c>
      <c r="O80">
        <v>472523</v>
      </c>
      <c r="P80">
        <v>536680</v>
      </c>
      <c r="Q80">
        <v>577086</v>
      </c>
      <c r="R80">
        <v>1061314</v>
      </c>
      <c r="S80">
        <v>177540</v>
      </c>
      <c r="X80">
        <v>557000</v>
      </c>
      <c r="Y80">
        <v>1375666</v>
      </c>
      <c r="Z80">
        <v>389530</v>
      </c>
      <c r="AA80">
        <v>4500</v>
      </c>
      <c r="AB80">
        <v>1692000</v>
      </c>
      <c r="AC80">
        <v>85000</v>
      </c>
      <c r="AD80">
        <v>46600</v>
      </c>
      <c r="AE80">
        <v>11000</v>
      </c>
      <c r="AF80">
        <v>14860</v>
      </c>
      <c r="AG80">
        <v>1013160</v>
      </c>
      <c r="AH80">
        <v>1520284</v>
      </c>
      <c r="AI80">
        <v>1801225</v>
      </c>
      <c r="AJ80">
        <v>3126285</v>
      </c>
      <c r="AK80">
        <v>1008704</v>
      </c>
      <c r="AL80">
        <v>1265024</v>
      </c>
      <c r="AM80">
        <v>2535595</v>
      </c>
      <c r="AN80">
        <v>1399117</v>
      </c>
    </row>
    <row r="81" spans="2:40">
      <c r="B81" t="s">
        <v>49</v>
      </c>
      <c r="O81">
        <v>89175</v>
      </c>
      <c r="P81">
        <v>38675</v>
      </c>
      <c r="Q81">
        <v>216844</v>
      </c>
      <c r="R81">
        <v>541828</v>
      </c>
      <c r="S81">
        <v>103046</v>
      </c>
      <c r="X81">
        <v>128800</v>
      </c>
      <c r="Y81">
        <v>1110224</v>
      </c>
      <c r="Z81">
        <v>622262</v>
      </c>
      <c r="AA81">
        <v>896069</v>
      </c>
      <c r="AB81">
        <v>575018</v>
      </c>
      <c r="AC81">
        <v>492965</v>
      </c>
      <c r="AD81">
        <v>594595</v>
      </c>
      <c r="AE81">
        <v>1975440</v>
      </c>
      <c r="AF81">
        <v>1032010</v>
      </c>
      <c r="AG81">
        <v>1210244</v>
      </c>
      <c r="AH81">
        <v>1175333</v>
      </c>
      <c r="AI81">
        <v>312227</v>
      </c>
      <c r="AJ81">
        <v>1704750</v>
      </c>
      <c r="AK81">
        <v>1698415</v>
      </c>
      <c r="AL81">
        <v>524828</v>
      </c>
    </row>
    <row r="82" spans="2:40">
      <c r="B82" t="s">
        <v>154</v>
      </c>
      <c r="AM82">
        <v>389859</v>
      </c>
      <c r="AN82">
        <v>998086</v>
      </c>
    </row>
    <row r="83" spans="2:40">
      <c r="B83" t="s">
        <v>155</v>
      </c>
      <c r="AM83">
        <v>188802</v>
      </c>
      <c r="AN83">
        <v>68544</v>
      </c>
    </row>
    <row r="84" spans="2:40">
      <c r="B84" t="s">
        <v>156</v>
      </c>
      <c r="AM84">
        <v>2411015</v>
      </c>
      <c r="AN84">
        <v>6178421</v>
      </c>
    </row>
    <row r="85" spans="2:40">
      <c r="B85" t="s">
        <v>48</v>
      </c>
      <c r="I85">
        <v>92226</v>
      </c>
      <c r="N85">
        <v>42966</v>
      </c>
      <c r="R85">
        <v>164580</v>
      </c>
      <c r="S85">
        <v>174478</v>
      </c>
      <c r="AM85">
        <v>10730624</v>
      </c>
      <c r="AN85">
        <v>15391881</v>
      </c>
    </row>
    <row r="86" spans="2:40">
      <c r="B86" t="s">
        <v>158</v>
      </c>
      <c r="AM86">
        <v>81000</v>
      </c>
      <c r="AN86">
        <v>11400</v>
      </c>
    </row>
    <row r="87" spans="2:40">
      <c r="B87" t="s">
        <v>168</v>
      </c>
      <c r="AM87">
        <v>4836</v>
      </c>
      <c r="AN87">
        <v>28907</v>
      </c>
    </row>
    <row r="88" spans="2:40">
      <c r="B88" t="s">
        <v>160</v>
      </c>
      <c r="AM88">
        <v>2733</v>
      </c>
    </row>
    <row r="89" spans="2:40">
      <c r="B89" t="s">
        <v>161</v>
      </c>
      <c r="AM89">
        <v>13876</v>
      </c>
      <c r="AN89">
        <v>76674</v>
      </c>
    </row>
    <row r="90" spans="2:40">
      <c r="B90" t="s">
        <v>203</v>
      </c>
      <c r="AM90">
        <v>9188</v>
      </c>
    </row>
    <row r="91" spans="2:40">
      <c r="B91" t="s">
        <v>204</v>
      </c>
      <c r="AM91">
        <v>35500</v>
      </c>
      <c r="AN91">
        <v>56893</v>
      </c>
    </row>
    <row r="92" spans="2:40">
      <c r="B92" t="s">
        <v>205</v>
      </c>
      <c r="AM92">
        <v>2718</v>
      </c>
      <c r="AN92">
        <v>10479</v>
      </c>
    </row>
    <row r="93" spans="2:40">
      <c r="B93" t="s">
        <v>71</v>
      </c>
      <c r="AN93">
        <v>800</v>
      </c>
    </row>
    <row r="94" spans="2:40">
      <c r="B94" t="s">
        <v>222</v>
      </c>
      <c r="AN94">
        <v>823</v>
      </c>
    </row>
    <row r="95" spans="2:40">
      <c r="B95" t="s">
        <v>163</v>
      </c>
      <c r="AM95">
        <v>14005</v>
      </c>
      <c r="AN95">
        <v>137796</v>
      </c>
    </row>
    <row r="96" spans="2:40">
      <c r="B96" t="s">
        <v>164</v>
      </c>
      <c r="AM96">
        <v>86072</v>
      </c>
      <c r="AN96">
        <v>759903</v>
      </c>
    </row>
    <row r="97" spans="2:40">
      <c r="B97" t="s">
        <v>223</v>
      </c>
      <c r="AN97">
        <v>6800</v>
      </c>
    </row>
    <row r="98" spans="2:40">
      <c r="B98" t="s">
        <v>224</v>
      </c>
      <c r="AN98">
        <v>7512</v>
      </c>
    </row>
    <row r="99" spans="2:40">
      <c r="B99" t="s">
        <v>166</v>
      </c>
      <c r="AM99">
        <v>1188600</v>
      </c>
      <c r="AN99">
        <v>4567</v>
      </c>
    </row>
    <row r="100" spans="2:40">
      <c r="B100" t="s">
        <v>206</v>
      </c>
      <c r="AM100">
        <v>10110</v>
      </c>
    </row>
    <row r="101" spans="2:40">
      <c r="B101" t="s">
        <v>169</v>
      </c>
      <c r="AN101">
        <v>56107</v>
      </c>
    </row>
    <row r="102" spans="2:40">
      <c r="B102" t="s">
        <v>59</v>
      </c>
      <c r="AI102">
        <v>2328</v>
      </c>
    </row>
    <row r="103" spans="2:40">
      <c r="B103" t="s">
        <v>47</v>
      </c>
      <c r="S103">
        <v>121340</v>
      </c>
      <c r="X103">
        <v>104877</v>
      </c>
      <c r="AB103">
        <v>20000</v>
      </c>
      <c r="AH103">
        <v>2374</v>
      </c>
      <c r="AK103">
        <v>12000</v>
      </c>
      <c r="AL103">
        <v>488442</v>
      </c>
    </row>
    <row r="104" spans="2:40">
      <c r="B104" t="s">
        <v>106</v>
      </c>
      <c r="X104">
        <v>55735</v>
      </c>
      <c r="Y104">
        <v>1248100</v>
      </c>
      <c r="AE104">
        <v>30030</v>
      </c>
      <c r="AH104">
        <v>397750</v>
      </c>
      <c r="AI104">
        <v>55910</v>
      </c>
      <c r="AJ104">
        <v>2500</v>
      </c>
      <c r="AL104">
        <v>5128</v>
      </c>
    </row>
    <row r="105" spans="2:40">
      <c r="B105" t="s">
        <v>103</v>
      </c>
      <c r="X105">
        <v>33446</v>
      </c>
      <c r="Y105">
        <v>413600</v>
      </c>
      <c r="Z105">
        <v>2922876</v>
      </c>
      <c r="AA105">
        <v>6288664</v>
      </c>
      <c r="AB105">
        <v>4316401</v>
      </c>
      <c r="AC105">
        <v>2612834</v>
      </c>
      <c r="AD105">
        <v>10932172</v>
      </c>
      <c r="AE105">
        <v>3762281</v>
      </c>
      <c r="AF105">
        <v>6620566</v>
      </c>
      <c r="AG105">
        <v>9513238</v>
      </c>
      <c r="AH105">
        <v>4566454</v>
      </c>
      <c r="AI105">
        <v>7725788</v>
      </c>
      <c r="AJ105">
        <v>7514757</v>
      </c>
      <c r="AK105">
        <v>10725907</v>
      </c>
      <c r="AL105">
        <v>9434355</v>
      </c>
    </row>
    <row r="106" spans="2:40">
      <c r="B106" t="s">
        <v>104</v>
      </c>
      <c r="AD106">
        <v>44870</v>
      </c>
      <c r="AE106">
        <v>261800</v>
      </c>
      <c r="AF106">
        <v>209798</v>
      </c>
      <c r="AG106">
        <v>2110</v>
      </c>
      <c r="AI106">
        <v>15800</v>
      </c>
      <c r="AJ106">
        <v>15290</v>
      </c>
      <c r="AK106">
        <v>148150</v>
      </c>
      <c r="AL106">
        <v>105541</v>
      </c>
    </row>
    <row r="107" spans="2:40">
      <c r="B107" t="s">
        <v>105</v>
      </c>
      <c r="AE107">
        <v>1300</v>
      </c>
      <c r="AF107">
        <v>4183</v>
      </c>
      <c r="AG107">
        <v>28000</v>
      </c>
      <c r="AH107">
        <v>3000</v>
      </c>
      <c r="AI107">
        <v>79300</v>
      </c>
      <c r="AJ107">
        <v>20000</v>
      </c>
      <c r="AK107">
        <v>10000</v>
      </c>
      <c r="AN107">
        <v>5090</v>
      </c>
    </row>
    <row r="108" spans="2:40">
      <c r="B108" t="s">
        <v>128</v>
      </c>
      <c r="AI108">
        <v>15756</v>
      </c>
      <c r="AK108">
        <v>63529</v>
      </c>
      <c r="AL108">
        <v>54188</v>
      </c>
    </row>
    <row r="109" spans="2:40">
      <c r="B109" t="s">
        <v>46</v>
      </c>
      <c r="S109">
        <v>547501</v>
      </c>
      <c r="X109">
        <v>2694005</v>
      </c>
      <c r="Y109">
        <v>12307105</v>
      </c>
      <c r="Z109">
        <v>33149189</v>
      </c>
      <c r="AA109">
        <v>30084968</v>
      </c>
      <c r="AB109">
        <v>50719457</v>
      </c>
      <c r="AC109">
        <v>58650576</v>
      </c>
      <c r="AD109">
        <v>53930384</v>
      </c>
      <c r="AE109">
        <v>75694472</v>
      </c>
      <c r="AF109">
        <v>94445519</v>
      </c>
      <c r="AG109">
        <v>111010298</v>
      </c>
      <c r="AH109">
        <v>95110385</v>
      </c>
      <c r="AI109">
        <v>65651581</v>
      </c>
      <c r="AJ109">
        <v>38207604</v>
      </c>
      <c r="AK109">
        <v>32522529</v>
      </c>
      <c r="AL109">
        <v>57334735</v>
      </c>
    </row>
    <row r="110" spans="2:40">
      <c r="B110" t="s">
        <v>52</v>
      </c>
      <c r="Q110">
        <v>118776</v>
      </c>
      <c r="R110">
        <v>209047</v>
      </c>
    </row>
    <row r="111" spans="2:40">
      <c r="B111" t="s">
        <v>53</v>
      </c>
      <c r="J111">
        <v>90290</v>
      </c>
      <c r="K111">
        <v>52372</v>
      </c>
      <c r="L111">
        <v>74087</v>
      </c>
      <c r="M111">
        <v>79679</v>
      </c>
      <c r="N111">
        <v>126283</v>
      </c>
      <c r="O111">
        <v>313846</v>
      </c>
      <c r="P111">
        <v>645263</v>
      </c>
      <c r="Q111">
        <v>464591</v>
      </c>
      <c r="R111">
        <v>768414</v>
      </c>
    </row>
    <row r="112" spans="2:40">
      <c r="B112" t="s">
        <v>74</v>
      </c>
      <c r="H112">
        <v>427420</v>
      </c>
    </row>
    <row r="113" spans="2:40">
      <c r="B113" t="s">
        <v>75</v>
      </c>
      <c r="H113">
        <v>122175</v>
      </c>
    </row>
    <row r="114" spans="2:40">
      <c r="B114" t="s">
        <v>76</v>
      </c>
      <c r="H114">
        <v>251005</v>
      </c>
    </row>
    <row r="115" spans="2:40">
      <c r="B115" t="s">
        <v>77</v>
      </c>
      <c r="H115">
        <v>140595</v>
      </c>
    </row>
    <row r="116" spans="2:40">
      <c r="B116" t="s">
        <v>54</v>
      </c>
      <c r="H116">
        <v>157645</v>
      </c>
      <c r="I116">
        <v>101311</v>
      </c>
      <c r="M116">
        <v>141050</v>
      </c>
      <c r="N116">
        <v>59355</v>
      </c>
      <c r="O116">
        <v>512415</v>
      </c>
      <c r="P116">
        <v>269808</v>
      </c>
      <c r="Q116">
        <v>418723</v>
      </c>
      <c r="R116">
        <v>1175722</v>
      </c>
    </row>
    <row r="117" spans="2:40">
      <c r="B117" t="s">
        <v>78</v>
      </c>
      <c r="H117">
        <v>1077242</v>
      </c>
    </row>
    <row r="118" spans="2:40">
      <c r="B118" t="s">
        <v>239</v>
      </c>
      <c r="AA118">
        <v>70700</v>
      </c>
      <c r="AB118">
        <v>36383</v>
      </c>
      <c r="AC118">
        <v>40068</v>
      </c>
      <c r="AE118">
        <v>80512</v>
      </c>
      <c r="AF118">
        <v>174632</v>
      </c>
      <c r="AG118">
        <v>285030</v>
      </c>
      <c r="AH118">
        <v>449049</v>
      </c>
      <c r="AI118">
        <v>127503</v>
      </c>
      <c r="AJ118">
        <v>573808</v>
      </c>
      <c r="AK118">
        <v>224680</v>
      </c>
      <c r="AL118">
        <v>134137</v>
      </c>
    </row>
    <row r="119" spans="2:40">
      <c r="B119" t="s">
        <v>107</v>
      </c>
      <c r="AC119">
        <v>1223002</v>
      </c>
      <c r="AD119">
        <v>2000</v>
      </c>
      <c r="AJ119">
        <v>8000</v>
      </c>
      <c r="AK119">
        <v>8100</v>
      </c>
      <c r="AL119">
        <v>4116</v>
      </c>
    </row>
    <row r="120" spans="2:40">
      <c r="B120" t="s">
        <v>45</v>
      </c>
      <c r="L120">
        <v>169390</v>
      </c>
      <c r="M120">
        <v>157148</v>
      </c>
      <c r="N120">
        <v>742130</v>
      </c>
      <c r="O120">
        <v>1541747</v>
      </c>
      <c r="P120">
        <v>1959923</v>
      </c>
      <c r="Q120">
        <v>535021</v>
      </c>
      <c r="R120">
        <v>1110314</v>
      </c>
      <c r="S120">
        <v>51453</v>
      </c>
      <c r="Y120">
        <v>11083584</v>
      </c>
      <c r="Z120">
        <v>1320290</v>
      </c>
      <c r="AA120">
        <v>2149560</v>
      </c>
      <c r="AB120">
        <v>1082462</v>
      </c>
      <c r="AC120">
        <v>3879105</v>
      </c>
      <c r="AD120">
        <v>7874167</v>
      </c>
      <c r="AE120">
        <v>8447027</v>
      </c>
      <c r="AF120">
        <v>4125750</v>
      </c>
      <c r="AG120">
        <v>1537261</v>
      </c>
      <c r="AH120">
        <v>12989781</v>
      </c>
      <c r="AI120">
        <v>4235003</v>
      </c>
      <c r="AJ120">
        <v>12209051</v>
      </c>
      <c r="AK120">
        <v>11481280</v>
      </c>
      <c r="AL120">
        <v>8315904</v>
      </c>
    </row>
    <row r="121" spans="2:40">
      <c r="B121" t="s">
        <v>130</v>
      </c>
      <c r="AJ121">
        <v>6000</v>
      </c>
    </row>
    <row r="122" spans="2:40">
      <c r="B122" t="s">
        <v>170</v>
      </c>
      <c r="AM122">
        <v>74030</v>
      </c>
      <c r="AN122">
        <v>365068</v>
      </c>
    </row>
    <row r="123" spans="2:40">
      <c r="B123" t="s">
        <v>171</v>
      </c>
      <c r="AM123">
        <v>106527123</v>
      </c>
      <c r="AN123">
        <v>104326683</v>
      </c>
    </row>
    <row r="124" spans="2:40">
      <c r="B124" t="s">
        <v>172</v>
      </c>
      <c r="AN124">
        <v>28340</v>
      </c>
    </row>
    <row r="125" spans="2:40">
      <c r="B125" t="s">
        <v>81</v>
      </c>
      <c r="AM125">
        <v>17755258</v>
      </c>
      <c r="AN125">
        <v>27033098</v>
      </c>
    </row>
    <row r="126" spans="2:40">
      <c r="B126" t="s">
        <v>225</v>
      </c>
      <c r="AN126">
        <v>7532</v>
      </c>
    </row>
    <row r="127" spans="2:40">
      <c r="B127" t="s">
        <v>177</v>
      </c>
      <c r="AN127">
        <v>22412</v>
      </c>
    </row>
    <row r="128" spans="2:40">
      <c r="B128" t="s">
        <v>178</v>
      </c>
      <c r="AM128">
        <v>156822</v>
      </c>
      <c r="AN128">
        <v>290148</v>
      </c>
    </row>
    <row r="129" spans="2:40">
      <c r="B129" t="s">
        <v>180</v>
      </c>
      <c r="AM129">
        <v>36802</v>
      </c>
      <c r="AN129">
        <v>586789</v>
      </c>
    </row>
    <row r="130" spans="2:40">
      <c r="B130" t="s">
        <v>125</v>
      </c>
      <c r="AL130">
        <v>11200</v>
      </c>
      <c r="AN130">
        <v>59227</v>
      </c>
    </row>
    <row r="131" spans="2:40">
      <c r="B131" t="s">
        <v>226</v>
      </c>
      <c r="AN131">
        <v>2250</v>
      </c>
    </row>
    <row r="132" spans="2:40">
      <c r="B132" t="s">
        <v>181</v>
      </c>
      <c r="AM132">
        <v>4272</v>
      </c>
    </row>
    <row r="133" spans="2:40">
      <c r="B133" t="s">
        <v>182</v>
      </c>
      <c r="AN133">
        <v>3600</v>
      </c>
    </row>
    <row r="134" spans="2:40">
      <c r="B134" t="s">
        <v>183</v>
      </c>
      <c r="AM134">
        <v>37030</v>
      </c>
      <c r="AN134">
        <v>629103</v>
      </c>
    </row>
    <row r="135" spans="2:40">
      <c r="B135" t="s">
        <v>109</v>
      </c>
    </row>
    <row r="136" spans="2:40">
      <c r="B136" t="s">
        <v>207</v>
      </c>
      <c r="AM136">
        <v>14376</v>
      </c>
      <c r="AN136">
        <v>113703</v>
      </c>
    </row>
    <row r="137" spans="2:40">
      <c r="B137" t="s">
        <v>110</v>
      </c>
      <c r="AA137">
        <v>65700</v>
      </c>
      <c r="AB137">
        <v>7000</v>
      </c>
      <c r="AC137">
        <v>93130</v>
      </c>
      <c r="AD137">
        <v>857097</v>
      </c>
      <c r="AE137">
        <v>1821288</v>
      </c>
      <c r="AF137">
        <v>2656094</v>
      </c>
      <c r="AG137">
        <v>1611369</v>
      </c>
      <c r="AH137">
        <v>7042200</v>
      </c>
      <c r="AI137">
        <v>6964295</v>
      </c>
      <c r="AJ137">
        <v>10161660</v>
      </c>
      <c r="AK137">
        <v>14537420</v>
      </c>
      <c r="AL137">
        <v>13961012</v>
      </c>
    </row>
    <row r="138" spans="2:40">
      <c r="B138" t="s">
        <v>20</v>
      </c>
      <c r="Y138">
        <v>30375</v>
      </c>
      <c r="AM138">
        <v>3378253</v>
      </c>
      <c r="AN138">
        <v>9280301</v>
      </c>
    </row>
    <row r="139" spans="2:40">
      <c r="B139" t="s">
        <v>21</v>
      </c>
      <c r="C139" t="s">
        <v>22</v>
      </c>
      <c r="O139">
        <v>6675</v>
      </c>
      <c r="S139">
        <v>369297</v>
      </c>
      <c r="X139">
        <v>20706001</v>
      </c>
      <c r="Y139">
        <v>192552976</v>
      </c>
      <c r="Z139">
        <v>275270381</v>
      </c>
      <c r="AA139">
        <v>291112695</v>
      </c>
      <c r="AB139">
        <v>343303750</v>
      </c>
      <c r="AC139">
        <v>300783014</v>
      </c>
      <c r="AD139">
        <v>295647054</v>
      </c>
      <c r="AE139">
        <v>365138545</v>
      </c>
      <c r="AF139">
        <v>340669530</v>
      </c>
      <c r="AG139">
        <v>408524111</v>
      </c>
      <c r="AH139">
        <v>452695835</v>
      </c>
      <c r="AI139">
        <v>412013404</v>
      </c>
      <c r="AJ139">
        <v>412878249</v>
      </c>
      <c r="AK139">
        <v>444020356</v>
      </c>
      <c r="AL139">
        <v>462161758</v>
      </c>
      <c r="AM139">
        <v>429362040</v>
      </c>
      <c r="AN139">
        <v>566785838</v>
      </c>
    </row>
    <row r="140" spans="2:40">
      <c r="B140" t="s">
        <v>42</v>
      </c>
      <c r="K140">
        <v>185200</v>
      </c>
      <c r="Z140">
        <v>1056000</v>
      </c>
      <c r="AA140">
        <v>1999792</v>
      </c>
      <c r="AB140">
        <v>1295360</v>
      </c>
      <c r="AC140">
        <v>227685</v>
      </c>
      <c r="AD140">
        <v>696545</v>
      </c>
      <c r="AE140">
        <v>663669</v>
      </c>
      <c r="AF140">
        <v>3340776</v>
      </c>
      <c r="AG140">
        <v>1243729</v>
      </c>
      <c r="AH140">
        <v>872389</v>
      </c>
      <c r="AI140">
        <v>1391411</v>
      </c>
      <c r="AJ140">
        <v>3143874</v>
      </c>
      <c r="AK140">
        <v>5098789</v>
      </c>
      <c r="AL140">
        <v>6837899</v>
      </c>
      <c r="AM140">
        <v>4498660</v>
      </c>
      <c r="AN140">
        <v>4941529</v>
      </c>
    </row>
    <row r="141" spans="2:40">
      <c r="B141" t="s">
        <v>240</v>
      </c>
      <c r="AA141">
        <v>171873</v>
      </c>
      <c r="AB141">
        <v>116732</v>
      </c>
      <c r="AC141">
        <v>116656</v>
      </c>
      <c r="AD141">
        <v>347182</v>
      </c>
      <c r="AE141">
        <v>450434</v>
      </c>
      <c r="AF141">
        <v>638254</v>
      </c>
      <c r="AG141">
        <v>466119</v>
      </c>
      <c r="AH141">
        <v>468246</v>
      </c>
      <c r="AI141">
        <v>750427</v>
      </c>
      <c r="AJ141">
        <v>609835</v>
      </c>
      <c r="AK141">
        <v>1110125</v>
      </c>
      <c r="AL141">
        <v>2004442</v>
      </c>
    </row>
    <row r="142" spans="2:40">
      <c r="B142" t="s">
        <v>112</v>
      </c>
      <c r="AA142">
        <v>1526601</v>
      </c>
      <c r="AB142">
        <v>2734805</v>
      </c>
      <c r="AC142">
        <v>4236106</v>
      </c>
      <c r="AD142">
        <v>4108861</v>
      </c>
      <c r="AE142">
        <v>1266709</v>
      </c>
      <c r="AF142">
        <v>3598266</v>
      </c>
      <c r="AG142">
        <v>2276692</v>
      </c>
      <c r="AH142">
        <v>6511363</v>
      </c>
      <c r="AI142">
        <v>11231390</v>
      </c>
      <c r="AJ142">
        <v>7027676</v>
      </c>
      <c r="AK142">
        <v>9724928</v>
      </c>
      <c r="AL142">
        <v>5052057</v>
      </c>
    </row>
    <row r="143" spans="2:40">
      <c r="B143" t="s">
        <v>185</v>
      </c>
      <c r="AM143">
        <v>72960</v>
      </c>
      <c r="AN143">
        <v>226591</v>
      </c>
    </row>
    <row r="144" spans="2:40">
      <c r="B144" t="s">
        <v>186</v>
      </c>
      <c r="AM144">
        <v>35135</v>
      </c>
      <c r="AN144">
        <v>155831</v>
      </c>
    </row>
    <row r="145" spans="2:40">
      <c r="B145" t="s">
        <v>187</v>
      </c>
      <c r="AM145">
        <v>108875</v>
      </c>
      <c r="AN145">
        <v>120826</v>
      </c>
    </row>
    <row r="146" spans="2:40">
      <c r="B146" t="s">
        <v>188</v>
      </c>
      <c r="AM146">
        <v>395822</v>
      </c>
      <c r="AN146">
        <v>71360</v>
      </c>
    </row>
    <row r="147" spans="2:40">
      <c r="B147" t="s">
        <v>80</v>
      </c>
      <c r="AM147">
        <v>80395</v>
      </c>
      <c r="AN147">
        <v>136946</v>
      </c>
    </row>
    <row r="148" spans="2:40">
      <c r="B148" t="s">
        <v>189</v>
      </c>
      <c r="AM148">
        <v>13095</v>
      </c>
      <c r="AN148">
        <v>83471</v>
      </c>
    </row>
    <row r="149" spans="2:40">
      <c r="B149" t="s">
        <v>190</v>
      </c>
      <c r="AM149">
        <v>1556733</v>
      </c>
      <c r="AN149">
        <v>1649431</v>
      </c>
    </row>
    <row r="150" spans="2:40">
      <c r="B150" t="s">
        <v>208</v>
      </c>
      <c r="AM150">
        <v>4506</v>
      </c>
      <c r="AN150">
        <v>12525</v>
      </c>
    </row>
    <row r="151" spans="2:40">
      <c r="B151" t="s">
        <v>209</v>
      </c>
      <c r="AM151">
        <v>3257</v>
      </c>
    </row>
    <row r="152" spans="2:40">
      <c r="B152" t="s">
        <v>236</v>
      </c>
      <c r="Z152">
        <v>92000</v>
      </c>
      <c r="AM152">
        <v>2834307</v>
      </c>
      <c r="AN152">
        <v>892778</v>
      </c>
    </row>
    <row r="153" spans="2:40">
      <c r="B153" t="s">
        <v>232</v>
      </c>
      <c r="AN153">
        <v>2250</v>
      </c>
    </row>
    <row r="154" spans="2:40">
      <c r="B154" t="s">
        <v>192</v>
      </c>
      <c r="AM154">
        <v>40630</v>
      </c>
      <c r="AN154">
        <v>162537</v>
      </c>
    </row>
    <row r="155" spans="2:40">
      <c r="B155" t="s">
        <v>193</v>
      </c>
      <c r="AM155">
        <v>21677</v>
      </c>
      <c r="AN155">
        <v>84418</v>
      </c>
    </row>
    <row r="156" spans="2:40">
      <c r="B156" t="s">
        <v>194</v>
      </c>
      <c r="AM156">
        <v>217546</v>
      </c>
      <c r="AN156">
        <v>185019</v>
      </c>
    </row>
    <row r="157" spans="2:40">
      <c r="B157" t="s">
        <v>210</v>
      </c>
      <c r="AM157">
        <v>54867</v>
      </c>
    </row>
    <row r="158" spans="2:40">
      <c r="B158" t="s">
        <v>211</v>
      </c>
      <c r="AM158">
        <v>11127</v>
      </c>
      <c r="AN158">
        <v>83064</v>
      </c>
    </row>
    <row r="159" spans="2:40">
      <c r="B159" t="s">
        <v>231</v>
      </c>
      <c r="AN159">
        <v>3370</v>
      </c>
    </row>
    <row r="160" spans="2:40">
      <c r="B160" t="s">
        <v>212</v>
      </c>
      <c r="AM160">
        <v>1582</v>
      </c>
      <c r="AN160">
        <v>13636</v>
      </c>
    </row>
    <row r="161" spans="2:40">
      <c r="B161" t="s">
        <v>213</v>
      </c>
      <c r="AM161">
        <v>3255</v>
      </c>
    </row>
    <row r="162" spans="2:40">
      <c r="B162" t="s">
        <v>214</v>
      </c>
      <c r="AM162">
        <v>1737</v>
      </c>
    </row>
    <row r="163" spans="2:40">
      <c r="B163" t="s">
        <v>215</v>
      </c>
      <c r="AM163">
        <v>31029</v>
      </c>
      <c r="AN163">
        <v>23594</v>
      </c>
    </row>
    <row r="164" spans="2:40">
      <c r="B164" t="s">
        <v>195</v>
      </c>
      <c r="AM164">
        <v>72302</v>
      </c>
      <c r="AN164">
        <v>127259</v>
      </c>
    </row>
    <row r="165" spans="2:40">
      <c r="B165" t="s">
        <v>216</v>
      </c>
      <c r="AM165">
        <v>25303</v>
      </c>
      <c r="AN165">
        <v>24848</v>
      </c>
    </row>
    <row r="166" spans="2:40">
      <c r="B166" t="s">
        <v>196</v>
      </c>
      <c r="AM166">
        <v>8665</v>
      </c>
      <c r="AN166">
        <v>55613</v>
      </c>
    </row>
    <row r="167" spans="2:40">
      <c r="B167" t="s">
        <v>113</v>
      </c>
      <c r="AA167">
        <v>53464</v>
      </c>
      <c r="AB167">
        <v>17125</v>
      </c>
      <c r="AC167">
        <v>25873</v>
      </c>
      <c r="AD167">
        <v>63539</v>
      </c>
      <c r="AE167">
        <v>259407</v>
      </c>
      <c r="AF167">
        <v>736935</v>
      </c>
      <c r="AG167">
        <v>1538286</v>
      </c>
      <c r="AH167">
        <v>792453</v>
      </c>
      <c r="AI167">
        <v>2137328</v>
      </c>
      <c r="AJ167">
        <v>1025086</v>
      </c>
      <c r="AK167">
        <v>2006187</v>
      </c>
      <c r="AL167">
        <v>1650600</v>
      </c>
      <c r="AM167">
        <v>876818</v>
      </c>
      <c r="AN167">
        <v>1479387</v>
      </c>
    </row>
    <row r="168" spans="2:40">
      <c r="B168" t="s">
        <v>114</v>
      </c>
      <c r="AD168">
        <v>51344</v>
      </c>
      <c r="AE168">
        <v>77572</v>
      </c>
      <c r="AF168">
        <v>88485</v>
      </c>
      <c r="AK168">
        <v>21437</v>
      </c>
      <c r="AL168">
        <v>7772</v>
      </c>
      <c r="AM168">
        <v>53426</v>
      </c>
      <c r="AN168">
        <v>320467</v>
      </c>
    </row>
    <row r="169" spans="2:40">
      <c r="B169" t="s">
        <v>126</v>
      </c>
      <c r="AH169">
        <v>2250</v>
      </c>
      <c r="AI169">
        <v>4400</v>
      </c>
      <c r="AK169">
        <v>126723</v>
      </c>
      <c r="AL169">
        <v>27284</v>
      </c>
      <c r="AM169">
        <v>42246</v>
      </c>
      <c r="AN169">
        <v>44275</v>
      </c>
    </row>
    <row r="170" spans="2:40">
      <c r="B170" t="s">
        <v>115</v>
      </c>
      <c r="AE170">
        <v>170870</v>
      </c>
      <c r="AF170">
        <v>222000</v>
      </c>
      <c r="AG170">
        <v>18383</v>
      </c>
      <c r="AH170">
        <v>1994902</v>
      </c>
      <c r="AI170">
        <v>4351437</v>
      </c>
      <c r="AJ170">
        <v>271297</v>
      </c>
      <c r="AK170">
        <v>34528</v>
      </c>
      <c r="AL170">
        <v>109582</v>
      </c>
      <c r="AM170">
        <v>219332</v>
      </c>
      <c r="AN170">
        <v>676907</v>
      </c>
    </row>
    <row r="171" spans="2:40">
      <c r="B171" t="s">
        <v>56</v>
      </c>
      <c r="Y171">
        <v>740159</v>
      </c>
      <c r="Z171">
        <v>15000</v>
      </c>
      <c r="AA171">
        <v>186375</v>
      </c>
      <c r="AB171">
        <v>413416</v>
      </c>
      <c r="AC171">
        <v>1121656</v>
      </c>
      <c r="AD171">
        <v>3183069</v>
      </c>
      <c r="AE171">
        <v>1072993</v>
      </c>
      <c r="AF171">
        <v>570932</v>
      </c>
      <c r="AG171">
        <v>1622743</v>
      </c>
      <c r="AH171">
        <v>1532750</v>
      </c>
      <c r="AI171">
        <v>4295128</v>
      </c>
      <c r="AJ171">
        <v>4848397</v>
      </c>
      <c r="AK171">
        <v>3717703</v>
      </c>
      <c r="AL171">
        <v>4634659</v>
      </c>
      <c r="AM171">
        <v>5397231</v>
      </c>
      <c r="AN171">
        <v>8155815</v>
      </c>
    </row>
    <row r="172" spans="2:40">
      <c r="B172" t="s">
        <v>43</v>
      </c>
      <c r="N172">
        <v>180739</v>
      </c>
      <c r="O172">
        <v>407198</v>
      </c>
      <c r="R172">
        <v>44963</v>
      </c>
      <c r="X172">
        <v>7230619</v>
      </c>
      <c r="Y172">
        <v>57020809</v>
      </c>
      <c r="Z172">
        <v>22602850</v>
      </c>
      <c r="AA172">
        <v>41734738</v>
      </c>
      <c r="AB172">
        <v>28655336</v>
      </c>
      <c r="AC172">
        <v>37329732</v>
      </c>
      <c r="AD172">
        <v>55018130</v>
      </c>
      <c r="AE172">
        <v>51398403</v>
      </c>
      <c r="AF172">
        <v>63052987</v>
      </c>
      <c r="AG172">
        <v>55062494</v>
      </c>
      <c r="AH172">
        <v>63920504</v>
      </c>
      <c r="AI172">
        <v>62416690</v>
      </c>
      <c r="AJ172">
        <v>37267368</v>
      </c>
      <c r="AK172">
        <v>48956047</v>
      </c>
      <c r="AL172">
        <v>75898613</v>
      </c>
      <c r="AM172">
        <v>78080563</v>
      </c>
      <c r="AN172">
        <v>70731810</v>
      </c>
    </row>
    <row r="173" spans="2:40">
      <c r="B173" t="s">
        <v>65</v>
      </c>
      <c r="H173">
        <v>57090</v>
      </c>
      <c r="J173">
        <v>78885</v>
      </c>
      <c r="L173">
        <v>77280</v>
      </c>
      <c r="M173">
        <v>30000</v>
      </c>
      <c r="N173">
        <v>10000</v>
      </c>
      <c r="P173">
        <v>10000</v>
      </c>
      <c r="Q173">
        <v>83820</v>
      </c>
      <c r="W173">
        <v>203750</v>
      </c>
      <c r="X173">
        <v>3018104</v>
      </c>
      <c r="Y173">
        <v>54606430</v>
      </c>
      <c r="Z173">
        <v>10392865</v>
      </c>
      <c r="AA173">
        <v>26832495</v>
      </c>
      <c r="AB173">
        <v>24951659</v>
      </c>
      <c r="AC173">
        <v>39734157</v>
      </c>
      <c r="AD173">
        <v>46394762</v>
      </c>
      <c r="AE173">
        <v>33971021</v>
      </c>
      <c r="AF173">
        <v>25485868</v>
      </c>
      <c r="AG173">
        <v>55579273</v>
      </c>
      <c r="AH173">
        <v>58670127</v>
      </c>
      <c r="AI173">
        <v>48577359</v>
      </c>
      <c r="AJ173">
        <v>46735978</v>
      </c>
      <c r="AK173">
        <v>58519134</v>
      </c>
      <c r="AL173">
        <v>74906026</v>
      </c>
      <c r="AM173">
        <v>66611377</v>
      </c>
      <c r="AN173">
        <v>64791164</v>
      </c>
    </row>
    <row r="174" spans="2:40">
      <c r="B174" t="s">
        <v>62</v>
      </c>
      <c r="X174">
        <v>1938436</v>
      </c>
      <c r="Y174">
        <v>3104299</v>
      </c>
      <c r="Z174">
        <v>463928</v>
      </c>
      <c r="AA174">
        <v>3681016</v>
      </c>
      <c r="AB174">
        <v>3897264</v>
      </c>
      <c r="AC174">
        <v>1709120</v>
      </c>
      <c r="AD174">
        <v>1167140</v>
      </c>
      <c r="AE174">
        <v>2406658</v>
      </c>
      <c r="AF174">
        <v>629498</v>
      </c>
      <c r="AG174">
        <v>7510783</v>
      </c>
      <c r="AH174">
        <v>10267937</v>
      </c>
      <c r="AI174">
        <v>11476291</v>
      </c>
      <c r="AJ174">
        <v>4826519</v>
      </c>
      <c r="AK174">
        <v>3811651</v>
      </c>
      <c r="AL174">
        <v>3869219</v>
      </c>
      <c r="AM174">
        <v>2032590</v>
      </c>
      <c r="AN174">
        <v>5199847</v>
      </c>
    </row>
    <row r="175" spans="2:40">
      <c r="B175" t="s">
        <v>241</v>
      </c>
      <c r="AA175">
        <v>114105</v>
      </c>
      <c r="AB175">
        <v>108280</v>
      </c>
      <c r="AC175">
        <v>14300</v>
      </c>
      <c r="AD175">
        <v>91342</v>
      </c>
      <c r="AE175">
        <v>394265</v>
      </c>
      <c r="AF175">
        <v>110190</v>
      </c>
      <c r="AG175">
        <v>51880</v>
      </c>
      <c r="AH175">
        <v>293102</v>
      </c>
      <c r="AI175">
        <v>154065</v>
      </c>
      <c r="AJ175">
        <v>84349</v>
      </c>
      <c r="AK175">
        <v>147369</v>
      </c>
      <c r="AL175">
        <v>2468411</v>
      </c>
      <c r="AM175">
        <v>84340</v>
      </c>
      <c r="AN175">
        <v>169682</v>
      </c>
    </row>
    <row r="176" spans="2:40">
      <c r="B176" t="s">
        <v>117</v>
      </c>
      <c r="AA176">
        <v>178908</v>
      </c>
      <c r="AB176">
        <v>93498</v>
      </c>
      <c r="AC176">
        <v>200641</v>
      </c>
      <c r="AD176">
        <v>234676</v>
      </c>
      <c r="AE176">
        <v>659805</v>
      </c>
      <c r="AF176">
        <v>2620047</v>
      </c>
      <c r="AG176">
        <v>998539</v>
      </c>
      <c r="AH176">
        <v>2279001</v>
      </c>
      <c r="AI176">
        <v>2094102</v>
      </c>
      <c r="AJ176">
        <v>1551951</v>
      </c>
      <c r="AK176">
        <v>994559</v>
      </c>
      <c r="AL176">
        <v>731449</v>
      </c>
      <c r="AM176">
        <v>1263349</v>
      </c>
      <c r="AN176">
        <v>1735378</v>
      </c>
    </row>
    <row r="177" spans="2:40">
      <c r="B177" t="s">
        <v>242</v>
      </c>
      <c r="AA177">
        <v>123030</v>
      </c>
      <c r="AB177">
        <v>172725</v>
      </c>
      <c r="AC177">
        <v>131017</v>
      </c>
      <c r="AD177">
        <v>28438</v>
      </c>
      <c r="AE177">
        <v>22535</v>
      </c>
      <c r="AF177">
        <v>79954</v>
      </c>
      <c r="AG177">
        <v>188129</v>
      </c>
      <c r="AH177">
        <v>221867</v>
      </c>
      <c r="AI177">
        <v>188842</v>
      </c>
      <c r="AJ177">
        <v>309565</v>
      </c>
      <c r="AK177">
        <v>536671</v>
      </c>
      <c r="AL177">
        <v>241850</v>
      </c>
      <c r="AM177">
        <v>129483</v>
      </c>
      <c r="AN177">
        <v>441293</v>
      </c>
    </row>
    <row r="178" spans="2:40">
      <c r="B178" t="s">
        <v>119</v>
      </c>
      <c r="X178">
        <v>17400</v>
      </c>
      <c r="AA178">
        <v>157913</v>
      </c>
      <c r="AB178">
        <v>75688</v>
      </c>
      <c r="AC178">
        <v>793020</v>
      </c>
      <c r="AD178">
        <v>1763084</v>
      </c>
      <c r="AE178">
        <v>2092575</v>
      </c>
      <c r="AF178">
        <v>3025819</v>
      </c>
      <c r="AG178">
        <v>3521271</v>
      </c>
      <c r="AH178">
        <v>3379722</v>
      </c>
      <c r="AI178">
        <v>2287869</v>
      </c>
      <c r="AJ178">
        <v>1735503</v>
      </c>
      <c r="AK178">
        <v>2576337</v>
      </c>
      <c r="AL178">
        <v>2229618</v>
      </c>
      <c r="AM178">
        <v>2850947</v>
      </c>
      <c r="AN178">
        <v>3616666</v>
      </c>
    </row>
    <row r="179" spans="2:40">
      <c r="B179" t="s">
        <v>55</v>
      </c>
      <c r="O179">
        <v>55000</v>
      </c>
      <c r="P179">
        <v>60500</v>
      </c>
      <c r="X179">
        <v>28349</v>
      </c>
      <c r="Y179">
        <v>1330858</v>
      </c>
      <c r="Z179">
        <v>2018586</v>
      </c>
      <c r="AA179">
        <v>3519096</v>
      </c>
      <c r="AB179">
        <v>7669645</v>
      </c>
      <c r="AC179">
        <v>7969023</v>
      </c>
      <c r="AD179">
        <v>6596836</v>
      </c>
      <c r="AE179">
        <v>12092755</v>
      </c>
      <c r="AF179">
        <v>11936531</v>
      </c>
      <c r="AG179">
        <v>8564964</v>
      </c>
      <c r="AH179">
        <v>10861252</v>
      </c>
      <c r="AI179">
        <v>7914205</v>
      </c>
      <c r="AJ179">
        <v>10085737</v>
      </c>
      <c r="AK179">
        <v>11086373</v>
      </c>
      <c r="AL179">
        <v>17839015</v>
      </c>
      <c r="AM179">
        <v>23507640</v>
      </c>
      <c r="AN179">
        <v>29005001</v>
      </c>
    </row>
    <row r="180" spans="2:40">
      <c r="B180" t="s">
        <v>217</v>
      </c>
      <c r="AM180">
        <v>15600</v>
      </c>
      <c r="AN180">
        <v>35398</v>
      </c>
    </row>
    <row r="181" spans="2:40">
      <c r="B181" t="s">
        <v>199</v>
      </c>
      <c r="AN181">
        <v>28289</v>
      </c>
    </row>
    <row r="182" spans="2:40">
      <c r="B182" t="s">
        <v>243</v>
      </c>
      <c r="Y182">
        <v>9760</v>
      </c>
      <c r="AA182">
        <v>119350</v>
      </c>
      <c r="AB182">
        <v>36850</v>
      </c>
      <c r="AC182">
        <v>25440</v>
      </c>
      <c r="AD182">
        <v>204325</v>
      </c>
      <c r="AE182">
        <v>302320</v>
      </c>
      <c r="AF182">
        <v>363380</v>
      </c>
      <c r="AG182">
        <v>551593</v>
      </c>
      <c r="AH182">
        <v>139013</v>
      </c>
      <c r="AI182">
        <v>403779</v>
      </c>
      <c r="AJ182">
        <v>406344</v>
      </c>
      <c r="AK182">
        <v>1577417</v>
      </c>
      <c r="AL182">
        <v>2245391</v>
      </c>
      <c r="AM182">
        <v>2952518</v>
      </c>
      <c r="AN182">
        <v>5192378</v>
      </c>
    </row>
    <row r="183" spans="2:40">
      <c r="B183" t="s">
        <v>228</v>
      </c>
      <c r="AN183">
        <v>4000</v>
      </c>
    </row>
    <row r="184" spans="2:40">
      <c r="B184" t="s">
        <v>229</v>
      </c>
      <c r="AN184">
        <v>2900</v>
      </c>
    </row>
    <row r="185" spans="2:40">
      <c r="B185" t="s">
        <v>230</v>
      </c>
      <c r="AN185">
        <v>4000</v>
      </c>
    </row>
    <row r="186" spans="2:40">
      <c r="B186" t="s">
        <v>23</v>
      </c>
    </row>
    <row r="188" spans="2:40">
      <c r="B188" t="s">
        <v>249</v>
      </c>
      <c r="E188">
        <f t="shared" ref="E188" si="0">SUM(E4:E187)</f>
        <v>0</v>
      </c>
      <c r="F188">
        <f t="shared" ref="F188" si="1">SUM(F4:F187)</f>
        <v>53372519</v>
      </c>
      <c r="G188">
        <f t="shared" ref="G188" si="2">SUM(G4:G187)</f>
        <v>56086280</v>
      </c>
      <c r="H188">
        <f t="shared" ref="H188" si="3">SUM(H4:H187)</f>
        <v>213729509</v>
      </c>
      <c r="I188">
        <f t="shared" ref="I188" si="4">SUM(I4:I187)</f>
        <v>215586697</v>
      </c>
      <c r="J188">
        <f t="shared" ref="J188" si="5">SUM(J4:J187)</f>
        <v>247792033</v>
      </c>
      <c r="K188">
        <f t="shared" ref="K188:S188" si="6">SUM(K4:K187)</f>
        <v>281350237</v>
      </c>
      <c r="L188">
        <f t="shared" si="6"/>
        <v>267237383</v>
      </c>
      <c r="M188">
        <f t="shared" si="6"/>
        <v>245044377</v>
      </c>
      <c r="N188">
        <f t="shared" si="6"/>
        <v>257054344</v>
      </c>
      <c r="O188">
        <f t="shared" si="6"/>
        <v>290142305</v>
      </c>
      <c r="P188">
        <f t="shared" si="6"/>
        <v>319549720</v>
      </c>
      <c r="Q188">
        <f t="shared" si="6"/>
        <v>340040408</v>
      </c>
      <c r="R188">
        <f t="shared" si="6"/>
        <v>404798707</v>
      </c>
      <c r="S188">
        <f t="shared" si="6"/>
        <v>285179916</v>
      </c>
      <c r="T188">
        <f>SUM(T4:T187)</f>
        <v>266461689</v>
      </c>
      <c r="U188">
        <f>SUM(U4:U187)</f>
        <v>510580465</v>
      </c>
      <c r="V188">
        <f>SUM(V4:V187)</f>
        <v>444858710</v>
      </c>
      <c r="W188">
        <f t="shared" ref="W188:AN188" si="7">SUM(W4:W187)</f>
        <v>226842660</v>
      </c>
      <c r="X188">
        <f t="shared" si="7"/>
        <v>880398802</v>
      </c>
      <c r="Y188">
        <f t="shared" si="7"/>
        <v>2926421880</v>
      </c>
      <c r="Z188">
        <f t="shared" si="7"/>
        <v>3389441537</v>
      </c>
      <c r="AA188">
        <f t="shared" si="7"/>
        <v>4467618515</v>
      </c>
      <c r="AB188">
        <f t="shared" si="7"/>
        <v>4392494427</v>
      </c>
      <c r="AC188">
        <f t="shared" si="7"/>
        <v>4970602894</v>
      </c>
      <c r="AD188">
        <f t="shared" si="7"/>
        <v>5573505658</v>
      </c>
      <c r="AE188">
        <f t="shared" si="7"/>
        <v>5636548666</v>
      </c>
      <c r="AF188">
        <f t="shared" si="7"/>
        <v>6324372471</v>
      </c>
      <c r="AG188">
        <f t="shared" si="7"/>
        <v>6245282259</v>
      </c>
      <c r="AH188">
        <f t="shared" si="7"/>
        <v>6429734469</v>
      </c>
      <c r="AI188">
        <f t="shared" si="7"/>
        <v>5404158447</v>
      </c>
      <c r="AJ188">
        <f t="shared" si="7"/>
        <v>4456692713</v>
      </c>
      <c r="AK188">
        <f t="shared" si="7"/>
        <v>4631482725</v>
      </c>
      <c r="AL188">
        <f t="shared" si="7"/>
        <v>5297699850</v>
      </c>
      <c r="AM188">
        <f t="shared" si="7"/>
        <v>6225989609</v>
      </c>
      <c r="AN188">
        <f t="shared" si="7"/>
        <v>6240506242</v>
      </c>
    </row>
    <row r="190" spans="2:40">
      <c r="F190">
        <f>184785834-F188</f>
        <v>131413315</v>
      </c>
      <c r="G190">
        <f>200069254-G188</f>
        <v>143982974</v>
      </c>
      <c r="H190">
        <f>213729509-H188</f>
        <v>0</v>
      </c>
      <c r="I190">
        <f>215586697-I188</f>
        <v>0</v>
      </c>
      <c r="J190">
        <f>247792033-J188</f>
        <v>0</v>
      </c>
      <c r="K190">
        <f>281350237-K188</f>
        <v>0</v>
      </c>
      <c r="L190">
        <f>267237383-L188</f>
        <v>0</v>
      </c>
      <c r="M190">
        <f>245044377-M188</f>
        <v>0</v>
      </c>
      <c r="N190">
        <f>257054344-N188</f>
        <v>0</v>
      </c>
      <c r="O190">
        <f>290142305-O188</f>
        <v>0</v>
      </c>
      <c r="P190">
        <f>319549720-P188</f>
        <v>0</v>
      </c>
      <c r="Q190">
        <f>340040408-Q188</f>
        <v>0</v>
      </c>
      <c r="R190">
        <f>404798707-R188</f>
        <v>0</v>
      </c>
      <c r="S190">
        <f>285179916-S188</f>
        <v>0</v>
      </c>
      <c r="T190">
        <f>266461689-T188</f>
        <v>0</v>
      </c>
      <c r="U190">
        <f>510580465-U188</f>
        <v>0</v>
      </c>
      <c r="V190">
        <f>444858710-V188</f>
        <v>0</v>
      </c>
      <c r="W190">
        <f>226842660-W188</f>
        <v>0</v>
      </c>
      <c r="X190">
        <f>880398802-X188</f>
        <v>0</v>
      </c>
      <c r="Y190">
        <f>2926421880-Y188</f>
        <v>0</v>
      </c>
      <c r="Z190">
        <f>3389441537-Z188</f>
        <v>0</v>
      </c>
      <c r="AA190">
        <f>4467618515-AA188</f>
        <v>0</v>
      </c>
      <c r="AB190">
        <f>4392494427-AB188</f>
        <v>0</v>
      </c>
      <c r="AC190">
        <f>4970602894-AC188</f>
        <v>0</v>
      </c>
      <c r="AD190">
        <f>5573505658-AD188</f>
        <v>0</v>
      </c>
      <c r="AE190">
        <f>5636548666-AE188</f>
        <v>0</v>
      </c>
      <c r="AF190">
        <f>6324372471-AF188</f>
        <v>0</v>
      </c>
      <c r="AG190">
        <f>6245282259-AG188</f>
        <v>0</v>
      </c>
      <c r="AH190">
        <f>6429734469-AH188</f>
        <v>0</v>
      </c>
      <c r="AI190">
        <f>5404158447-AI188</f>
        <v>0</v>
      </c>
      <c r="AJ190">
        <f>4456692713-AJ188</f>
        <v>0</v>
      </c>
      <c r="AK190">
        <f>4631482725-AK188</f>
        <v>0</v>
      </c>
      <c r="AL190">
        <f>5297699850-AL188</f>
        <v>0</v>
      </c>
      <c r="AM190">
        <f>6225989609-AM188</f>
        <v>0</v>
      </c>
      <c r="AN190">
        <f>6240506242-AN188</f>
        <v>0</v>
      </c>
    </row>
    <row r="192" spans="2:40">
      <c r="AN192" t="s">
        <v>227</v>
      </c>
    </row>
    <row r="193" spans="24:29">
      <c r="X193">
        <f t="shared" ref="X193:AC193" si="8">SUM(X192:X192)</f>
        <v>0</v>
      </c>
      <c r="Y193">
        <f t="shared" si="8"/>
        <v>0</v>
      </c>
      <c r="Z193">
        <f t="shared" si="8"/>
        <v>0</v>
      </c>
      <c r="AA193">
        <f t="shared" si="8"/>
        <v>0</v>
      </c>
      <c r="AB193">
        <f t="shared" si="8"/>
        <v>0</v>
      </c>
      <c r="AC193">
        <f t="shared" si="8"/>
        <v>0</v>
      </c>
    </row>
    <row r="195" spans="24:29">
      <c r="Y195">
        <f>2926421880-Y193</f>
        <v>2926421880</v>
      </c>
      <c r="Z195">
        <f>3389441537-Z193</f>
        <v>3389441537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BB170"/>
  <sheetViews>
    <sheetView workbookViewId="0">
      <pane xSplit="2" ySplit="2" topLeftCell="Y3" activePane="bottomRight" state="frozen"/>
      <selection activeCell="C3" sqref="C3"/>
      <selection pane="topRight" activeCell="C3" sqref="C3"/>
      <selection pane="bottomLeft" activeCell="C3" sqref="C3"/>
      <selection pane="bottomRight" activeCell="AN6" sqref="AN6"/>
    </sheetView>
  </sheetViews>
  <sheetFormatPr defaultRowHeight="15"/>
  <sheetData>
    <row r="1" spans="2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 s="1">
        <v>1930</v>
      </c>
      <c r="AJ1" s="1">
        <v>1931</v>
      </c>
      <c r="AK1" s="1">
        <v>1932</v>
      </c>
      <c r="AL1" s="1">
        <v>1933</v>
      </c>
      <c r="AM1" s="1">
        <v>1934</v>
      </c>
      <c r="AN1" s="1">
        <v>1935</v>
      </c>
      <c r="AO1" s="1">
        <v>1936</v>
      </c>
      <c r="AP1" s="1">
        <v>1937</v>
      </c>
      <c r="AQ1" s="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3" spans="2:54">
      <c r="B3" t="s">
        <v>3</v>
      </c>
      <c r="AN3">
        <v>66969599</v>
      </c>
    </row>
    <row r="4" spans="2:54">
      <c r="B4" t="s">
        <v>82</v>
      </c>
      <c r="AN4">
        <v>36804908</v>
      </c>
    </row>
    <row r="5" spans="2:54">
      <c r="B5" t="s">
        <v>83</v>
      </c>
      <c r="AN5">
        <v>3431281</v>
      </c>
    </row>
    <row r="6" spans="2:54">
      <c r="B6" t="s">
        <v>84</v>
      </c>
    </row>
    <row r="7" spans="2:54">
      <c r="B7" t="s">
        <v>131</v>
      </c>
    </row>
    <row r="8" spans="2:54">
      <c r="B8" t="s">
        <v>85</v>
      </c>
    </row>
    <row r="9" spans="2:54">
      <c r="B9" t="s">
        <v>4</v>
      </c>
    </row>
    <row r="10" spans="2:54">
      <c r="B10" t="s">
        <v>5</v>
      </c>
    </row>
    <row r="11" spans="2:54">
      <c r="B11" t="s">
        <v>6</v>
      </c>
    </row>
    <row r="12" spans="2:54">
      <c r="B12" t="s">
        <v>86</v>
      </c>
    </row>
    <row r="13" spans="2:54">
      <c r="B13" t="s">
        <v>7</v>
      </c>
    </row>
    <row r="14" spans="2:54">
      <c r="B14" t="s">
        <v>87</v>
      </c>
    </row>
    <row r="15" spans="2:54">
      <c r="B15" t="s">
        <v>8</v>
      </c>
    </row>
    <row r="16" spans="2:54">
      <c r="B16" t="s">
        <v>9</v>
      </c>
    </row>
    <row r="17" spans="2:2">
      <c r="B17" t="s">
        <v>88</v>
      </c>
    </row>
    <row r="18" spans="2:2">
      <c r="B18" t="s">
        <v>10</v>
      </c>
    </row>
    <row r="19" spans="2:2">
      <c r="B19" t="s">
        <v>132</v>
      </c>
    </row>
    <row r="20" spans="2:2">
      <c r="B20" t="s">
        <v>133</v>
      </c>
    </row>
    <row r="21" spans="2:2">
      <c r="B21" t="s">
        <v>11</v>
      </c>
    </row>
    <row r="22" spans="2:2">
      <c r="B22" t="s">
        <v>12</v>
      </c>
    </row>
    <row r="23" spans="2:2">
      <c r="B23" t="s">
        <v>134</v>
      </c>
    </row>
    <row r="24" spans="2:2">
      <c r="B24" t="s">
        <v>13</v>
      </c>
    </row>
    <row r="25" spans="2:2">
      <c r="B25" t="s">
        <v>14</v>
      </c>
    </row>
    <row r="26" spans="2:2">
      <c r="B26" t="s">
        <v>135</v>
      </c>
    </row>
    <row r="27" spans="2:2">
      <c r="B27" t="s">
        <v>15</v>
      </c>
    </row>
    <row r="28" spans="2:2">
      <c r="B28" t="s">
        <v>16</v>
      </c>
    </row>
    <row r="29" spans="2:2">
      <c r="B29" t="s">
        <v>89</v>
      </c>
    </row>
    <row r="30" spans="2:2">
      <c r="B30" t="s">
        <v>90</v>
      </c>
    </row>
    <row r="31" spans="2:2">
      <c r="B31" t="s">
        <v>91</v>
      </c>
    </row>
    <row r="32" spans="2:2">
      <c r="B32" t="s">
        <v>51</v>
      </c>
    </row>
    <row r="33" spans="2:2">
      <c r="B33" t="s">
        <v>27</v>
      </c>
    </row>
    <row r="34" spans="2:2">
      <c r="B34" t="s">
        <v>92</v>
      </c>
    </row>
    <row r="35" spans="2:2">
      <c r="B35" t="s">
        <v>136</v>
      </c>
    </row>
    <row r="36" spans="2:2">
      <c r="B36" t="s">
        <v>28</v>
      </c>
    </row>
    <row r="37" spans="2:2">
      <c r="B37" t="s">
        <v>33</v>
      </c>
    </row>
    <row r="38" spans="2:2">
      <c r="B38" t="s">
        <v>34</v>
      </c>
    </row>
    <row r="39" spans="2:2">
      <c r="B39" t="s">
        <v>35</v>
      </c>
    </row>
    <row r="40" spans="2:2">
      <c r="B40" t="s">
        <v>140</v>
      </c>
    </row>
    <row r="41" spans="2:2">
      <c r="B41" t="s">
        <v>93</v>
      </c>
    </row>
    <row r="42" spans="2:2">
      <c r="B42" t="s">
        <v>94</v>
      </c>
    </row>
    <row r="43" spans="2:2">
      <c r="B43" t="s">
        <v>95</v>
      </c>
    </row>
    <row r="44" spans="2:2">
      <c r="B44" t="s">
        <v>32</v>
      </c>
    </row>
    <row r="45" spans="2:2">
      <c r="B45" t="s">
        <v>36</v>
      </c>
    </row>
    <row r="46" spans="2:2">
      <c r="B46" t="s">
        <v>96</v>
      </c>
    </row>
    <row r="47" spans="2:2">
      <c r="B47" t="s">
        <v>60</v>
      </c>
    </row>
    <row r="48" spans="2:2">
      <c r="B48" t="s">
        <v>122</v>
      </c>
    </row>
    <row r="49" spans="2:2">
      <c r="B49" t="s">
        <v>137</v>
      </c>
    </row>
    <row r="50" spans="2:2">
      <c r="B50" t="s">
        <v>138</v>
      </c>
    </row>
    <row r="51" spans="2:2">
      <c r="B51" t="s">
        <v>139</v>
      </c>
    </row>
    <row r="52" spans="2:2">
      <c r="B52" t="s">
        <v>97</v>
      </c>
    </row>
    <row r="53" spans="2:2">
      <c r="B53" t="s">
        <v>72</v>
      </c>
    </row>
    <row r="54" spans="2:2">
      <c r="B54" t="s">
        <v>37</v>
      </c>
    </row>
    <row r="55" spans="2:2">
      <c r="B55" t="s">
        <v>50</v>
      </c>
    </row>
    <row r="56" spans="2:2">
      <c r="B56" t="s">
        <v>17</v>
      </c>
    </row>
    <row r="57" spans="2:2">
      <c r="B57" t="s">
        <v>98</v>
      </c>
    </row>
    <row r="58" spans="2:2">
      <c r="B58" t="s">
        <v>141</v>
      </c>
    </row>
    <row r="59" spans="2:2">
      <c r="B59" t="s">
        <v>38</v>
      </c>
    </row>
    <row r="60" spans="2:2">
      <c r="B60" t="s">
        <v>100</v>
      </c>
    </row>
    <row r="61" spans="2:2">
      <c r="B61" t="s">
        <v>142</v>
      </c>
    </row>
    <row r="62" spans="2:2">
      <c r="B62" t="s">
        <v>143</v>
      </c>
    </row>
    <row r="63" spans="2:2">
      <c r="B63" t="s">
        <v>99</v>
      </c>
    </row>
    <row r="64" spans="2:2">
      <c r="B64" t="s">
        <v>101</v>
      </c>
    </row>
    <row r="65" spans="2:2">
      <c r="B65" t="s">
        <v>144</v>
      </c>
    </row>
    <row r="66" spans="2:2">
      <c r="B66" t="s">
        <v>18</v>
      </c>
    </row>
    <row r="67" spans="2:2">
      <c r="B67" t="s">
        <v>79</v>
      </c>
    </row>
    <row r="68" spans="2:2">
      <c r="B68" t="s">
        <v>69</v>
      </c>
    </row>
    <row r="69" spans="2:2">
      <c r="B69" t="s">
        <v>19</v>
      </c>
    </row>
    <row r="70" spans="2:2">
      <c r="B70" t="s">
        <v>102</v>
      </c>
    </row>
    <row r="71" spans="2:2">
      <c r="B71" t="s">
        <v>29</v>
      </c>
    </row>
    <row r="72" spans="2:2">
      <c r="B72" t="s">
        <v>66</v>
      </c>
    </row>
    <row r="73" spans="2:2">
      <c r="B73" t="s">
        <v>39</v>
      </c>
    </row>
    <row r="74" spans="2:2">
      <c r="B74" t="s">
        <v>49</v>
      </c>
    </row>
    <row r="75" spans="2:2">
      <c r="B75" t="s">
        <v>154</v>
      </c>
    </row>
    <row r="76" spans="2:2">
      <c r="B76" t="s">
        <v>155</v>
      </c>
    </row>
    <row r="77" spans="2:2">
      <c r="B77" t="s">
        <v>156</v>
      </c>
    </row>
    <row r="78" spans="2:2">
      <c r="B78" t="s">
        <v>157</v>
      </c>
    </row>
    <row r="79" spans="2:2">
      <c r="B79" t="s">
        <v>158</v>
      </c>
    </row>
    <row r="80" spans="2:2">
      <c r="B80" t="s">
        <v>168</v>
      </c>
    </row>
    <row r="81" spans="2:2">
      <c r="B81" t="s">
        <v>160</v>
      </c>
    </row>
    <row r="82" spans="2:2">
      <c r="B82" t="s">
        <v>161</v>
      </c>
    </row>
    <row r="83" spans="2:2">
      <c r="B83" t="s">
        <v>203</v>
      </c>
    </row>
    <row r="84" spans="2:2">
      <c r="B84" t="s">
        <v>204</v>
      </c>
    </row>
    <row r="85" spans="2:2">
      <c r="B85" t="s">
        <v>205</v>
      </c>
    </row>
    <row r="86" spans="2:2">
      <c r="B86" t="s">
        <v>71</v>
      </c>
    </row>
    <row r="87" spans="2:2">
      <c r="B87" t="s">
        <v>163</v>
      </c>
    </row>
    <row r="88" spans="2:2">
      <c r="B88" t="s">
        <v>164</v>
      </c>
    </row>
    <row r="89" spans="2:2">
      <c r="B89" t="s">
        <v>165</v>
      </c>
    </row>
    <row r="90" spans="2:2">
      <c r="B90" t="s">
        <v>166</v>
      </c>
    </row>
    <row r="91" spans="2:2">
      <c r="B91" t="s">
        <v>206</v>
      </c>
    </row>
    <row r="92" spans="2:2">
      <c r="B92" t="s">
        <v>169</v>
      </c>
    </row>
    <row r="93" spans="2:2">
      <c r="B93" t="s">
        <v>59</v>
      </c>
    </row>
    <row r="94" spans="2:2">
      <c r="B94" t="s">
        <v>47</v>
      </c>
    </row>
    <row r="95" spans="2:2">
      <c r="B95" t="s">
        <v>103</v>
      </c>
    </row>
    <row r="96" spans="2:2">
      <c r="B96" t="s">
        <v>104</v>
      </c>
    </row>
    <row r="97" spans="2:2">
      <c r="B97" t="s">
        <v>105</v>
      </c>
    </row>
    <row r="98" spans="2:2">
      <c r="B98" t="s">
        <v>106</v>
      </c>
    </row>
    <row r="99" spans="2:2">
      <c r="B99" t="s">
        <v>40</v>
      </c>
    </row>
    <row r="100" spans="2:2">
      <c r="B100" t="s">
        <v>53</v>
      </c>
    </row>
    <row r="101" spans="2:2">
      <c r="B101" t="s">
        <v>70</v>
      </c>
    </row>
    <row r="102" spans="2:2">
      <c r="B102" t="s">
        <v>67</v>
      </c>
    </row>
    <row r="103" spans="2:2">
      <c r="B103" t="s">
        <v>58</v>
      </c>
    </row>
    <row r="104" spans="2:2">
      <c r="B104" t="s">
        <v>57</v>
      </c>
    </row>
    <row r="105" spans="2:2">
      <c r="B105" t="s">
        <v>41</v>
      </c>
    </row>
    <row r="106" spans="2:2">
      <c r="B106" t="s">
        <v>128</v>
      </c>
    </row>
    <row r="107" spans="2:2">
      <c r="B107" t="s">
        <v>31</v>
      </c>
    </row>
    <row r="108" spans="2:2">
      <c r="B108" t="s">
        <v>30</v>
      </c>
    </row>
    <row r="109" spans="2:2">
      <c r="B109" t="s">
        <v>107</v>
      </c>
    </row>
    <row r="110" spans="2:2">
      <c r="B110" t="s">
        <v>108</v>
      </c>
    </row>
    <row r="111" spans="2:2">
      <c r="B111" t="s">
        <v>130</v>
      </c>
    </row>
    <row r="112" spans="2:2">
      <c r="B112" t="s">
        <v>170</v>
      </c>
    </row>
    <row r="113" spans="2:2">
      <c r="B113" t="s">
        <v>171</v>
      </c>
    </row>
    <row r="114" spans="2:2">
      <c r="B114" t="s">
        <v>81</v>
      </c>
    </row>
    <row r="115" spans="2:2">
      <c r="B115" t="s">
        <v>176</v>
      </c>
    </row>
    <row r="116" spans="2:2">
      <c r="B116" t="s">
        <v>177</v>
      </c>
    </row>
    <row r="117" spans="2:2">
      <c r="B117" t="s">
        <v>178</v>
      </c>
    </row>
    <row r="118" spans="2:2">
      <c r="B118" t="s">
        <v>179</v>
      </c>
    </row>
    <row r="119" spans="2:2">
      <c r="B119" t="s">
        <v>180</v>
      </c>
    </row>
    <row r="120" spans="2:2">
      <c r="B120" t="s">
        <v>125</v>
      </c>
    </row>
    <row r="121" spans="2:2">
      <c r="B121" t="s">
        <v>181</v>
      </c>
    </row>
    <row r="122" spans="2:2">
      <c r="B122" t="s">
        <v>182</v>
      </c>
    </row>
    <row r="123" spans="2:2">
      <c r="B123" t="s">
        <v>183</v>
      </c>
    </row>
    <row r="124" spans="2:2">
      <c r="B124" t="s">
        <v>207</v>
      </c>
    </row>
    <row r="125" spans="2:2">
      <c r="B125" t="s">
        <v>109</v>
      </c>
    </row>
    <row r="126" spans="2:2">
      <c r="B126" t="s">
        <v>110</v>
      </c>
    </row>
    <row r="127" spans="2:2">
      <c r="B127" t="s">
        <v>20</v>
      </c>
    </row>
    <row r="128" spans="2:2">
      <c r="B128" t="s">
        <v>21</v>
      </c>
    </row>
    <row r="129" spans="2:2">
      <c r="B129" t="s">
        <v>111</v>
      </c>
    </row>
    <row r="130" spans="2:2">
      <c r="B130" t="s">
        <v>112</v>
      </c>
    </row>
    <row r="131" spans="2:2">
      <c r="B131" t="s">
        <v>42</v>
      </c>
    </row>
    <row r="132" spans="2:2">
      <c r="B132" t="s">
        <v>185</v>
      </c>
    </row>
    <row r="133" spans="2:2">
      <c r="B133" t="s">
        <v>186</v>
      </c>
    </row>
    <row r="134" spans="2:2">
      <c r="B134" t="s">
        <v>187</v>
      </c>
    </row>
    <row r="135" spans="2:2">
      <c r="B135" t="s">
        <v>188</v>
      </c>
    </row>
    <row r="136" spans="2:2">
      <c r="B136" t="s">
        <v>80</v>
      </c>
    </row>
    <row r="137" spans="2:2">
      <c r="B137" t="s">
        <v>189</v>
      </c>
    </row>
    <row r="138" spans="2:2">
      <c r="B138" t="s">
        <v>190</v>
      </c>
    </row>
    <row r="139" spans="2:2">
      <c r="B139" t="s">
        <v>208</v>
      </c>
    </row>
    <row r="140" spans="2:2">
      <c r="B140" t="s">
        <v>209</v>
      </c>
    </row>
    <row r="141" spans="2:2">
      <c r="B141" t="s">
        <v>61</v>
      </c>
    </row>
    <row r="142" spans="2:2">
      <c r="B142" t="s">
        <v>192</v>
      </c>
    </row>
    <row r="143" spans="2:2">
      <c r="B143" t="s">
        <v>193</v>
      </c>
    </row>
    <row r="144" spans="2:2">
      <c r="B144" t="s">
        <v>194</v>
      </c>
    </row>
    <row r="145" spans="2:2">
      <c r="B145" t="s">
        <v>210</v>
      </c>
    </row>
    <row r="146" spans="2:2">
      <c r="B146" t="s">
        <v>211</v>
      </c>
    </row>
    <row r="147" spans="2:2">
      <c r="B147" t="s">
        <v>212</v>
      </c>
    </row>
    <row r="148" spans="2:2">
      <c r="B148" t="s">
        <v>213</v>
      </c>
    </row>
    <row r="149" spans="2:2">
      <c r="B149" t="s">
        <v>214</v>
      </c>
    </row>
    <row r="150" spans="2:2">
      <c r="B150" t="s">
        <v>215</v>
      </c>
    </row>
    <row r="151" spans="2:2">
      <c r="B151" t="s">
        <v>195</v>
      </c>
    </row>
    <row r="152" spans="2:2">
      <c r="B152" t="s">
        <v>216</v>
      </c>
    </row>
    <row r="153" spans="2:2">
      <c r="B153" t="s">
        <v>196</v>
      </c>
    </row>
    <row r="154" spans="2:2">
      <c r="B154" t="s">
        <v>113</v>
      </c>
    </row>
    <row r="155" spans="2:2">
      <c r="B155" t="s">
        <v>114</v>
      </c>
    </row>
    <row r="156" spans="2:2">
      <c r="B156" t="s">
        <v>126</v>
      </c>
    </row>
    <row r="157" spans="2:2">
      <c r="B157" t="s">
        <v>68</v>
      </c>
    </row>
    <row r="158" spans="2:2">
      <c r="B158" t="s">
        <v>56</v>
      </c>
    </row>
    <row r="159" spans="2:2">
      <c r="B159" t="s">
        <v>115</v>
      </c>
    </row>
    <row r="160" spans="2:2">
      <c r="B160" t="s">
        <v>43</v>
      </c>
    </row>
    <row r="161" spans="2:2">
      <c r="B161" t="s">
        <v>62</v>
      </c>
    </row>
    <row r="162" spans="2:2">
      <c r="B162" t="s">
        <v>116</v>
      </c>
    </row>
    <row r="163" spans="2:2">
      <c r="B163" t="s">
        <v>117</v>
      </c>
    </row>
    <row r="164" spans="2:2">
      <c r="B164" t="s">
        <v>118</v>
      </c>
    </row>
    <row r="165" spans="2:2">
      <c r="B165" t="s">
        <v>119</v>
      </c>
    </row>
    <row r="166" spans="2:2">
      <c r="B166" t="s">
        <v>55</v>
      </c>
    </row>
    <row r="167" spans="2:2">
      <c r="B167" t="s">
        <v>217</v>
      </c>
    </row>
    <row r="168" spans="2:2">
      <c r="B168" t="s">
        <v>63</v>
      </c>
    </row>
    <row r="169" spans="2:2">
      <c r="B169" t="s">
        <v>44</v>
      </c>
    </row>
    <row r="170" spans="2:2">
      <c r="B170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BB170"/>
  <sheetViews>
    <sheetView workbookViewId="0">
      <pane xSplit="2" ySplit="2" topLeftCell="AL3" activePane="bottomRight" state="frozen"/>
      <selection activeCell="AN6" sqref="AN6"/>
      <selection pane="topRight" activeCell="AN6" sqref="AN6"/>
      <selection pane="bottomLeft" activeCell="AN6" sqref="AN6"/>
      <selection pane="bottomRight" activeCell="AN6" sqref="AN6"/>
    </sheetView>
  </sheetViews>
  <sheetFormatPr defaultRowHeight="15"/>
  <sheetData>
    <row r="1" spans="2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 s="1">
        <v>1930</v>
      </c>
      <c r="AJ1" s="1">
        <v>1931</v>
      </c>
      <c r="AK1" s="1">
        <v>1932</v>
      </c>
      <c r="AL1" s="1">
        <v>1933</v>
      </c>
      <c r="AM1" s="1">
        <v>1934</v>
      </c>
      <c r="AN1" s="1">
        <v>1935</v>
      </c>
      <c r="AO1" s="1">
        <v>1936</v>
      </c>
      <c r="AP1" s="1">
        <v>1937</v>
      </c>
      <c r="AQ1" s="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3" spans="2:54">
      <c r="B3" t="s">
        <v>3</v>
      </c>
      <c r="AN3">
        <v>66969599</v>
      </c>
    </row>
    <row r="4" spans="2:54">
      <c r="B4" t="s">
        <v>82</v>
      </c>
      <c r="AN4">
        <v>36804908</v>
      </c>
    </row>
    <row r="5" spans="2:54">
      <c r="B5" t="s">
        <v>83</v>
      </c>
      <c r="AN5">
        <v>3431281</v>
      </c>
    </row>
    <row r="6" spans="2:54">
      <c r="B6" t="s">
        <v>84</v>
      </c>
    </row>
    <row r="7" spans="2:54">
      <c r="B7" t="s">
        <v>131</v>
      </c>
    </row>
    <row r="8" spans="2:54">
      <c r="B8" t="s">
        <v>85</v>
      </c>
    </row>
    <row r="9" spans="2:54">
      <c r="B9" t="s">
        <v>4</v>
      </c>
    </row>
    <row r="10" spans="2:54">
      <c r="B10" t="s">
        <v>5</v>
      </c>
    </row>
    <row r="11" spans="2:54">
      <c r="B11" t="s">
        <v>6</v>
      </c>
    </row>
    <row r="12" spans="2:54">
      <c r="B12" t="s">
        <v>86</v>
      </c>
    </row>
    <row r="13" spans="2:54">
      <c r="B13" t="s">
        <v>7</v>
      </c>
    </row>
    <row r="14" spans="2:54">
      <c r="B14" t="s">
        <v>87</v>
      </c>
    </row>
    <row r="15" spans="2:54">
      <c r="B15" t="s">
        <v>8</v>
      </c>
    </row>
    <row r="16" spans="2:54">
      <c r="B16" t="s">
        <v>9</v>
      </c>
    </row>
    <row r="17" spans="2:2">
      <c r="B17" t="s">
        <v>88</v>
      </c>
    </row>
    <row r="18" spans="2:2">
      <c r="B18" t="s">
        <v>10</v>
      </c>
    </row>
    <row r="19" spans="2:2">
      <c r="B19" t="s">
        <v>132</v>
      </c>
    </row>
    <row r="20" spans="2:2">
      <c r="B20" t="s">
        <v>133</v>
      </c>
    </row>
    <row r="21" spans="2:2">
      <c r="B21" t="s">
        <v>11</v>
      </c>
    </row>
    <row r="22" spans="2:2">
      <c r="B22" t="s">
        <v>12</v>
      </c>
    </row>
    <row r="23" spans="2:2">
      <c r="B23" t="s">
        <v>134</v>
      </c>
    </row>
    <row r="24" spans="2:2">
      <c r="B24" t="s">
        <v>13</v>
      </c>
    </row>
    <row r="25" spans="2:2">
      <c r="B25" t="s">
        <v>14</v>
      </c>
    </row>
    <row r="26" spans="2:2">
      <c r="B26" t="s">
        <v>135</v>
      </c>
    </row>
    <row r="27" spans="2:2">
      <c r="B27" t="s">
        <v>15</v>
      </c>
    </row>
    <row r="28" spans="2:2">
      <c r="B28" t="s">
        <v>16</v>
      </c>
    </row>
    <row r="29" spans="2:2">
      <c r="B29" t="s">
        <v>89</v>
      </c>
    </row>
    <row r="30" spans="2:2">
      <c r="B30" t="s">
        <v>90</v>
      </c>
    </row>
    <row r="31" spans="2:2">
      <c r="B31" t="s">
        <v>91</v>
      </c>
    </row>
    <row r="32" spans="2:2">
      <c r="B32" t="s">
        <v>51</v>
      </c>
    </row>
    <row r="33" spans="2:2">
      <c r="B33" t="s">
        <v>27</v>
      </c>
    </row>
    <row r="34" spans="2:2">
      <c r="B34" t="s">
        <v>92</v>
      </c>
    </row>
    <row r="35" spans="2:2">
      <c r="B35" t="s">
        <v>136</v>
      </c>
    </row>
    <row r="36" spans="2:2">
      <c r="B36" t="s">
        <v>28</v>
      </c>
    </row>
    <row r="37" spans="2:2">
      <c r="B37" t="s">
        <v>33</v>
      </c>
    </row>
    <row r="38" spans="2:2">
      <c r="B38" t="s">
        <v>34</v>
      </c>
    </row>
    <row r="39" spans="2:2">
      <c r="B39" t="s">
        <v>35</v>
      </c>
    </row>
    <row r="40" spans="2:2">
      <c r="B40" t="s">
        <v>140</v>
      </c>
    </row>
    <row r="41" spans="2:2">
      <c r="B41" t="s">
        <v>93</v>
      </c>
    </row>
    <row r="42" spans="2:2">
      <c r="B42" t="s">
        <v>94</v>
      </c>
    </row>
    <row r="43" spans="2:2">
      <c r="B43" t="s">
        <v>95</v>
      </c>
    </row>
    <row r="44" spans="2:2">
      <c r="B44" t="s">
        <v>32</v>
      </c>
    </row>
    <row r="45" spans="2:2">
      <c r="B45" t="s">
        <v>36</v>
      </c>
    </row>
    <row r="46" spans="2:2">
      <c r="B46" t="s">
        <v>96</v>
      </c>
    </row>
    <row r="47" spans="2:2">
      <c r="B47" t="s">
        <v>60</v>
      </c>
    </row>
    <row r="48" spans="2:2">
      <c r="B48" t="s">
        <v>122</v>
      </c>
    </row>
    <row r="49" spans="2:2">
      <c r="B49" t="s">
        <v>137</v>
      </c>
    </row>
    <row r="50" spans="2:2">
      <c r="B50" t="s">
        <v>138</v>
      </c>
    </row>
    <row r="51" spans="2:2">
      <c r="B51" t="s">
        <v>139</v>
      </c>
    </row>
    <row r="52" spans="2:2">
      <c r="B52" t="s">
        <v>97</v>
      </c>
    </row>
    <row r="53" spans="2:2">
      <c r="B53" t="s">
        <v>72</v>
      </c>
    </row>
    <row r="54" spans="2:2">
      <c r="B54" t="s">
        <v>37</v>
      </c>
    </row>
    <row r="55" spans="2:2">
      <c r="B55" t="s">
        <v>50</v>
      </c>
    </row>
    <row r="56" spans="2:2">
      <c r="B56" t="s">
        <v>17</v>
      </c>
    </row>
    <row r="57" spans="2:2">
      <c r="B57" t="s">
        <v>98</v>
      </c>
    </row>
    <row r="58" spans="2:2">
      <c r="B58" t="s">
        <v>141</v>
      </c>
    </row>
    <row r="59" spans="2:2">
      <c r="B59" t="s">
        <v>38</v>
      </c>
    </row>
    <row r="60" spans="2:2">
      <c r="B60" t="s">
        <v>100</v>
      </c>
    </row>
    <row r="61" spans="2:2">
      <c r="B61" t="s">
        <v>142</v>
      </c>
    </row>
    <row r="62" spans="2:2">
      <c r="B62" t="s">
        <v>143</v>
      </c>
    </row>
    <row r="63" spans="2:2">
      <c r="B63" t="s">
        <v>99</v>
      </c>
    </row>
    <row r="64" spans="2:2">
      <c r="B64" t="s">
        <v>101</v>
      </c>
    </row>
    <row r="65" spans="2:2">
      <c r="B65" t="s">
        <v>144</v>
      </c>
    </row>
    <row r="66" spans="2:2">
      <c r="B66" t="s">
        <v>18</v>
      </c>
    </row>
    <row r="67" spans="2:2">
      <c r="B67" t="s">
        <v>79</v>
      </c>
    </row>
    <row r="68" spans="2:2">
      <c r="B68" t="s">
        <v>69</v>
      </c>
    </row>
    <row r="69" spans="2:2">
      <c r="B69" t="s">
        <v>19</v>
      </c>
    </row>
    <row r="70" spans="2:2">
      <c r="B70" t="s">
        <v>102</v>
      </c>
    </row>
    <row r="71" spans="2:2">
      <c r="B71" t="s">
        <v>29</v>
      </c>
    </row>
    <row r="72" spans="2:2">
      <c r="B72" t="s">
        <v>66</v>
      </c>
    </row>
    <row r="73" spans="2:2">
      <c r="B73" t="s">
        <v>39</v>
      </c>
    </row>
    <row r="74" spans="2:2">
      <c r="B74" t="s">
        <v>49</v>
      </c>
    </row>
    <row r="75" spans="2:2">
      <c r="B75" t="s">
        <v>154</v>
      </c>
    </row>
    <row r="76" spans="2:2">
      <c r="B76" t="s">
        <v>155</v>
      </c>
    </row>
    <row r="77" spans="2:2">
      <c r="B77" t="s">
        <v>156</v>
      </c>
    </row>
    <row r="78" spans="2:2">
      <c r="B78" t="s">
        <v>157</v>
      </c>
    </row>
    <row r="79" spans="2:2">
      <c r="B79" t="s">
        <v>158</v>
      </c>
    </row>
    <row r="80" spans="2:2">
      <c r="B80" t="s">
        <v>168</v>
      </c>
    </row>
    <row r="81" spans="2:2">
      <c r="B81" t="s">
        <v>160</v>
      </c>
    </row>
    <row r="82" spans="2:2">
      <c r="B82" t="s">
        <v>161</v>
      </c>
    </row>
    <row r="83" spans="2:2">
      <c r="B83" t="s">
        <v>203</v>
      </c>
    </row>
    <row r="84" spans="2:2">
      <c r="B84" t="s">
        <v>204</v>
      </c>
    </row>
    <row r="85" spans="2:2">
      <c r="B85" t="s">
        <v>205</v>
      </c>
    </row>
    <row r="86" spans="2:2">
      <c r="B86" t="s">
        <v>71</v>
      </c>
    </row>
    <row r="87" spans="2:2">
      <c r="B87" t="s">
        <v>163</v>
      </c>
    </row>
    <row r="88" spans="2:2">
      <c r="B88" t="s">
        <v>164</v>
      </c>
    </row>
    <row r="89" spans="2:2">
      <c r="B89" t="s">
        <v>165</v>
      </c>
    </row>
    <row r="90" spans="2:2">
      <c r="B90" t="s">
        <v>166</v>
      </c>
    </row>
    <row r="91" spans="2:2">
      <c r="B91" t="s">
        <v>206</v>
      </c>
    </row>
    <row r="92" spans="2:2">
      <c r="B92" t="s">
        <v>169</v>
      </c>
    </row>
    <row r="93" spans="2:2">
      <c r="B93" t="s">
        <v>59</v>
      </c>
    </row>
    <row r="94" spans="2:2">
      <c r="B94" t="s">
        <v>47</v>
      </c>
    </row>
    <row r="95" spans="2:2">
      <c r="B95" t="s">
        <v>103</v>
      </c>
    </row>
    <row r="96" spans="2:2">
      <c r="B96" t="s">
        <v>104</v>
      </c>
    </row>
    <row r="97" spans="2:2">
      <c r="B97" t="s">
        <v>105</v>
      </c>
    </row>
    <row r="98" spans="2:2">
      <c r="B98" t="s">
        <v>106</v>
      </c>
    </row>
    <row r="99" spans="2:2">
      <c r="B99" t="s">
        <v>40</v>
      </c>
    </row>
    <row r="100" spans="2:2">
      <c r="B100" t="s">
        <v>53</v>
      </c>
    </row>
    <row r="101" spans="2:2">
      <c r="B101" t="s">
        <v>70</v>
      </c>
    </row>
    <row r="102" spans="2:2">
      <c r="B102" t="s">
        <v>67</v>
      </c>
    </row>
    <row r="103" spans="2:2">
      <c r="B103" t="s">
        <v>58</v>
      </c>
    </row>
    <row r="104" spans="2:2">
      <c r="B104" t="s">
        <v>57</v>
      </c>
    </row>
    <row r="105" spans="2:2">
      <c r="B105" t="s">
        <v>41</v>
      </c>
    </row>
    <row r="106" spans="2:2">
      <c r="B106" t="s">
        <v>128</v>
      </c>
    </row>
    <row r="107" spans="2:2">
      <c r="B107" t="s">
        <v>31</v>
      </c>
    </row>
    <row r="108" spans="2:2">
      <c r="B108" t="s">
        <v>30</v>
      </c>
    </row>
    <row r="109" spans="2:2">
      <c r="B109" t="s">
        <v>107</v>
      </c>
    </row>
    <row r="110" spans="2:2">
      <c r="B110" t="s">
        <v>108</v>
      </c>
    </row>
    <row r="111" spans="2:2">
      <c r="B111" t="s">
        <v>130</v>
      </c>
    </row>
    <row r="112" spans="2:2">
      <c r="B112" t="s">
        <v>170</v>
      </c>
    </row>
    <row r="113" spans="2:2">
      <c r="B113" t="s">
        <v>171</v>
      </c>
    </row>
    <row r="114" spans="2:2">
      <c r="B114" t="s">
        <v>81</v>
      </c>
    </row>
    <row r="115" spans="2:2">
      <c r="B115" t="s">
        <v>176</v>
      </c>
    </row>
    <row r="116" spans="2:2">
      <c r="B116" t="s">
        <v>177</v>
      </c>
    </row>
    <row r="117" spans="2:2">
      <c r="B117" t="s">
        <v>178</v>
      </c>
    </row>
    <row r="118" spans="2:2">
      <c r="B118" t="s">
        <v>179</v>
      </c>
    </row>
    <row r="119" spans="2:2">
      <c r="B119" t="s">
        <v>180</v>
      </c>
    </row>
    <row r="120" spans="2:2">
      <c r="B120" t="s">
        <v>125</v>
      </c>
    </row>
    <row r="121" spans="2:2">
      <c r="B121" t="s">
        <v>181</v>
      </c>
    </row>
    <row r="122" spans="2:2">
      <c r="B122" t="s">
        <v>182</v>
      </c>
    </row>
    <row r="123" spans="2:2">
      <c r="B123" t="s">
        <v>183</v>
      </c>
    </row>
    <row r="124" spans="2:2">
      <c r="B124" t="s">
        <v>207</v>
      </c>
    </row>
    <row r="125" spans="2:2">
      <c r="B125" t="s">
        <v>109</v>
      </c>
    </row>
    <row r="126" spans="2:2">
      <c r="B126" t="s">
        <v>110</v>
      </c>
    </row>
    <row r="127" spans="2:2">
      <c r="B127" t="s">
        <v>20</v>
      </c>
    </row>
    <row r="128" spans="2:2">
      <c r="B128" t="s">
        <v>21</v>
      </c>
    </row>
    <row r="129" spans="2:2">
      <c r="B129" t="s">
        <v>111</v>
      </c>
    </row>
    <row r="130" spans="2:2">
      <c r="B130" t="s">
        <v>112</v>
      </c>
    </row>
    <row r="131" spans="2:2">
      <c r="B131" t="s">
        <v>42</v>
      </c>
    </row>
    <row r="132" spans="2:2">
      <c r="B132" t="s">
        <v>185</v>
      </c>
    </row>
    <row r="133" spans="2:2">
      <c r="B133" t="s">
        <v>186</v>
      </c>
    </row>
    <row r="134" spans="2:2">
      <c r="B134" t="s">
        <v>187</v>
      </c>
    </row>
    <row r="135" spans="2:2">
      <c r="B135" t="s">
        <v>188</v>
      </c>
    </row>
    <row r="136" spans="2:2">
      <c r="B136" t="s">
        <v>80</v>
      </c>
    </row>
    <row r="137" spans="2:2">
      <c r="B137" t="s">
        <v>189</v>
      </c>
    </row>
    <row r="138" spans="2:2">
      <c r="B138" t="s">
        <v>190</v>
      </c>
    </row>
    <row r="139" spans="2:2">
      <c r="B139" t="s">
        <v>208</v>
      </c>
    </row>
    <row r="140" spans="2:2">
      <c r="B140" t="s">
        <v>209</v>
      </c>
    </row>
    <row r="141" spans="2:2">
      <c r="B141" t="s">
        <v>61</v>
      </c>
    </row>
    <row r="142" spans="2:2">
      <c r="B142" t="s">
        <v>192</v>
      </c>
    </row>
    <row r="143" spans="2:2">
      <c r="B143" t="s">
        <v>193</v>
      </c>
    </row>
    <row r="144" spans="2:2">
      <c r="B144" t="s">
        <v>194</v>
      </c>
    </row>
    <row r="145" spans="2:2">
      <c r="B145" t="s">
        <v>210</v>
      </c>
    </row>
    <row r="146" spans="2:2">
      <c r="B146" t="s">
        <v>211</v>
      </c>
    </row>
    <row r="147" spans="2:2">
      <c r="B147" t="s">
        <v>212</v>
      </c>
    </row>
    <row r="148" spans="2:2">
      <c r="B148" t="s">
        <v>213</v>
      </c>
    </row>
    <row r="149" spans="2:2">
      <c r="B149" t="s">
        <v>214</v>
      </c>
    </row>
    <row r="150" spans="2:2">
      <c r="B150" t="s">
        <v>215</v>
      </c>
    </row>
    <row r="151" spans="2:2">
      <c r="B151" t="s">
        <v>195</v>
      </c>
    </row>
    <row r="152" spans="2:2">
      <c r="B152" t="s">
        <v>216</v>
      </c>
    </row>
    <row r="153" spans="2:2">
      <c r="B153" t="s">
        <v>196</v>
      </c>
    </row>
    <row r="154" spans="2:2">
      <c r="B154" t="s">
        <v>113</v>
      </c>
    </row>
    <row r="155" spans="2:2">
      <c r="B155" t="s">
        <v>114</v>
      </c>
    </row>
    <row r="156" spans="2:2">
      <c r="B156" t="s">
        <v>126</v>
      </c>
    </row>
    <row r="157" spans="2:2">
      <c r="B157" t="s">
        <v>68</v>
      </c>
    </row>
    <row r="158" spans="2:2">
      <c r="B158" t="s">
        <v>56</v>
      </c>
    </row>
    <row r="159" spans="2:2">
      <c r="B159" t="s">
        <v>115</v>
      </c>
    </row>
    <row r="160" spans="2:2">
      <c r="B160" t="s">
        <v>43</v>
      </c>
    </row>
    <row r="161" spans="2:2">
      <c r="B161" t="s">
        <v>62</v>
      </c>
    </row>
    <row r="162" spans="2:2">
      <c r="B162" t="s">
        <v>116</v>
      </c>
    </row>
    <row r="163" spans="2:2">
      <c r="B163" t="s">
        <v>117</v>
      </c>
    </row>
    <row r="164" spans="2:2">
      <c r="B164" t="s">
        <v>118</v>
      </c>
    </row>
    <row r="165" spans="2:2">
      <c r="B165" t="s">
        <v>119</v>
      </c>
    </row>
    <row r="166" spans="2:2">
      <c r="B166" t="s">
        <v>55</v>
      </c>
    </row>
    <row r="167" spans="2:2">
      <c r="B167" t="s">
        <v>217</v>
      </c>
    </row>
    <row r="168" spans="2:2">
      <c r="B168" t="s">
        <v>63</v>
      </c>
    </row>
    <row r="169" spans="2:2">
      <c r="B169" t="s">
        <v>44</v>
      </c>
    </row>
    <row r="170" spans="2:2">
      <c r="B17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imports</vt:lpstr>
      <vt:lpstr>exports</vt:lpstr>
      <vt:lpstr>domexp</vt:lpstr>
      <vt:lpstr>reexp</vt:lpstr>
    </vt:vector>
  </TitlesOfParts>
  <Company>Your Company 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rhicks</cp:lastModifiedBy>
  <dcterms:created xsi:type="dcterms:W3CDTF">2009-09-29T20:23:01Z</dcterms:created>
  <dcterms:modified xsi:type="dcterms:W3CDTF">2011-10-03T14:51:03Z</dcterms:modified>
</cp:coreProperties>
</file>