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5015" windowHeight="9120" activeTab="1"/>
  </bookViews>
  <sheets>
    <sheet name="imports" sheetId="1" r:id="rId1"/>
    <sheet name="exports" sheetId="4" r:id="rId2"/>
    <sheet name="domexp" sheetId="2" r:id="rId3"/>
    <sheet name="reexp" sheetId="3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Z4" i="4"/>
  <c r="AA4"/>
  <c r="AB4"/>
  <c r="AC4"/>
  <c r="AD4"/>
  <c r="AE4"/>
  <c r="AF4"/>
  <c r="AG4"/>
  <c r="AH4"/>
  <c r="AI4"/>
  <c r="AJ4"/>
  <c r="AK4"/>
  <c r="AL4"/>
  <c r="AM4"/>
  <c r="AN4"/>
  <c r="AO4"/>
  <c r="AP4"/>
  <c r="AQ4"/>
  <c r="AP5"/>
  <c r="AQ5"/>
  <c r="Z7"/>
  <c r="AA7"/>
  <c r="AC7"/>
  <c r="AD7"/>
  <c r="AE7"/>
  <c r="AF7"/>
  <c r="AG7"/>
  <c r="AH7"/>
  <c r="AI7"/>
  <c r="AJ7"/>
  <c r="AK7"/>
  <c r="AL7"/>
  <c r="AM7"/>
  <c r="AN7"/>
  <c r="AO7"/>
  <c r="AP7"/>
  <c r="AQ7"/>
  <c r="Z9"/>
  <c r="AA9"/>
  <c r="AC9"/>
  <c r="AD9"/>
  <c r="AE9"/>
  <c r="AF9"/>
  <c r="AG9"/>
  <c r="AH9"/>
  <c r="AI9"/>
  <c r="AJ9"/>
  <c r="AK9"/>
  <c r="AL9"/>
  <c r="AM9"/>
  <c r="AN9"/>
  <c r="AO9"/>
  <c r="AP9"/>
  <c r="AQ9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C11"/>
  <c r="AM11"/>
  <c r="AF12"/>
  <c r="AB13"/>
  <c r="Z16"/>
  <c r="AA16"/>
  <c r="AB16"/>
  <c r="AC16"/>
  <c r="AD16"/>
  <c r="AF16"/>
  <c r="AG16"/>
  <c r="AH16"/>
  <c r="AJ16"/>
  <c r="AK16"/>
  <c r="AL16"/>
  <c r="AM16"/>
  <c r="AN16"/>
  <c r="AO16"/>
  <c r="AP16"/>
  <c r="AQ16"/>
  <c r="AM17"/>
  <c r="AM18"/>
  <c r="AQ18"/>
  <c r="Z19"/>
  <c r="AA19"/>
  <c r="AC19"/>
  <c r="AD19"/>
  <c r="AE19"/>
  <c r="AF19"/>
  <c r="AG19"/>
  <c r="AH19"/>
  <c r="AI19"/>
  <c r="AJ19"/>
  <c r="AK19"/>
  <c r="AL19"/>
  <c r="AM19"/>
  <c r="AN19"/>
  <c r="AO19"/>
  <c r="AP19"/>
  <c r="AQ19"/>
  <c r="Z20"/>
  <c r="AC20"/>
  <c r="AD20"/>
  <c r="AE20"/>
  <c r="AF20"/>
  <c r="AG20"/>
  <c r="AH20"/>
  <c r="AI20"/>
  <c r="AJ20"/>
  <c r="AK20"/>
  <c r="AL20"/>
  <c r="AM20"/>
  <c r="AN20"/>
  <c r="AO20"/>
  <c r="AP20"/>
  <c r="AQ20"/>
  <c r="Z22"/>
  <c r="AA25"/>
  <c r="AC25"/>
  <c r="AD25"/>
  <c r="AE25"/>
  <c r="AF25"/>
  <c r="AG25"/>
  <c r="AH25"/>
  <c r="AI25"/>
  <c r="AL25"/>
  <c r="AM25"/>
  <c r="AN25"/>
  <c r="AO25"/>
  <c r="AP25"/>
  <c r="AQ25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A28"/>
  <c r="AC28"/>
  <c r="AE28"/>
  <c r="AF28"/>
  <c r="AG28"/>
  <c r="AH28"/>
  <c r="AI28"/>
  <c r="AJ28"/>
  <c r="AK28"/>
  <c r="AL28"/>
  <c r="AM28"/>
  <c r="AN28"/>
  <c r="AO28"/>
  <c r="AP28"/>
  <c r="AQ28"/>
  <c r="AB29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Z33"/>
  <c r="Z35"/>
  <c r="AA35"/>
  <c r="AC35"/>
  <c r="AD35"/>
  <c r="AE35"/>
  <c r="AF35"/>
  <c r="AG35"/>
  <c r="AH35"/>
  <c r="AI35"/>
  <c r="AK35"/>
  <c r="AL35"/>
  <c r="AM35"/>
  <c r="AO35"/>
  <c r="AI36"/>
  <c r="AJ36"/>
  <c r="AL37"/>
  <c r="AG38"/>
  <c r="AH38"/>
  <c r="Z39"/>
  <c r="AA39"/>
  <c r="AC39"/>
  <c r="AD39"/>
  <c r="AE39"/>
  <c r="AF39"/>
  <c r="AH39"/>
  <c r="AI39"/>
  <c r="Z41"/>
  <c r="AD41"/>
  <c r="AD45"/>
  <c r="AE45"/>
  <c r="AF45"/>
  <c r="AK46"/>
  <c r="Z47"/>
  <c r="AC48"/>
  <c r="AI48"/>
  <c r="AL48"/>
  <c r="AO48"/>
  <c r="AP48"/>
  <c r="AB49"/>
  <c r="AM50"/>
  <c r="AN50"/>
  <c r="AO50"/>
  <c r="AP50"/>
  <c r="AQ50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Y7"/>
  <c r="Y9"/>
  <c r="Y10"/>
  <c r="Y16"/>
  <c r="Y25"/>
  <c r="Y27"/>
  <c r="Y29"/>
  <c r="Y35"/>
  <c r="Y40"/>
  <c r="Y43"/>
  <c r="Y52"/>
  <c r="Y54"/>
  <c r="Y4"/>
  <c r="AB52" i="2" l="1"/>
  <c r="AB54" s="1"/>
  <c r="AB52" i="3"/>
  <c r="AB54"/>
  <c r="AA52"/>
  <c r="AA54"/>
  <c r="AA52" i="2"/>
  <c r="AA54" s="1"/>
  <c r="Z52" i="3"/>
  <c r="Z54"/>
  <c r="Z52" i="2"/>
  <c r="Z54" s="1"/>
  <c r="Y52" i="3"/>
  <c r="Y54"/>
  <c r="AH52"/>
  <c r="AH54"/>
  <c r="AH52" i="2"/>
  <c r="AH54"/>
  <c r="AM52"/>
  <c r="AM54"/>
  <c r="AM97" i="1"/>
  <c r="AM99"/>
  <c r="AM52" i="3"/>
  <c r="AM54"/>
  <c r="AL52"/>
  <c r="AL54"/>
  <c r="AL52" i="2"/>
  <c r="AL54"/>
  <c r="AK52" i="3"/>
  <c r="AK54"/>
  <c r="AK52" i="2"/>
  <c r="AK54"/>
  <c r="AK97" i="1"/>
  <c r="AK99"/>
  <c r="AJ97"/>
  <c r="AJ99"/>
  <c r="AJ52" i="2"/>
  <c r="AJ54"/>
  <c r="AJ54" i="3"/>
  <c r="AI52"/>
  <c r="AI54"/>
  <c r="AI52" i="2"/>
  <c r="AI54" s="1"/>
  <c r="BC52" i="3"/>
  <c r="BB52"/>
  <c r="BA52"/>
  <c r="AZ52"/>
  <c r="AY52"/>
  <c r="AX52"/>
  <c r="AW52"/>
  <c r="AV52"/>
  <c r="AU52"/>
  <c r="AT52"/>
  <c r="AS52"/>
  <c r="AR52"/>
  <c r="AQ52"/>
  <c r="AQ54"/>
  <c r="AP52"/>
  <c r="AP54"/>
  <c r="AO52"/>
  <c r="AO54"/>
  <c r="AN52"/>
  <c r="AN54"/>
  <c r="AJ52"/>
  <c r="AG52"/>
  <c r="AG54"/>
  <c r="AF52"/>
  <c r="AF54"/>
  <c r="AE52"/>
  <c r="AE54"/>
  <c r="AD52"/>
  <c r="AD54"/>
  <c r="AC52"/>
  <c r="AC54"/>
  <c r="Y52" i="2"/>
  <c r="Y54" s="1"/>
  <c r="BC52"/>
  <c r="BB52"/>
  <c r="BA52"/>
  <c r="AZ52"/>
  <c r="AY52"/>
  <c r="AX52"/>
  <c r="AW52"/>
  <c r="AV52"/>
  <c r="AU52"/>
  <c r="AT52"/>
  <c r="AS52"/>
  <c r="AR52"/>
  <c r="AQ52"/>
  <c r="AQ54" s="1"/>
  <c r="AP52"/>
  <c r="AP54" s="1"/>
  <c r="AO52"/>
  <c r="AO54" s="1"/>
  <c r="AN52"/>
  <c r="AN54" s="1"/>
  <c r="AG52"/>
  <c r="AG54" s="1"/>
  <c r="AF52"/>
  <c r="AF54" s="1"/>
  <c r="AE52"/>
  <c r="AE54" s="1"/>
  <c r="AD52"/>
  <c r="AD54" s="1"/>
  <c r="AC52"/>
  <c r="AC54" s="1"/>
  <c r="AI97" i="1"/>
  <c r="AI99"/>
  <c r="AH97"/>
  <c r="AH99"/>
  <c r="AC97"/>
  <c r="AC99"/>
  <c r="AD97"/>
  <c r="AD99"/>
  <c r="AE97"/>
  <c r="AE99"/>
  <c r="AF97"/>
  <c r="AF99"/>
  <c r="AG97"/>
  <c r="AG99"/>
  <c r="AL97"/>
  <c r="AL99"/>
  <c r="AN97"/>
  <c r="AN99"/>
  <c r="AO97"/>
  <c r="AO99"/>
  <c r="AP97"/>
  <c r="AP99"/>
  <c r="AQ97"/>
  <c r="AQ99"/>
  <c r="AR97"/>
  <c r="AS97"/>
  <c r="AT97"/>
  <c r="AU97"/>
  <c r="AV97"/>
  <c r="AW97"/>
  <c r="AX97"/>
  <c r="AY97"/>
  <c r="AZ97"/>
  <c r="BA97"/>
  <c r="BB97"/>
  <c r="BC97"/>
  <c r="AB97"/>
  <c r="AB99"/>
  <c r="AA97"/>
  <c r="AA99"/>
  <c r="Z97"/>
  <c r="Z99"/>
  <c r="Y97"/>
  <c r="Y99"/>
</calcChain>
</file>

<file path=xl/sharedStrings.xml><?xml version="1.0" encoding="utf-8"?>
<sst xmlns="http://schemas.openxmlformats.org/spreadsheetml/2006/main" count="634" uniqueCount="147">
  <si>
    <t>notes</t>
  </si>
  <si>
    <t>unit</t>
  </si>
  <si>
    <t>pounds</t>
  </si>
  <si>
    <t>Pounds</t>
  </si>
  <si>
    <t>Gambia</t>
  </si>
  <si>
    <t>UK</t>
  </si>
  <si>
    <t>Gold Coast</t>
  </si>
  <si>
    <t>Nigeria</t>
  </si>
  <si>
    <t>US</t>
  </si>
  <si>
    <t>Sierra Leone</t>
  </si>
  <si>
    <t>Belgium</t>
  </si>
  <si>
    <t>Brazil</t>
  </si>
  <si>
    <t>France</t>
  </si>
  <si>
    <t>French Possessions</t>
  </si>
  <si>
    <t>Germany</t>
  </si>
  <si>
    <t>Holland</t>
  </si>
  <si>
    <t>Italy</t>
  </si>
  <si>
    <t>Morocco</t>
  </si>
  <si>
    <t>Portuguese Possessions</t>
  </si>
  <si>
    <t>Spain</t>
  </si>
  <si>
    <t>Spanish Possessions</t>
  </si>
  <si>
    <t>Sweden</t>
  </si>
  <si>
    <t>Countries of consignment</t>
  </si>
  <si>
    <t>Includes bullion: 513 Spanish Possesions</t>
  </si>
  <si>
    <t>Includes bullion: 230000 UK, 1187 France, 11641 Senegal</t>
  </si>
  <si>
    <t>Algeria</t>
  </si>
  <si>
    <t>Canary Islands</t>
  </si>
  <si>
    <t>Cape Verde Islands</t>
  </si>
  <si>
    <t>Denmark</t>
  </si>
  <si>
    <t>Norway</t>
  </si>
  <si>
    <t>Portugal</t>
  </si>
  <si>
    <t>Senegal</t>
  </si>
  <si>
    <t>Switzerland</t>
  </si>
  <si>
    <t>Includes bullion: 207081 UK, 1613 French West African Possessions</t>
  </si>
  <si>
    <t>Canada</t>
  </si>
  <si>
    <t>India</t>
  </si>
  <si>
    <t>Austria</t>
  </si>
  <si>
    <t>French West African Possessions</t>
  </si>
  <si>
    <t>Liberia</t>
  </si>
  <si>
    <t>Portuguese Guinea</t>
  </si>
  <si>
    <t>Includes bullion: 5334 UK, 1940 France, 6611 French Possessions, 10000 Other countries</t>
  </si>
  <si>
    <t>Other British Possessions</t>
  </si>
  <si>
    <t>Other Foreign countries</t>
  </si>
  <si>
    <t>Blue Book</t>
  </si>
  <si>
    <t>Includes bullion: 731 UK, 1940 France, 19960 French West African Possessions</t>
  </si>
  <si>
    <t>Cuba</t>
  </si>
  <si>
    <t>Czecho-Slovakia</t>
  </si>
  <si>
    <t>Egypt</t>
  </si>
  <si>
    <t>Includes bullion: 4400 Sierra Leone, 7500 France, 875 French West African Possessions</t>
  </si>
  <si>
    <t>Japan</t>
  </si>
  <si>
    <t>Syria</t>
  </si>
  <si>
    <t xml:space="preserve">China </t>
  </si>
  <si>
    <t>Includes bullion: 0</t>
  </si>
  <si>
    <t>Countries to which exported</t>
  </si>
  <si>
    <t>Includes bullion: 1200 UK, 6636 French West Africa Possessions</t>
  </si>
  <si>
    <t>Includes bullion: 374 France, 2387 French West Africa Possessions</t>
  </si>
  <si>
    <t>Includes bullion: 166 UK, 2136 French West African Possessions</t>
  </si>
  <si>
    <t>Antigua</t>
  </si>
  <si>
    <t>French Indo-China</t>
  </si>
  <si>
    <t>Hungary</t>
  </si>
  <si>
    <t>Countries of consignment or origin</t>
  </si>
  <si>
    <t>Includes bullion: 626 UK, 4515 French West African Possessions</t>
  </si>
  <si>
    <t>Australia</t>
  </si>
  <si>
    <t>British West Indies</t>
  </si>
  <si>
    <t>Fiji</t>
  </si>
  <si>
    <t>Straits Settlements</t>
  </si>
  <si>
    <t>Uganda</t>
  </si>
  <si>
    <t>Argentina</t>
  </si>
  <si>
    <t>Costa Rica</t>
  </si>
  <si>
    <t>Estonia</t>
  </si>
  <si>
    <t>French West Indies</t>
  </si>
  <si>
    <t>Greece</t>
  </si>
  <si>
    <t>Hawaii</t>
  </si>
  <si>
    <t>Madagascar</t>
  </si>
  <si>
    <t>Mexico</t>
  </si>
  <si>
    <t>Peru</t>
  </si>
  <si>
    <t>Poland</t>
  </si>
  <si>
    <t>Russia</t>
  </si>
  <si>
    <t>Turkey</t>
  </si>
  <si>
    <t>Includes bullion: 199600 UK, 20 France</t>
  </si>
  <si>
    <t>Countries of origin</t>
  </si>
  <si>
    <t>Includes bullion: 10437 UK, 3529 French West African Possessions</t>
  </si>
  <si>
    <t>New Zealand</t>
  </si>
  <si>
    <t>Venezuela</t>
  </si>
  <si>
    <t>Dutch West Indies</t>
  </si>
  <si>
    <t>Dutch East Indies</t>
  </si>
  <si>
    <t>High Seas</t>
  </si>
  <si>
    <t>Belgian Congo</t>
  </si>
  <si>
    <t>Union of South Africa</t>
  </si>
  <si>
    <t>Includes bullion: 604 UK, 3722 French West African Possessions</t>
  </si>
  <si>
    <t>Abyssinia</t>
  </si>
  <si>
    <t>Includes bullion: 50 UK</t>
  </si>
  <si>
    <t>Includes bullion: 700 UK, 1618 French Possessions</t>
  </si>
  <si>
    <t>Ceylon</t>
  </si>
  <si>
    <t>Siberia</t>
  </si>
  <si>
    <t>South Africa</t>
  </si>
  <si>
    <t>Includes bullion: 3200 UK, 100000 Nigeria, 5771 French West Africa Possessions</t>
  </si>
  <si>
    <t>Includes bullion: 5194 Senegal</t>
  </si>
  <si>
    <t>Jamaica</t>
  </si>
  <si>
    <t>Trinidad</t>
  </si>
  <si>
    <t>Includes bullion: 503 UK, 4667 French West African Possession</t>
  </si>
  <si>
    <t>Includes bullion: 1896 French West African Possession</t>
  </si>
  <si>
    <t>Includes bullion: 887 French West Africa Possessions</t>
  </si>
  <si>
    <t>Includes bullion: 80530 UK, 12835 French West African Possession</t>
  </si>
  <si>
    <t>Includes bullion: 180000 UK, 24800 Sierra Leone, 20177 French West African Possession</t>
  </si>
  <si>
    <t>Includes bullion: 2000 UK, 20000 Gold Coast, 400 Liberia</t>
  </si>
  <si>
    <t>Includes bullion: 100311 UK, 85 Gold Coast, 100 Sierra Leone, 3484 French West Afr Poss</t>
  </si>
  <si>
    <t>Includes bullion: 30000 UK</t>
  </si>
  <si>
    <t>Yugoslavia</t>
  </si>
  <si>
    <t>Uruguay</t>
  </si>
  <si>
    <t>Siam</t>
  </si>
  <si>
    <t>Roumania</t>
  </si>
  <si>
    <t>Manchuria</t>
  </si>
  <si>
    <t>Madeira</t>
  </si>
  <si>
    <t>Latvia</t>
  </si>
  <si>
    <t>Zanzibar</t>
  </si>
  <si>
    <t>Southern Rhodesia</t>
  </si>
  <si>
    <t>Kenya</t>
  </si>
  <si>
    <t>Ireland</t>
  </si>
  <si>
    <t>Hong Kong</t>
  </si>
  <si>
    <t>Cyprus</t>
  </si>
  <si>
    <t>British East Indies</t>
  </si>
  <si>
    <t>Includes bullion: 200 UK</t>
  </si>
  <si>
    <t>Nyasaland</t>
  </si>
  <si>
    <t>Iraq</t>
  </si>
  <si>
    <t>Finland</t>
  </si>
  <si>
    <t>Includes bullion: 54000 Gold Coast, 1834 French West Afr Poss</t>
  </si>
  <si>
    <t>Includes bullion: 10000 Nigeria, 912 French West Afr Poss</t>
  </si>
  <si>
    <t>Cameroons</t>
  </si>
  <si>
    <t>Chile</t>
  </si>
  <si>
    <t>Lithuania</t>
  </si>
  <si>
    <t>Includes bullion: 96551 UK</t>
  </si>
  <si>
    <t>Includes bullion: 46400 UK, 500 Sierra Leone</t>
  </si>
  <si>
    <t>Sicily</t>
  </si>
  <si>
    <t>Includes bullion: 128350 UK</t>
  </si>
  <si>
    <t>British Guiana</t>
  </si>
  <si>
    <t>British Malaya</t>
  </si>
  <si>
    <t>Burma</t>
  </si>
  <si>
    <t>Includes bullion: 3831 French West Africa Possessions</t>
  </si>
  <si>
    <t>Includes bullion: 2433 Nigeria</t>
  </si>
  <si>
    <t>Conakry</t>
  </si>
  <si>
    <t>Includes bullion: 133700 UK, 800 Sierra Leone</t>
  </si>
  <si>
    <t>Ivory Coast</t>
  </si>
  <si>
    <t>Togoland</t>
  </si>
  <si>
    <t>Includes bullion: 227721 UK, 1443 French West African Possessions</t>
  </si>
  <si>
    <t>Includes bullion: 15200 UK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</si>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</sst>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05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Y2" s="1"/>
    </row>
    <row r="3" spans="1:55">
      <c r="Q3" t="s">
        <v>2</v>
      </c>
      <c r="R3" t="s">
        <v>2</v>
      </c>
      <c r="S3" t="s">
        <v>2</v>
      </c>
      <c r="T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Y4">
        <v>1759946</v>
      </c>
      <c r="Z4">
        <v>580237</v>
      </c>
      <c r="AA4">
        <v>549463</v>
      </c>
      <c r="AB4">
        <v>444329</v>
      </c>
      <c r="AC4">
        <v>280509</v>
      </c>
      <c r="AD4">
        <v>256773</v>
      </c>
      <c r="AE4">
        <v>288800</v>
      </c>
      <c r="AF4">
        <v>415142</v>
      </c>
      <c r="AG4">
        <v>563969</v>
      </c>
      <c r="AH4">
        <v>206274</v>
      </c>
      <c r="AI4">
        <v>182262</v>
      </c>
      <c r="AJ4">
        <v>94615</v>
      </c>
      <c r="AK4">
        <v>149949</v>
      </c>
      <c r="AL4">
        <v>229868</v>
      </c>
      <c r="AM4">
        <v>140007</v>
      </c>
      <c r="AN4">
        <v>253868</v>
      </c>
      <c r="AO4">
        <v>312328</v>
      </c>
      <c r="AP4">
        <v>419222</v>
      </c>
      <c r="AQ4">
        <v>255340</v>
      </c>
    </row>
    <row r="5" spans="1:55">
      <c r="B5" t="s">
        <v>57</v>
      </c>
      <c r="AJ5">
        <v>5</v>
      </c>
    </row>
    <row r="6" spans="1:55">
      <c r="B6" t="s">
        <v>62</v>
      </c>
      <c r="AK6">
        <v>15</v>
      </c>
      <c r="AN6">
        <v>158</v>
      </c>
      <c r="AO6">
        <v>119</v>
      </c>
      <c r="AP6">
        <v>409</v>
      </c>
      <c r="AQ6">
        <v>59</v>
      </c>
    </row>
    <row r="7" spans="1:55">
      <c r="B7" t="s">
        <v>121</v>
      </c>
      <c r="AN7">
        <v>4</v>
      </c>
      <c r="AO7">
        <v>8</v>
      </c>
      <c r="AP7">
        <v>1</v>
      </c>
    </row>
    <row r="8" spans="1:55">
      <c r="B8" t="s">
        <v>135</v>
      </c>
      <c r="AQ8">
        <v>2</v>
      </c>
    </row>
    <row r="9" spans="1:55">
      <c r="B9" t="s">
        <v>136</v>
      </c>
      <c r="AQ9">
        <v>4</v>
      </c>
    </row>
    <row r="10" spans="1:55">
      <c r="B10" t="s">
        <v>63</v>
      </c>
      <c r="AK10">
        <v>27</v>
      </c>
      <c r="AN10">
        <v>123</v>
      </c>
      <c r="AO10">
        <v>525</v>
      </c>
      <c r="AP10">
        <v>5111</v>
      </c>
      <c r="AQ10">
        <v>1768</v>
      </c>
    </row>
    <row r="11" spans="1:55">
      <c r="B11" t="s">
        <v>137</v>
      </c>
      <c r="AQ11">
        <v>9810</v>
      </c>
    </row>
    <row r="12" spans="1:55">
      <c r="B12" t="s">
        <v>34</v>
      </c>
      <c r="AA12">
        <v>16</v>
      </c>
      <c r="AC12">
        <v>193</v>
      </c>
      <c r="AD12">
        <v>48</v>
      </c>
      <c r="AE12">
        <v>97</v>
      </c>
      <c r="AI12">
        <v>155</v>
      </c>
      <c r="AK12">
        <v>2578</v>
      </c>
      <c r="AL12">
        <v>2827</v>
      </c>
      <c r="AM12">
        <v>3167</v>
      </c>
      <c r="AN12">
        <v>8232</v>
      </c>
      <c r="AO12">
        <v>10452</v>
      </c>
      <c r="AP12">
        <v>17987</v>
      </c>
      <c r="AQ12">
        <v>5974</v>
      </c>
    </row>
    <row r="13" spans="1:55">
      <c r="B13" t="s">
        <v>93</v>
      </c>
      <c r="AC13">
        <v>33</v>
      </c>
      <c r="AN13">
        <v>214</v>
      </c>
      <c r="AO13">
        <v>89</v>
      </c>
      <c r="AP13">
        <v>105</v>
      </c>
      <c r="AQ13">
        <v>61</v>
      </c>
    </row>
    <row r="14" spans="1:55">
      <c r="B14" t="s">
        <v>120</v>
      </c>
      <c r="AN14">
        <v>130</v>
      </c>
      <c r="AO14">
        <v>184</v>
      </c>
      <c r="AP14">
        <v>211</v>
      </c>
      <c r="AQ14">
        <v>205</v>
      </c>
    </row>
    <row r="15" spans="1:55">
      <c r="B15" t="s">
        <v>64</v>
      </c>
      <c r="AK15">
        <v>6</v>
      </c>
    </row>
    <row r="16" spans="1:55">
      <c r="B16" t="s">
        <v>6</v>
      </c>
      <c r="Y16">
        <v>33</v>
      </c>
      <c r="Z16">
        <v>33</v>
      </c>
      <c r="AA16">
        <v>3</v>
      </c>
      <c r="AC16">
        <v>2</v>
      </c>
      <c r="AD16">
        <v>355</v>
      </c>
      <c r="AF16">
        <v>52</v>
      </c>
      <c r="AG16">
        <v>51</v>
      </c>
      <c r="AH16">
        <v>22</v>
      </c>
      <c r="AI16">
        <v>3144</v>
      </c>
      <c r="AJ16">
        <v>1296</v>
      </c>
      <c r="AK16">
        <v>446</v>
      </c>
      <c r="AL16">
        <v>14</v>
      </c>
      <c r="AM16">
        <v>61</v>
      </c>
      <c r="AN16">
        <v>188</v>
      </c>
      <c r="AO16">
        <v>67</v>
      </c>
      <c r="AP16">
        <v>128</v>
      </c>
      <c r="AQ16">
        <v>13</v>
      </c>
    </row>
    <row r="17" spans="2:43">
      <c r="B17" t="s">
        <v>119</v>
      </c>
      <c r="AN17">
        <v>316</v>
      </c>
      <c r="AO17">
        <v>1154</v>
      </c>
      <c r="AP17">
        <v>5915</v>
      </c>
      <c r="AQ17">
        <v>1358</v>
      </c>
    </row>
    <row r="18" spans="2:43">
      <c r="B18" t="s">
        <v>35</v>
      </c>
      <c r="AA18">
        <v>6</v>
      </c>
      <c r="AC18">
        <v>235</v>
      </c>
      <c r="AE18">
        <v>193</v>
      </c>
      <c r="AF18">
        <v>1929</v>
      </c>
      <c r="AG18">
        <v>4332</v>
      </c>
      <c r="AH18">
        <v>432</v>
      </c>
      <c r="AI18">
        <v>532</v>
      </c>
      <c r="AJ18">
        <v>12555</v>
      </c>
      <c r="AK18">
        <v>13101</v>
      </c>
      <c r="AL18">
        <v>33394</v>
      </c>
      <c r="AM18">
        <v>32846</v>
      </c>
      <c r="AN18">
        <v>53853</v>
      </c>
      <c r="AO18">
        <v>62504</v>
      </c>
      <c r="AP18">
        <v>108757</v>
      </c>
      <c r="AQ18">
        <v>3346</v>
      </c>
    </row>
    <row r="19" spans="2:43">
      <c r="B19" t="s">
        <v>118</v>
      </c>
      <c r="AN19">
        <v>284</v>
      </c>
      <c r="AO19">
        <v>158</v>
      </c>
      <c r="AP19">
        <v>419</v>
      </c>
      <c r="AQ19">
        <v>427</v>
      </c>
    </row>
    <row r="20" spans="2:43">
      <c r="B20" t="s">
        <v>98</v>
      </c>
      <c r="AD20">
        <v>22</v>
      </c>
    </row>
    <row r="21" spans="2:43">
      <c r="B21" t="s">
        <v>117</v>
      </c>
      <c r="AN21">
        <v>27</v>
      </c>
      <c r="AO21">
        <v>156</v>
      </c>
      <c r="AP21">
        <v>77</v>
      </c>
      <c r="AQ21">
        <v>45</v>
      </c>
    </row>
    <row r="22" spans="2:43">
      <c r="B22" t="s">
        <v>82</v>
      </c>
      <c r="AL22">
        <v>232</v>
      </c>
      <c r="AM22">
        <v>318</v>
      </c>
      <c r="AN22">
        <v>448</v>
      </c>
      <c r="AO22">
        <v>475</v>
      </c>
      <c r="AP22">
        <v>830</v>
      </c>
      <c r="AQ22">
        <v>616</v>
      </c>
    </row>
    <row r="23" spans="2:43">
      <c r="B23" t="s">
        <v>7</v>
      </c>
      <c r="Y23">
        <v>142</v>
      </c>
      <c r="Z23">
        <v>46</v>
      </c>
      <c r="AA23">
        <v>212</v>
      </c>
      <c r="AC23">
        <v>201</v>
      </c>
      <c r="AD23">
        <v>56</v>
      </c>
      <c r="AE23">
        <v>25</v>
      </c>
      <c r="AF23">
        <v>65</v>
      </c>
      <c r="AG23">
        <v>71</v>
      </c>
      <c r="AH23">
        <v>825</v>
      </c>
      <c r="AI23">
        <v>913</v>
      </c>
      <c r="AJ23">
        <v>1149</v>
      </c>
      <c r="AK23">
        <v>295</v>
      </c>
      <c r="AL23">
        <v>164</v>
      </c>
      <c r="AM23">
        <v>290</v>
      </c>
      <c r="AN23">
        <v>746</v>
      </c>
      <c r="AO23">
        <v>398</v>
      </c>
      <c r="AP23">
        <v>421</v>
      </c>
      <c r="AQ23">
        <v>595</v>
      </c>
    </row>
    <row r="24" spans="2:43">
      <c r="B24" t="s">
        <v>123</v>
      </c>
      <c r="AO24">
        <v>69</v>
      </c>
      <c r="AP24">
        <v>386</v>
      </c>
      <c r="AQ24">
        <v>309</v>
      </c>
    </row>
    <row r="25" spans="2:43">
      <c r="B25" t="s">
        <v>9</v>
      </c>
      <c r="Y25">
        <v>301446</v>
      </c>
      <c r="Z25">
        <v>146442</v>
      </c>
      <c r="AA25">
        <v>126064</v>
      </c>
      <c r="AB25">
        <v>109481</v>
      </c>
      <c r="AC25">
        <v>83273</v>
      </c>
      <c r="AD25">
        <v>78069</v>
      </c>
      <c r="AE25">
        <v>102695</v>
      </c>
      <c r="AF25">
        <v>109758</v>
      </c>
      <c r="AG25">
        <v>123699</v>
      </c>
      <c r="AH25">
        <v>62563</v>
      </c>
      <c r="AI25">
        <v>58533</v>
      </c>
      <c r="AJ25">
        <v>21166</v>
      </c>
      <c r="AK25">
        <v>27633</v>
      </c>
      <c r="AL25">
        <v>35683</v>
      </c>
      <c r="AM25">
        <v>35374</v>
      </c>
      <c r="AN25">
        <v>67153</v>
      </c>
      <c r="AO25">
        <v>58055</v>
      </c>
      <c r="AP25">
        <v>59985</v>
      </c>
      <c r="AQ25">
        <v>28754</v>
      </c>
    </row>
    <row r="26" spans="2:43">
      <c r="B26" t="s">
        <v>116</v>
      </c>
      <c r="AN26">
        <v>65</v>
      </c>
      <c r="AO26">
        <v>221</v>
      </c>
    </row>
    <row r="27" spans="2:43">
      <c r="B27" t="s">
        <v>65</v>
      </c>
      <c r="AK27">
        <v>6</v>
      </c>
      <c r="AN27">
        <v>19</v>
      </c>
      <c r="AO27">
        <v>12</v>
      </c>
      <c r="AP27">
        <v>33</v>
      </c>
      <c r="AQ27">
        <v>19</v>
      </c>
    </row>
    <row r="28" spans="2:43">
      <c r="B28" t="s">
        <v>99</v>
      </c>
      <c r="AD28">
        <v>6</v>
      </c>
      <c r="AF28">
        <v>15</v>
      </c>
    </row>
    <row r="29" spans="2:43">
      <c r="B29" t="s">
        <v>66</v>
      </c>
      <c r="AK29">
        <v>4</v>
      </c>
    </row>
    <row r="30" spans="2:43">
      <c r="B30" t="s">
        <v>88</v>
      </c>
      <c r="AN30">
        <v>14</v>
      </c>
      <c r="AO30">
        <v>131</v>
      </c>
      <c r="AP30">
        <v>658</v>
      </c>
      <c r="AQ30">
        <v>424</v>
      </c>
    </row>
    <row r="31" spans="2:43">
      <c r="B31" t="s">
        <v>115</v>
      </c>
      <c r="AN31">
        <v>4</v>
      </c>
      <c r="AP31">
        <v>6</v>
      </c>
      <c r="AQ31">
        <v>5</v>
      </c>
    </row>
    <row r="32" spans="2:43">
      <c r="B32" t="s">
        <v>41</v>
      </c>
      <c r="AB32">
        <v>310</v>
      </c>
      <c r="AL32">
        <v>317</v>
      </c>
      <c r="AM32">
        <v>740</v>
      </c>
    </row>
    <row r="33" spans="2:43">
      <c r="B33" t="s">
        <v>90</v>
      </c>
      <c r="AM33">
        <v>548</v>
      </c>
    </row>
    <row r="34" spans="2:43">
      <c r="B34" t="s">
        <v>25</v>
      </c>
      <c r="Z34">
        <v>17</v>
      </c>
      <c r="AA34">
        <v>57</v>
      </c>
      <c r="AD34">
        <v>26</v>
      </c>
      <c r="AE34">
        <v>5</v>
      </c>
      <c r="AF34">
        <v>474</v>
      </c>
      <c r="AG34">
        <v>13</v>
      </c>
      <c r="AH34">
        <v>33</v>
      </c>
      <c r="AI34">
        <v>94</v>
      </c>
      <c r="AJ34">
        <v>35</v>
      </c>
      <c r="AK34">
        <v>38</v>
      </c>
      <c r="AN34">
        <v>133</v>
      </c>
      <c r="AO34">
        <v>193</v>
      </c>
      <c r="AP34">
        <v>88</v>
      </c>
      <c r="AQ34">
        <v>124</v>
      </c>
    </row>
    <row r="35" spans="2:43">
      <c r="B35" t="s">
        <v>67</v>
      </c>
      <c r="AK35">
        <v>5</v>
      </c>
      <c r="AN35">
        <v>243</v>
      </c>
      <c r="AO35">
        <v>267</v>
      </c>
      <c r="AP35">
        <v>329</v>
      </c>
      <c r="AQ35">
        <v>81</v>
      </c>
    </row>
    <row r="36" spans="2:43">
      <c r="B36" t="s">
        <v>36</v>
      </c>
      <c r="AA36">
        <v>170</v>
      </c>
      <c r="AF36">
        <v>43</v>
      </c>
      <c r="AH36">
        <v>417</v>
      </c>
      <c r="AI36">
        <v>61</v>
      </c>
      <c r="AJ36">
        <v>18</v>
      </c>
      <c r="AK36">
        <v>1206</v>
      </c>
      <c r="AL36">
        <v>88</v>
      </c>
      <c r="AM36">
        <v>222</v>
      </c>
      <c r="AN36">
        <v>183</v>
      </c>
      <c r="AO36">
        <v>244</v>
      </c>
      <c r="AP36">
        <v>1336</v>
      </c>
      <c r="AQ36">
        <v>380</v>
      </c>
    </row>
    <row r="37" spans="2:43">
      <c r="B37" t="s">
        <v>10</v>
      </c>
      <c r="Y37">
        <v>3327</v>
      </c>
      <c r="Z37">
        <v>4572</v>
      </c>
      <c r="AA37">
        <v>8883</v>
      </c>
      <c r="AB37">
        <v>10730</v>
      </c>
      <c r="AC37">
        <v>21424</v>
      </c>
      <c r="AD37">
        <v>6457</v>
      </c>
      <c r="AE37">
        <v>6907</v>
      </c>
      <c r="AF37">
        <v>11412</v>
      </c>
      <c r="AG37">
        <v>19064</v>
      </c>
      <c r="AH37">
        <v>9113</v>
      </c>
      <c r="AI37">
        <v>7217</v>
      </c>
      <c r="AJ37">
        <v>3919</v>
      </c>
      <c r="AK37">
        <v>4412</v>
      </c>
      <c r="AL37">
        <v>6919</v>
      </c>
      <c r="AM37">
        <v>3336</v>
      </c>
      <c r="AN37">
        <v>11287</v>
      </c>
      <c r="AO37">
        <v>11243</v>
      </c>
      <c r="AP37">
        <v>20970</v>
      </c>
      <c r="AQ37">
        <v>4342</v>
      </c>
    </row>
    <row r="38" spans="2:43">
      <c r="B38" t="s">
        <v>11</v>
      </c>
      <c r="Y38">
        <v>20780</v>
      </c>
      <c r="AA38">
        <v>4</v>
      </c>
      <c r="AK38">
        <v>27</v>
      </c>
      <c r="AN38">
        <v>93</v>
      </c>
      <c r="AO38">
        <v>115</v>
      </c>
      <c r="AP38">
        <v>98</v>
      </c>
      <c r="AQ38">
        <v>52</v>
      </c>
    </row>
    <row r="39" spans="2:43">
      <c r="B39" t="s">
        <v>26</v>
      </c>
      <c r="Z39">
        <v>3472</v>
      </c>
      <c r="AA39">
        <v>4497</v>
      </c>
      <c r="AB39">
        <v>4167</v>
      </c>
      <c r="AC39">
        <v>1787</v>
      </c>
      <c r="AD39">
        <v>2846</v>
      </c>
      <c r="AE39">
        <v>1882</v>
      </c>
      <c r="AF39">
        <v>2738</v>
      </c>
      <c r="AG39">
        <v>3087</v>
      </c>
      <c r="AH39">
        <v>1693</v>
      </c>
      <c r="AI39">
        <v>1759</v>
      </c>
      <c r="AJ39">
        <v>2019</v>
      </c>
      <c r="AK39">
        <v>1299</v>
      </c>
      <c r="AL39">
        <v>1074</v>
      </c>
      <c r="AM39">
        <v>1146</v>
      </c>
      <c r="AN39">
        <v>880</v>
      </c>
      <c r="AO39">
        <v>471</v>
      </c>
      <c r="AP39">
        <v>366</v>
      </c>
      <c r="AQ39">
        <v>189</v>
      </c>
    </row>
    <row r="40" spans="2:43">
      <c r="B40" t="s">
        <v>27</v>
      </c>
      <c r="Z40">
        <v>2129</v>
      </c>
      <c r="AA40">
        <v>1065</v>
      </c>
      <c r="AC40">
        <v>2241</v>
      </c>
      <c r="AD40">
        <v>3151</v>
      </c>
      <c r="AE40">
        <v>2617</v>
      </c>
      <c r="AF40">
        <v>3566</v>
      </c>
      <c r="AG40">
        <v>4579</v>
      </c>
      <c r="AH40">
        <v>1993</v>
      </c>
      <c r="AI40">
        <v>1705</v>
      </c>
      <c r="AJ40">
        <v>3980</v>
      </c>
      <c r="AK40">
        <v>2780</v>
      </c>
      <c r="AL40">
        <v>1872</v>
      </c>
      <c r="AM40">
        <v>3984</v>
      </c>
      <c r="AN40">
        <v>1650</v>
      </c>
      <c r="AO40">
        <v>1029</v>
      </c>
      <c r="AP40">
        <v>1996</v>
      </c>
      <c r="AQ40">
        <v>382</v>
      </c>
    </row>
    <row r="41" spans="2:43">
      <c r="B41" t="s">
        <v>129</v>
      </c>
      <c r="AP41">
        <v>1</v>
      </c>
      <c r="AQ41">
        <v>1</v>
      </c>
    </row>
    <row r="42" spans="2:43">
      <c r="B42" t="s">
        <v>51</v>
      </c>
      <c r="AC42">
        <v>100</v>
      </c>
      <c r="AE42">
        <v>158</v>
      </c>
      <c r="AF42">
        <v>200</v>
      </c>
      <c r="AI42">
        <v>29290</v>
      </c>
      <c r="AJ42">
        <v>1494</v>
      </c>
      <c r="AK42">
        <v>3</v>
      </c>
      <c r="AL42">
        <v>928</v>
      </c>
      <c r="AM42">
        <v>707</v>
      </c>
      <c r="AN42">
        <v>445</v>
      </c>
      <c r="AO42">
        <v>1141</v>
      </c>
      <c r="AP42">
        <v>916</v>
      </c>
      <c r="AQ42">
        <v>632</v>
      </c>
    </row>
    <row r="43" spans="2:43">
      <c r="B43" t="s">
        <v>68</v>
      </c>
      <c r="AK43">
        <v>23</v>
      </c>
      <c r="AN43">
        <v>7</v>
      </c>
      <c r="AQ43">
        <v>1</v>
      </c>
    </row>
    <row r="44" spans="2:43">
      <c r="B44" t="s">
        <v>45</v>
      </c>
      <c r="AD44">
        <v>37</v>
      </c>
      <c r="AE44">
        <v>35</v>
      </c>
      <c r="AF44">
        <v>22</v>
      </c>
      <c r="AG44">
        <v>18</v>
      </c>
      <c r="AH44">
        <v>22</v>
      </c>
      <c r="AJ44">
        <v>21</v>
      </c>
      <c r="AQ44">
        <v>6</v>
      </c>
    </row>
    <row r="45" spans="2:43">
      <c r="B45" t="s">
        <v>46</v>
      </c>
      <c r="AD45">
        <v>58</v>
      </c>
      <c r="AF45">
        <v>423</v>
      </c>
      <c r="AH45">
        <v>1692</v>
      </c>
      <c r="AI45">
        <v>1570</v>
      </c>
      <c r="AJ45">
        <v>1355</v>
      </c>
      <c r="AK45">
        <v>2572</v>
      </c>
      <c r="AL45">
        <v>2730</v>
      </c>
      <c r="AM45">
        <v>3920</v>
      </c>
      <c r="AN45">
        <v>7826</v>
      </c>
      <c r="AO45">
        <v>8424</v>
      </c>
      <c r="AP45">
        <v>10066</v>
      </c>
      <c r="AQ45">
        <v>3866</v>
      </c>
    </row>
    <row r="46" spans="2:43">
      <c r="B46" t="s">
        <v>28</v>
      </c>
      <c r="Z46">
        <v>220</v>
      </c>
      <c r="AA46">
        <v>353</v>
      </c>
      <c r="AC46">
        <v>2582</v>
      </c>
      <c r="AD46">
        <v>388</v>
      </c>
      <c r="AE46">
        <v>964</v>
      </c>
      <c r="AF46">
        <v>962</v>
      </c>
      <c r="AG46">
        <v>1342</v>
      </c>
      <c r="AH46">
        <v>539</v>
      </c>
      <c r="AI46">
        <v>258</v>
      </c>
      <c r="AJ46">
        <v>85</v>
      </c>
      <c r="AK46">
        <v>657</v>
      </c>
      <c r="AL46">
        <v>1530</v>
      </c>
      <c r="AM46">
        <v>1538</v>
      </c>
      <c r="AN46">
        <v>1331</v>
      </c>
      <c r="AO46">
        <v>749</v>
      </c>
      <c r="AP46">
        <v>1019</v>
      </c>
      <c r="AQ46">
        <v>1054</v>
      </c>
    </row>
    <row r="47" spans="2:43">
      <c r="B47" t="s">
        <v>85</v>
      </c>
      <c r="AL47">
        <v>1430</v>
      </c>
      <c r="AO47">
        <v>3</v>
      </c>
      <c r="AP47">
        <v>692</v>
      </c>
      <c r="AQ47">
        <v>755</v>
      </c>
    </row>
    <row r="48" spans="2:43">
      <c r="B48" t="s">
        <v>84</v>
      </c>
      <c r="AL48">
        <v>284</v>
      </c>
      <c r="AM48">
        <v>129</v>
      </c>
      <c r="AN48">
        <v>1748</v>
      </c>
      <c r="AO48">
        <v>1122</v>
      </c>
      <c r="AP48">
        <v>1310</v>
      </c>
      <c r="AQ48">
        <v>1591</v>
      </c>
    </row>
    <row r="49" spans="2:43">
      <c r="B49" t="s">
        <v>47</v>
      </c>
      <c r="AE49">
        <v>50</v>
      </c>
      <c r="AF49">
        <v>150</v>
      </c>
      <c r="AH49">
        <v>276</v>
      </c>
      <c r="AJ49">
        <v>201</v>
      </c>
      <c r="AK49">
        <v>788</v>
      </c>
      <c r="AL49">
        <v>810</v>
      </c>
      <c r="AM49">
        <v>777</v>
      </c>
      <c r="AN49">
        <v>701</v>
      </c>
      <c r="AO49">
        <v>557</v>
      </c>
      <c r="AP49">
        <v>141</v>
      </c>
      <c r="AQ49">
        <v>31</v>
      </c>
    </row>
    <row r="50" spans="2:43">
      <c r="B50" t="s">
        <v>69</v>
      </c>
      <c r="AK50">
        <v>2</v>
      </c>
    </row>
    <row r="51" spans="2:43">
      <c r="B51" t="s">
        <v>125</v>
      </c>
      <c r="AO51">
        <v>44</v>
      </c>
      <c r="AP51">
        <v>106</v>
      </c>
      <c r="AQ51">
        <v>106</v>
      </c>
    </row>
    <row r="52" spans="2:43">
      <c r="B52" t="s">
        <v>12</v>
      </c>
      <c r="Y52">
        <v>183001</v>
      </c>
      <c r="Z52">
        <v>92049</v>
      </c>
      <c r="AA52">
        <v>91156</v>
      </c>
      <c r="AB52">
        <v>103773</v>
      </c>
      <c r="AC52">
        <v>113651</v>
      </c>
      <c r="AD52">
        <v>163886</v>
      </c>
      <c r="AE52">
        <v>160417</v>
      </c>
      <c r="AF52">
        <v>264634</v>
      </c>
      <c r="AG52">
        <v>344459</v>
      </c>
      <c r="AH52">
        <v>236762</v>
      </c>
      <c r="AI52">
        <v>165192</v>
      </c>
      <c r="AJ52">
        <v>61378</v>
      </c>
      <c r="AK52">
        <v>43175</v>
      </c>
      <c r="AL52">
        <v>50713</v>
      </c>
      <c r="AM52">
        <v>29566</v>
      </c>
      <c r="AN52">
        <v>35151</v>
      </c>
      <c r="AO52">
        <v>23811</v>
      </c>
      <c r="AP52">
        <v>22897</v>
      </c>
      <c r="AQ52">
        <v>15064</v>
      </c>
    </row>
    <row r="53" spans="2:43">
      <c r="B53" t="s">
        <v>58</v>
      </c>
      <c r="AJ53">
        <v>1017</v>
      </c>
      <c r="AK53">
        <v>5014</v>
      </c>
      <c r="AL53">
        <v>2390</v>
      </c>
      <c r="AP53">
        <v>1</v>
      </c>
      <c r="AQ53">
        <v>234</v>
      </c>
    </row>
    <row r="54" spans="2:43">
      <c r="B54" t="s">
        <v>37</v>
      </c>
      <c r="AA54">
        <v>6424</v>
      </c>
      <c r="AD54">
        <v>17074</v>
      </c>
      <c r="AE54">
        <v>25957</v>
      </c>
      <c r="AF54">
        <v>32929</v>
      </c>
      <c r="AG54">
        <v>34148</v>
      </c>
      <c r="AH54">
        <v>29878</v>
      </c>
      <c r="AI54">
        <v>17423</v>
      </c>
      <c r="AJ54">
        <v>10220</v>
      </c>
      <c r="AK54">
        <v>8282</v>
      </c>
      <c r="AL54">
        <v>6328</v>
      </c>
      <c r="AM54">
        <v>5808</v>
      </c>
      <c r="AN54">
        <v>1982</v>
      </c>
      <c r="AO54">
        <v>1529</v>
      </c>
      <c r="AP54">
        <v>2895</v>
      </c>
      <c r="AQ54">
        <v>2058</v>
      </c>
    </row>
    <row r="55" spans="2:43">
      <c r="B55" t="s">
        <v>70</v>
      </c>
      <c r="AK55">
        <v>8</v>
      </c>
    </row>
    <row r="56" spans="2:43">
      <c r="B56" t="s">
        <v>13</v>
      </c>
      <c r="Y56">
        <v>137603</v>
      </c>
      <c r="AB56">
        <v>13499</v>
      </c>
      <c r="AC56">
        <v>5847</v>
      </c>
    </row>
    <row r="57" spans="2:43">
      <c r="B57" t="s">
        <v>14</v>
      </c>
      <c r="Y57">
        <v>113</v>
      </c>
      <c r="Z57">
        <v>2573</v>
      </c>
      <c r="AA57">
        <v>19314</v>
      </c>
      <c r="AB57">
        <v>54606</v>
      </c>
      <c r="AC57">
        <v>105466</v>
      </c>
      <c r="AD57">
        <v>46618</v>
      </c>
      <c r="AE57">
        <v>16539</v>
      </c>
      <c r="AF57">
        <v>48160</v>
      </c>
      <c r="AG57">
        <v>52511</v>
      </c>
      <c r="AH57">
        <v>15728</v>
      </c>
      <c r="AI57">
        <v>19524</v>
      </c>
      <c r="AJ57">
        <v>9204</v>
      </c>
      <c r="AK57">
        <v>4649</v>
      </c>
      <c r="AL57">
        <v>8178</v>
      </c>
      <c r="AM57">
        <v>16716</v>
      </c>
      <c r="AN57">
        <v>17830</v>
      </c>
      <c r="AO57">
        <v>35660</v>
      </c>
      <c r="AP57">
        <v>56037</v>
      </c>
      <c r="AQ57">
        <v>34204</v>
      </c>
    </row>
    <row r="58" spans="2:43">
      <c r="B58" t="s">
        <v>71</v>
      </c>
      <c r="AE58">
        <v>2</v>
      </c>
      <c r="AF58">
        <v>3</v>
      </c>
      <c r="AK58">
        <v>2</v>
      </c>
      <c r="AN58">
        <v>14</v>
      </c>
      <c r="AO58">
        <v>16</v>
      </c>
      <c r="AP58">
        <v>24</v>
      </c>
      <c r="AQ58">
        <v>27</v>
      </c>
    </row>
    <row r="59" spans="2:43">
      <c r="B59" t="s">
        <v>72</v>
      </c>
      <c r="AK59">
        <v>6</v>
      </c>
      <c r="AN59">
        <v>20</v>
      </c>
      <c r="AO59">
        <v>21</v>
      </c>
      <c r="AP59">
        <v>2</v>
      </c>
    </row>
    <row r="60" spans="2:43">
      <c r="B60" t="s">
        <v>15</v>
      </c>
      <c r="Y60">
        <v>24166</v>
      </c>
      <c r="Z60">
        <v>6269</v>
      </c>
      <c r="AA60">
        <v>9322</v>
      </c>
      <c r="AB60">
        <v>18958</v>
      </c>
      <c r="AC60">
        <v>13383</v>
      </c>
      <c r="AD60">
        <v>10150</v>
      </c>
      <c r="AE60">
        <v>20697</v>
      </c>
      <c r="AF60">
        <v>11663</v>
      </c>
      <c r="AG60">
        <v>20617</v>
      </c>
      <c r="AH60">
        <v>5838</v>
      </c>
      <c r="AI60">
        <v>9302</v>
      </c>
      <c r="AJ60">
        <v>4445</v>
      </c>
      <c r="AK60">
        <v>4102</v>
      </c>
      <c r="AL60">
        <v>4127</v>
      </c>
      <c r="AM60">
        <v>3541</v>
      </c>
      <c r="AN60">
        <v>5380</v>
      </c>
      <c r="AO60">
        <v>4244</v>
      </c>
      <c r="AP60">
        <v>5780</v>
      </c>
      <c r="AQ60">
        <v>3277</v>
      </c>
    </row>
    <row r="61" spans="2:43">
      <c r="B61" t="s">
        <v>59</v>
      </c>
      <c r="AJ61">
        <v>35</v>
      </c>
      <c r="AK61">
        <v>1065</v>
      </c>
      <c r="AL61">
        <v>1995</v>
      </c>
      <c r="AM61">
        <v>634</v>
      </c>
      <c r="AN61">
        <v>2467</v>
      </c>
      <c r="AO61">
        <v>2795</v>
      </c>
      <c r="AP61">
        <v>2532</v>
      </c>
      <c r="AQ61">
        <v>2092</v>
      </c>
    </row>
    <row r="62" spans="2:43">
      <c r="B62" t="s">
        <v>124</v>
      </c>
      <c r="AO62">
        <v>4</v>
      </c>
      <c r="AP62">
        <v>6</v>
      </c>
    </row>
    <row r="63" spans="2:43">
      <c r="B63" t="s">
        <v>16</v>
      </c>
      <c r="Y63">
        <v>438</v>
      </c>
      <c r="Z63">
        <v>58</v>
      </c>
      <c r="AA63">
        <v>8</v>
      </c>
      <c r="AC63">
        <v>1091</v>
      </c>
      <c r="AD63">
        <v>651</v>
      </c>
      <c r="AE63">
        <v>191</v>
      </c>
      <c r="AF63">
        <v>1731</v>
      </c>
      <c r="AG63">
        <v>1410</v>
      </c>
      <c r="AH63">
        <v>1039</v>
      </c>
      <c r="AI63">
        <v>2368</v>
      </c>
      <c r="AJ63">
        <v>274</v>
      </c>
      <c r="AK63">
        <v>717</v>
      </c>
      <c r="AL63">
        <v>3345</v>
      </c>
      <c r="AM63">
        <v>2132</v>
      </c>
      <c r="AN63">
        <v>4623</v>
      </c>
      <c r="AO63">
        <v>3996</v>
      </c>
      <c r="AP63">
        <v>7235</v>
      </c>
      <c r="AQ63">
        <v>4679</v>
      </c>
    </row>
    <row r="64" spans="2:43">
      <c r="B64" t="s">
        <v>49</v>
      </c>
      <c r="AF64">
        <v>92</v>
      </c>
      <c r="AG64">
        <v>4</v>
      </c>
      <c r="AI64">
        <v>53</v>
      </c>
      <c r="AJ64">
        <v>125</v>
      </c>
      <c r="AK64">
        <v>1850</v>
      </c>
      <c r="AL64">
        <v>27601</v>
      </c>
      <c r="AM64">
        <v>16452</v>
      </c>
      <c r="AN64">
        <v>4319</v>
      </c>
      <c r="AO64">
        <v>6658</v>
      </c>
      <c r="AP64">
        <v>7187</v>
      </c>
      <c r="AQ64">
        <v>4022</v>
      </c>
    </row>
    <row r="65" spans="2:43">
      <c r="B65" t="s">
        <v>114</v>
      </c>
      <c r="AN65">
        <v>6</v>
      </c>
    </row>
    <row r="66" spans="2:43">
      <c r="B66" t="s">
        <v>38</v>
      </c>
      <c r="AA66">
        <v>63</v>
      </c>
      <c r="AD66">
        <v>425</v>
      </c>
      <c r="AG66">
        <v>95</v>
      </c>
      <c r="AJ66">
        <v>9</v>
      </c>
      <c r="AK66">
        <v>20</v>
      </c>
      <c r="AN66">
        <v>40</v>
      </c>
      <c r="AO66">
        <v>3</v>
      </c>
      <c r="AQ66">
        <v>34</v>
      </c>
    </row>
    <row r="67" spans="2:43">
      <c r="B67" t="s">
        <v>130</v>
      </c>
      <c r="AP67">
        <v>18</v>
      </c>
    </row>
    <row r="68" spans="2:43">
      <c r="B68" t="s">
        <v>73</v>
      </c>
      <c r="AK68">
        <v>1</v>
      </c>
      <c r="AN68">
        <v>11</v>
      </c>
      <c r="AO68">
        <v>17</v>
      </c>
      <c r="AP68">
        <v>10</v>
      </c>
      <c r="AQ68">
        <v>12</v>
      </c>
    </row>
    <row r="69" spans="2:43">
      <c r="B69" t="s">
        <v>113</v>
      </c>
      <c r="AN69">
        <v>526</v>
      </c>
      <c r="AO69">
        <v>680</v>
      </c>
      <c r="AP69">
        <v>781</v>
      </c>
      <c r="AQ69">
        <v>1116</v>
      </c>
    </row>
    <row r="70" spans="2:43">
      <c r="B70" t="s">
        <v>112</v>
      </c>
      <c r="AN70">
        <v>165</v>
      </c>
      <c r="AO70">
        <v>1679</v>
      </c>
      <c r="AP70">
        <v>8</v>
      </c>
    </row>
    <row r="71" spans="2:43">
      <c r="B71" t="s">
        <v>74</v>
      </c>
      <c r="AK71">
        <v>307</v>
      </c>
      <c r="AL71">
        <v>604</v>
      </c>
    </row>
    <row r="72" spans="2:43">
      <c r="B72" t="s">
        <v>17</v>
      </c>
      <c r="Y72">
        <v>8360</v>
      </c>
      <c r="Z72">
        <v>2811</v>
      </c>
      <c r="AA72">
        <v>559</v>
      </c>
      <c r="AC72">
        <v>1300</v>
      </c>
      <c r="AD72">
        <v>500</v>
      </c>
      <c r="AE72">
        <v>317</v>
      </c>
      <c r="AF72">
        <v>1317</v>
      </c>
      <c r="AG72">
        <v>1394</v>
      </c>
      <c r="AH72">
        <v>811</v>
      </c>
      <c r="AI72">
        <v>1471</v>
      </c>
      <c r="AJ72">
        <v>151</v>
      </c>
      <c r="AK72">
        <v>215</v>
      </c>
      <c r="AL72">
        <v>966</v>
      </c>
      <c r="AM72">
        <v>461</v>
      </c>
      <c r="AN72">
        <v>1096</v>
      </c>
      <c r="AO72">
        <v>1559</v>
      </c>
      <c r="AP72">
        <v>1665</v>
      </c>
      <c r="AQ72">
        <v>1721</v>
      </c>
    </row>
    <row r="73" spans="2:43">
      <c r="B73" t="s">
        <v>29</v>
      </c>
      <c r="Z73">
        <v>93</v>
      </c>
      <c r="AC73">
        <v>239</v>
      </c>
      <c r="AE73">
        <v>28</v>
      </c>
      <c r="AF73">
        <v>84</v>
      </c>
      <c r="AG73">
        <v>66</v>
      </c>
      <c r="AH73">
        <v>101</v>
      </c>
      <c r="AJ73">
        <v>5</v>
      </c>
      <c r="AK73">
        <v>47</v>
      </c>
      <c r="AL73">
        <v>370</v>
      </c>
      <c r="AM73">
        <v>119</v>
      </c>
      <c r="AN73">
        <v>78</v>
      </c>
      <c r="AO73">
        <v>28</v>
      </c>
      <c r="AP73">
        <v>67</v>
      </c>
      <c r="AQ73">
        <v>54</v>
      </c>
    </row>
    <row r="74" spans="2:43">
      <c r="B74" t="s">
        <v>75</v>
      </c>
      <c r="AK74">
        <v>2</v>
      </c>
    </row>
    <row r="75" spans="2:43">
      <c r="B75" t="s">
        <v>76</v>
      </c>
      <c r="AK75">
        <v>3</v>
      </c>
      <c r="AN75">
        <v>338</v>
      </c>
      <c r="AO75">
        <v>240</v>
      </c>
      <c r="AP75">
        <v>66</v>
      </c>
      <c r="AQ75">
        <v>12</v>
      </c>
    </row>
    <row r="76" spans="2:43">
      <c r="B76" t="s">
        <v>30</v>
      </c>
      <c r="Z76">
        <v>515</v>
      </c>
      <c r="AA76">
        <v>10</v>
      </c>
      <c r="AC76">
        <v>898</v>
      </c>
      <c r="AD76">
        <v>108</v>
      </c>
      <c r="AE76">
        <v>21</v>
      </c>
      <c r="AF76">
        <v>419</v>
      </c>
      <c r="AG76">
        <v>358</v>
      </c>
      <c r="AH76">
        <v>133</v>
      </c>
      <c r="AI76">
        <v>381</v>
      </c>
      <c r="AJ76">
        <v>15</v>
      </c>
      <c r="AK76">
        <v>144</v>
      </c>
      <c r="AL76">
        <v>579</v>
      </c>
      <c r="AM76">
        <v>541</v>
      </c>
      <c r="AN76">
        <v>975</v>
      </c>
      <c r="AO76">
        <v>964</v>
      </c>
      <c r="AP76">
        <v>1192</v>
      </c>
      <c r="AQ76">
        <v>266</v>
      </c>
    </row>
    <row r="77" spans="2:43">
      <c r="B77" t="s">
        <v>39</v>
      </c>
      <c r="AA77">
        <v>13</v>
      </c>
      <c r="AI77">
        <v>220</v>
      </c>
      <c r="AL77">
        <v>1</v>
      </c>
      <c r="AP77">
        <v>859</v>
      </c>
      <c r="AQ77">
        <v>657</v>
      </c>
    </row>
    <row r="78" spans="2:43">
      <c r="B78" t="s">
        <v>18</v>
      </c>
      <c r="Y78">
        <v>20258</v>
      </c>
    </row>
    <row r="79" spans="2:43">
      <c r="B79" t="s">
        <v>111</v>
      </c>
      <c r="AN79">
        <v>236</v>
      </c>
      <c r="AO79">
        <v>208</v>
      </c>
      <c r="AP79">
        <v>1</v>
      </c>
    </row>
    <row r="80" spans="2:43">
      <c r="B80" t="s">
        <v>77</v>
      </c>
      <c r="AK80">
        <v>198</v>
      </c>
      <c r="AL80">
        <v>3750</v>
      </c>
      <c r="AM80">
        <v>6807</v>
      </c>
      <c r="AN80">
        <v>192</v>
      </c>
      <c r="AO80">
        <v>219</v>
      </c>
      <c r="AP80">
        <v>57</v>
      </c>
      <c r="AQ80">
        <v>33</v>
      </c>
    </row>
    <row r="81" spans="2:43">
      <c r="B81" t="s">
        <v>31</v>
      </c>
      <c r="Z81">
        <v>32460</v>
      </c>
    </row>
    <row r="82" spans="2:43">
      <c r="B82" t="s">
        <v>110</v>
      </c>
      <c r="AN82">
        <v>6</v>
      </c>
      <c r="AO82">
        <v>7</v>
      </c>
      <c r="AP82">
        <v>11</v>
      </c>
      <c r="AQ82">
        <v>17</v>
      </c>
    </row>
    <row r="83" spans="2:43">
      <c r="B83" t="s">
        <v>94</v>
      </c>
      <c r="AC83">
        <v>56</v>
      </c>
      <c r="AF83">
        <v>207</v>
      </c>
    </row>
    <row r="84" spans="2:43">
      <c r="B84" t="s">
        <v>133</v>
      </c>
      <c r="AQ84">
        <v>4</v>
      </c>
    </row>
    <row r="85" spans="2:43">
      <c r="B85" t="s">
        <v>19</v>
      </c>
      <c r="Y85">
        <v>454</v>
      </c>
      <c r="Z85">
        <v>152</v>
      </c>
      <c r="AA85">
        <v>764</v>
      </c>
      <c r="AC85">
        <v>193</v>
      </c>
      <c r="AD85">
        <v>111</v>
      </c>
      <c r="AE85">
        <v>123</v>
      </c>
      <c r="AF85">
        <v>322</v>
      </c>
      <c r="AG85">
        <v>610</v>
      </c>
      <c r="AI85">
        <v>83</v>
      </c>
      <c r="AJ85">
        <v>185</v>
      </c>
      <c r="AK85">
        <v>416</v>
      </c>
      <c r="AL85">
        <v>904</v>
      </c>
      <c r="AM85">
        <v>646</v>
      </c>
      <c r="AN85">
        <v>1135</v>
      </c>
      <c r="AO85">
        <v>706</v>
      </c>
      <c r="AP85">
        <v>1168</v>
      </c>
      <c r="AQ85">
        <v>691</v>
      </c>
    </row>
    <row r="86" spans="2:43">
      <c r="B86" t="s">
        <v>20</v>
      </c>
      <c r="Y86">
        <v>14710</v>
      </c>
    </row>
    <row r="87" spans="2:43">
      <c r="B87" t="s">
        <v>21</v>
      </c>
      <c r="Y87">
        <v>8071</v>
      </c>
      <c r="Z87">
        <v>599</v>
      </c>
      <c r="AA87">
        <v>3293</v>
      </c>
      <c r="AC87">
        <v>2099</v>
      </c>
      <c r="AD87">
        <v>849</v>
      </c>
      <c r="AE87">
        <v>69</v>
      </c>
      <c r="AF87">
        <v>326</v>
      </c>
      <c r="AG87">
        <v>760</v>
      </c>
      <c r="AH87">
        <v>1083</v>
      </c>
      <c r="AI87">
        <v>1011</v>
      </c>
      <c r="AJ87">
        <v>459</v>
      </c>
      <c r="AK87">
        <v>697</v>
      </c>
      <c r="AL87">
        <v>1640</v>
      </c>
      <c r="AM87">
        <v>2994</v>
      </c>
      <c r="AN87">
        <v>3570</v>
      </c>
      <c r="AO87">
        <v>3491</v>
      </c>
      <c r="AP87">
        <v>3958</v>
      </c>
      <c r="AQ87">
        <v>1427</v>
      </c>
    </row>
    <row r="88" spans="2:43">
      <c r="B88" t="s">
        <v>32</v>
      </c>
      <c r="Z88">
        <v>1386</v>
      </c>
      <c r="AA88">
        <v>546</v>
      </c>
      <c r="AC88">
        <v>393</v>
      </c>
      <c r="AD88">
        <v>465</v>
      </c>
      <c r="AE88">
        <v>687</v>
      </c>
      <c r="AF88">
        <v>1477</v>
      </c>
      <c r="AG88">
        <v>2405</v>
      </c>
      <c r="AH88">
        <v>1023</v>
      </c>
      <c r="AI88">
        <v>1809</v>
      </c>
      <c r="AJ88">
        <v>271</v>
      </c>
      <c r="AK88">
        <v>1289</v>
      </c>
      <c r="AL88">
        <v>1978</v>
      </c>
      <c r="AM88">
        <v>1635</v>
      </c>
      <c r="AN88">
        <v>2957</v>
      </c>
      <c r="AO88">
        <v>3894</v>
      </c>
      <c r="AP88">
        <v>4718</v>
      </c>
      <c r="AQ88">
        <v>627</v>
      </c>
    </row>
    <row r="89" spans="2:43">
      <c r="B89" t="s">
        <v>50</v>
      </c>
      <c r="AI89">
        <v>18</v>
      </c>
      <c r="AK89">
        <v>25</v>
      </c>
      <c r="AN89">
        <v>275</v>
      </c>
      <c r="AO89">
        <v>247</v>
      </c>
      <c r="AP89">
        <v>584</v>
      </c>
      <c r="AQ89">
        <v>230</v>
      </c>
    </row>
    <row r="90" spans="2:43">
      <c r="B90" t="s">
        <v>78</v>
      </c>
      <c r="AK90">
        <v>2</v>
      </c>
      <c r="AN90">
        <v>67</v>
      </c>
      <c r="AP90">
        <v>51</v>
      </c>
      <c r="AQ90">
        <v>60</v>
      </c>
    </row>
    <row r="91" spans="2:43">
      <c r="B91" t="s">
        <v>8</v>
      </c>
      <c r="Y91">
        <v>229029</v>
      </c>
      <c r="Z91">
        <v>48315</v>
      </c>
      <c r="AA91">
        <v>39850</v>
      </c>
      <c r="AB91">
        <v>41349</v>
      </c>
      <c r="AC91">
        <v>34822</v>
      </c>
      <c r="AD91">
        <v>28694</v>
      </c>
      <c r="AE91">
        <v>26831</v>
      </c>
      <c r="AF91">
        <v>46426</v>
      </c>
      <c r="AG91">
        <v>56601</v>
      </c>
      <c r="AH91">
        <v>39562</v>
      </c>
      <c r="AI91">
        <v>36412</v>
      </c>
      <c r="AJ91">
        <v>20907</v>
      </c>
      <c r="AK91">
        <v>17733</v>
      </c>
      <c r="AL91">
        <v>13580</v>
      </c>
      <c r="AM91">
        <v>13324</v>
      </c>
      <c r="AN91">
        <v>17321</v>
      </c>
      <c r="AO91">
        <v>16775</v>
      </c>
      <c r="AP91">
        <v>21372</v>
      </c>
      <c r="AQ91">
        <v>9699</v>
      </c>
    </row>
    <row r="92" spans="2:43">
      <c r="B92" t="s">
        <v>109</v>
      </c>
      <c r="AN92">
        <v>5</v>
      </c>
      <c r="AO92">
        <v>11</v>
      </c>
      <c r="AP92">
        <v>30</v>
      </c>
      <c r="AQ92">
        <v>44</v>
      </c>
    </row>
    <row r="93" spans="2:43">
      <c r="B93" t="s">
        <v>83</v>
      </c>
      <c r="AL93">
        <v>226</v>
      </c>
      <c r="AM93">
        <v>336</v>
      </c>
      <c r="AN93">
        <v>97</v>
      </c>
      <c r="AO93">
        <v>214</v>
      </c>
      <c r="AP93">
        <v>409</v>
      </c>
      <c r="AQ93">
        <v>702</v>
      </c>
    </row>
    <row r="94" spans="2:43">
      <c r="B94" t="s">
        <v>108</v>
      </c>
      <c r="AN94">
        <v>32</v>
      </c>
      <c r="AO94">
        <v>84</v>
      </c>
    </row>
    <row r="95" spans="2:43">
      <c r="B95" t="s">
        <v>42</v>
      </c>
      <c r="AB95">
        <v>12696</v>
      </c>
      <c r="AL95">
        <v>429</v>
      </c>
      <c r="AM95">
        <v>689</v>
      </c>
    </row>
    <row r="97" spans="2:55">
      <c r="B97" t="s">
        <v>146</v>
      </c>
      <c r="Y97">
        <f t="shared" ref="Y97:BC97" si="0">SUM(Y4:Y96)</f>
        <v>2711877</v>
      </c>
      <c r="Z97">
        <f t="shared" si="0"/>
        <v>924448</v>
      </c>
      <c r="AA97">
        <f t="shared" si="0"/>
        <v>862115</v>
      </c>
      <c r="AB97">
        <f t="shared" si="0"/>
        <v>813898</v>
      </c>
      <c r="AC97">
        <f t="shared" si="0"/>
        <v>672018</v>
      </c>
      <c r="AD97">
        <f t="shared" si="0"/>
        <v>617823</v>
      </c>
      <c r="AE97">
        <f t="shared" si="0"/>
        <v>656307</v>
      </c>
      <c r="AF97">
        <f t="shared" si="0"/>
        <v>956741</v>
      </c>
      <c r="AG97">
        <f t="shared" si="0"/>
        <v>1235663</v>
      </c>
      <c r="AH97">
        <f t="shared" si="0"/>
        <v>617852</v>
      </c>
      <c r="AI97">
        <f t="shared" si="0"/>
        <v>542760</v>
      </c>
      <c r="AJ97">
        <f t="shared" si="0"/>
        <v>252613</v>
      </c>
      <c r="AK97">
        <f t="shared" si="0"/>
        <v>297841</v>
      </c>
      <c r="AL97">
        <f t="shared" si="0"/>
        <v>449868</v>
      </c>
      <c r="AM97">
        <f t="shared" si="0"/>
        <v>331511</v>
      </c>
      <c r="AN97">
        <f t="shared" si="0"/>
        <v>513287</v>
      </c>
      <c r="AO97">
        <f t="shared" si="0"/>
        <v>582467</v>
      </c>
      <c r="AP97">
        <f t="shared" si="0"/>
        <v>801716</v>
      </c>
      <c r="AQ97">
        <f t="shared" si="0"/>
        <v>405790</v>
      </c>
      <c r="AR97">
        <f t="shared" si="0"/>
        <v>0</v>
      </c>
      <c r="AS97">
        <f t="shared" si="0"/>
        <v>0</v>
      </c>
      <c r="AT97">
        <f t="shared" si="0"/>
        <v>0</v>
      </c>
      <c r="AU97">
        <f t="shared" si="0"/>
        <v>0</v>
      </c>
      <c r="AV97">
        <f t="shared" si="0"/>
        <v>0</v>
      </c>
      <c r="AW97">
        <f t="shared" si="0"/>
        <v>0</v>
      </c>
      <c r="AX97">
        <f t="shared" si="0"/>
        <v>0</v>
      </c>
      <c r="AY97">
        <f t="shared" si="0"/>
        <v>0</v>
      </c>
      <c r="AZ97">
        <f t="shared" si="0"/>
        <v>0</v>
      </c>
      <c r="BA97">
        <f t="shared" si="0"/>
        <v>0</v>
      </c>
      <c r="BB97">
        <f t="shared" si="0"/>
        <v>0</v>
      </c>
      <c r="BC97">
        <f t="shared" si="0"/>
        <v>0</v>
      </c>
    </row>
    <row r="99" spans="2:55">
      <c r="Y99">
        <f>2711877-Y97</f>
        <v>0</v>
      </c>
      <c r="Z99">
        <f>924448-Z97</f>
        <v>0</v>
      </c>
      <c r="AA99">
        <f>862115-AA97</f>
        <v>0</v>
      </c>
      <c r="AB99">
        <f>813898-AB97</f>
        <v>0</v>
      </c>
      <c r="AC99">
        <f>672018-AC97</f>
        <v>0</v>
      </c>
      <c r="AD99">
        <f>617823-AD97</f>
        <v>0</v>
      </c>
      <c r="AE99">
        <f>656307-AE97</f>
        <v>0</v>
      </c>
      <c r="AF99">
        <f>956741-AF97</f>
        <v>0</v>
      </c>
      <c r="AG99">
        <f>1235663-AG97</f>
        <v>0</v>
      </c>
      <c r="AH99">
        <f>617852-AH97</f>
        <v>0</v>
      </c>
      <c r="AI99">
        <f>542760-AI97</f>
        <v>0</v>
      </c>
      <c r="AJ99">
        <f>252613-AJ97</f>
        <v>0</v>
      </c>
      <c r="AK99">
        <f>297841-AK97</f>
        <v>0</v>
      </c>
      <c r="AL99">
        <f>449868-AL97</f>
        <v>0</v>
      </c>
      <c r="AM99">
        <f>331511-AM97</f>
        <v>0</v>
      </c>
      <c r="AN99">
        <f>513287-AN97</f>
        <v>0</v>
      </c>
      <c r="AO99">
        <f>582467-AO97</f>
        <v>0</v>
      </c>
      <c r="AP99">
        <f>801716-AP97</f>
        <v>0</v>
      </c>
      <c r="AQ99">
        <f>405790-AQ97</f>
        <v>0</v>
      </c>
    </row>
    <row r="101" spans="2:55"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  <c r="AH101" t="s">
        <v>22</v>
      </c>
      <c r="AI101" t="s">
        <v>22</v>
      </c>
      <c r="AJ101" t="s">
        <v>22</v>
      </c>
      <c r="AK101" t="s">
        <v>60</v>
      </c>
      <c r="AL101" t="s">
        <v>80</v>
      </c>
      <c r="AM101" t="s">
        <v>80</v>
      </c>
      <c r="AN101" t="s">
        <v>80</v>
      </c>
      <c r="AO101" t="s">
        <v>80</v>
      </c>
      <c r="AP101" t="s">
        <v>80</v>
      </c>
      <c r="AQ101" t="s">
        <v>80</v>
      </c>
    </row>
    <row r="103" spans="2:55">
      <c r="Y103" t="s">
        <v>23</v>
      </c>
      <c r="Z103" t="s">
        <v>24</v>
      </c>
      <c r="AA103" t="s">
        <v>33</v>
      </c>
      <c r="AB103" t="s">
        <v>40</v>
      </c>
      <c r="AC103" t="s">
        <v>92</v>
      </c>
      <c r="AD103" t="s">
        <v>101</v>
      </c>
      <c r="AE103" t="s">
        <v>100</v>
      </c>
      <c r="AF103" t="s">
        <v>103</v>
      </c>
      <c r="AG103" t="s">
        <v>104</v>
      </c>
      <c r="AH103" t="s">
        <v>44</v>
      </c>
      <c r="AI103" t="s">
        <v>48</v>
      </c>
      <c r="AJ103" t="s">
        <v>56</v>
      </c>
      <c r="AK103" t="s">
        <v>61</v>
      </c>
      <c r="AL103" t="s">
        <v>81</v>
      </c>
      <c r="AM103" t="s">
        <v>89</v>
      </c>
      <c r="AN103" t="s">
        <v>107</v>
      </c>
      <c r="AO103" t="s">
        <v>122</v>
      </c>
      <c r="AP103" t="s">
        <v>131</v>
      </c>
      <c r="AQ103" t="s">
        <v>134</v>
      </c>
    </row>
    <row r="105" spans="2:55">
      <c r="Y105" t="s">
        <v>43</v>
      </c>
      <c r="Z105" t="s">
        <v>43</v>
      </c>
      <c r="AA105" t="s">
        <v>43</v>
      </c>
      <c r="AB105" t="s">
        <v>43</v>
      </c>
      <c r="AC105" t="s">
        <v>43</v>
      </c>
      <c r="AD105" t="s">
        <v>43</v>
      </c>
      <c r="AE105" t="s">
        <v>43</v>
      </c>
      <c r="AF105" t="s">
        <v>43</v>
      </c>
      <c r="AG105" t="s">
        <v>43</v>
      </c>
      <c r="AH105" t="s">
        <v>43</v>
      </c>
      <c r="AI105" t="s">
        <v>43</v>
      </c>
      <c r="AJ105" t="s">
        <v>43</v>
      </c>
      <c r="AK105" t="s">
        <v>43</v>
      </c>
      <c r="AL105" t="s">
        <v>43</v>
      </c>
      <c r="AM105" t="s">
        <v>43</v>
      </c>
      <c r="AN105" t="s">
        <v>43</v>
      </c>
      <c r="AO105" t="s">
        <v>43</v>
      </c>
      <c r="AP105" t="s">
        <v>43</v>
      </c>
      <c r="AQ10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54"/>
  <sheetViews>
    <sheetView tabSelected="1" zoomScale="85" zoomScaleNormal="85" workbookViewId="0">
      <pane xSplit="4" ySplit="3" topLeftCell="AB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Y2" s="1"/>
    </row>
    <row r="3" spans="1:55">
      <c r="Q3" t="s">
        <v>2</v>
      </c>
      <c r="R3" t="s">
        <v>2</v>
      </c>
      <c r="S3" t="s">
        <v>2</v>
      </c>
      <c r="T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Y4">
        <f>+domexp!Y4+reexp!Y4</f>
        <v>1961178</v>
      </c>
      <c r="Z4">
        <f>+domexp!Z4+reexp!Z4</f>
        <v>607977</v>
      </c>
      <c r="AA4">
        <f>+domexp!AA4+reexp!AA4</f>
        <v>615818</v>
      </c>
      <c r="AB4">
        <f>+domexp!AB4+reexp!AB4</f>
        <v>440368</v>
      </c>
      <c r="AC4">
        <f>+domexp!AC4+reexp!AC4</f>
        <v>484347</v>
      </c>
      <c r="AD4">
        <f>+domexp!AD4+reexp!AD4</f>
        <v>329738</v>
      </c>
      <c r="AE4">
        <f>+domexp!AE4+reexp!AE4</f>
        <v>337447</v>
      </c>
      <c r="AF4">
        <f>+domexp!AF4+reexp!AF4</f>
        <v>81939</v>
      </c>
      <c r="AG4">
        <f>+domexp!AG4+reexp!AG4</f>
        <v>392687</v>
      </c>
      <c r="AH4">
        <f>+domexp!AH4+reexp!AH4</f>
        <v>127646</v>
      </c>
      <c r="AI4">
        <f>+domexp!AI4+reexp!AI4</f>
        <v>175171</v>
      </c>
      <c r="AJ4">
        <f>+domexp!AJ4+reexp!AJ4</f>
        <v>20185</v>
      </c>
      <c r="AK4">
        <f>+domexp!AK4+reexp!AK4</f>
        <v>283643</v>
      </c>
      <c r="AL4">
        <f>+domexp!AL4+reexp!AL4</f>
        <v>175467</v>
      </c>
      <c r="AM4">
        <f>+domexp!AM4+reexp!AM4</f>
        <v>98994</v>
      </c>
      <c r="AN4">
        <f>+domexp!AN4+reexp!AN4</f>
        <v>193285</v>
      </c>
      <c r="AO4">
        <f>+domexp!AO4+reexp!AO4</f>
        <v>86866</v>
      </c>
      <c r="AP4">
        <f>+domexp!AP4+reexp!AP4</f>
        <v>215782</v>
      </c>
      <c r="AQ4">
        <f>+domexp!AQ4+reexp!AQ4</f>
        <v>116709</v>
      </c>
    </row>
    <row r="5" spans="1:55">
      <c r="B5" t="s">
        <v>128</v>
      </c>
      <c r="AP5">
        <f>+domexp!AP5+reexp!AP5</f>
        <v>58</v>
      </c>
      <c r="AQ5">
        <f>+domexp!AQ5+reexp!AQ5</f>
        <v>15</v>
      </c>
    </row>
    <row r="6" spans="1:55">
      <c r="B6" t="s">
        <v>34</v>
      </c>
    </row>
    <row r="7" spans="1:55">
      <c r="B7" t="s">
        <v>6</v>
      </c>
      <c r="Y7">
        <f>+domexp!Y7+reexp!Y7</f>
        <v>54</v>
      </c>
      <c r="Z7">
        <f>+domexp!Z7+reexp!Z7</f>
        <v>598</v>
      </c>
      <c r="AA7">
        <f>+domexp!AA7+reexp!AA7</f>
        <v>198</v>
      </c>
      <c r="AC7">
        <f>+domexp!AC7+reexp!AC7</f>
        <v>2</v>
      </c>
      <c r="AD7">
        <f>+domexp!AD7+reexp!AD7</f>
        <v>354</v>
      </c>
      <c r="AE7">
        <f>+domexp!AE7+reexp!AE7</f>
        <v>87</v>
      </c>
      <c r="AF7">
        <f>+domexp!AF7+reexp!AF7</f>
        <v>90</v>
      </c>
      <c r="AG7">
        <f>+domexp!AG7+reexp!AG7</f>
        <v>20047</v>
      </c>
      <c r="AH7">
        <f>+domexp!AH7+reexp!AH7</f>
        <v>25</v>
      </c>
      <c r="AI7">
        <f>+domexp!AI7+reexp!AI7</f>
        <v>82</v>
      </c>
      <c r="AJ7">
        <f>+domexp!AJ7+reexp!AJ7</f>
        <v>919</v>
      </c>
      <c r="AK7">
        <f>+domexp!AK7+reexp!AK7</f>
        <v>450</v>
      </c>
      <c r="AL7">
        <f>+domexp!AL7+reexp!AL7</f>
        <v>1643</v>
      </c>
      <c r="AM7">
        <f>+domexp!AM7+reexp!AM7</f>
        <v>1986</v>
      </c>
      <c r="AN7">
        <f>+domexp!AN7+reexp!AN7</f>
        <v>346</v>
      </c>
      <c r="AO7">
        <f>+domexp!AO7+reexp!AO7</f>
        <v>54368</v>
      </c>
      <c r="AP7">
        <f>+domexp!AP7+reexp!AP7</f>
        <v>586</v>
      </c>
      <c r="AQ7">
        <f>+domexp!AQ7+reexp!AQ7</f>
        <v>784</v>
      </c>
    </row>
    <row r="8" spans="1:55">
      <c r="B8" t="s">
        <v>35</v>
      </c>
    </row>
    <row r="9" spans="1:55">
      <c r="B9" t="s">
        <v>7</v>
      </c>
      <c r="Y9">
        <f>+domexp!Y9+reexp!Y9</f>
        <v>3349</v>
      </c>
      <c r="Z9">
        <f>+domexp!Z9+reexp!Z9</f>
        <v>649</v>
      </c>
      <c r="AA9">
        <f>+domexp!AA9+reexp!AA9</f>
        <v>192</v>
      </c>
      <c r="AC9">
        <f>+domexp!AC9+reexp!AC9</f>
        <v>100800</v>
      </c>
      <c r="AD9">
        <f>+domexp!AD9+reexp!AD9</f>
        <v>213</v>
      </c>
      <c r="AE9">
        <f>+domexp!AE9+reexp!AE9</f>
        <v>65</v>
      </c>
      <c r="AF9">
        <f>+domexp!AF9+reexp!AF9</f>
        <v>605</v>
      </c>
      <c r="AG9">
        <f>+domexp!AG9+reexp!AG9</f>
        <v>379</v>
      </c>
      <c r="AH9">
        <f>+domexp!AH9+reexp!AH9</f>
        <v>96</v>
      </c>
      <c r="AI9">
        <f>+domexp!AI9+reexp!AI9</f>
        <v>1773</v>
      </c>
      <c r="AJ9">
        <f>+domexp!AJ9+reexp!AJ9</f>
        <v>88</v>
      </c>
      <c r="AK9">
        <f>+domexp!AK9+reexp!AK9</f>
        <v>490</v>
      </c>
      <c r="AL9">
        <f>+domexp!AL9+reexp!AL9</f>
        <v>523</v>
      </c>
      <c r="AM9">
        <f>+domexp!AM9+reexp!AM9</f>
        <v>416</v>
      </c>
      <c r="AN9">
        <f>+domexp!AN9+reexp!AN9</f>
        <v>1104</v>
      </c>
      <c r="AO9">
        <f>+domexp!AO9+reexp!AO9</f>
        <v>468</v>
      </c>
      <c r="AP9">
        <f>+domexp!AP9+reexp!AP9</f>
        <v>10465</v>
      </c>
      <c r="AQ9">
        <f>+domexp!AQ9+reexp!AQ9</f>
        <v>454</v>
      </c>
    </row>
    <row r="10" spans="1:55">
      <c r="B10" t="s">
        <v>9</v>
      </c>
      <c r="Y10">
        <f>+domexp!Y10+reexp!Y10</f>
        <v>19186</v>
      </c>
      <c r="Z10">
        <f>+domexp!Z10+reexp!Z10</f>
        <v>9834</v>
      </c>
      <c r="AA10">
        <f>+domexp!AA10+reexp!AA10</f>
        <v>5901</v>
      </c>
      <c r="AB10">
        <f>+domexp!AB10+reexp!AB10</f>
        <v>6701</v>
      </c>
      <c r="AC10">
        <f>+domexp!AC10+reexp!AC10</f>
        <v>5371</v>
      </c>
      <c r="AD10">
        <f>+domexp!AD10+reexp!AD10</f>
        <v>5698</v>
      </c>
      <c r="AE10">
        <f>+domexp!AE10+reexp!AE10</f>
        <v>21853</v>
      </c>
      <c r="AF10">
        <f>+domexp!AF10+reexp!AF10</f>
        <v>3937</v>
      </c>
      <c r="AG10">
        <f>+domexp!AG10+reexp!AG10</f>
        <v>6215</v>
      </c>
      <c r="AH10">
        <f>+domexp!AH10+reexp!AH10</f>
        <v>30495</v>
      </c>
      <c r="AI10">
        <f>+domexp!AI10+reexp!AI10</f>
        <v>15779</v>
      </c>
      <c r="AJ10">
        <f>+domexp!AJ10+reexp!AJ10</f>
        <v>3343</v>
      </c>
      <c r="AK10">
        <f>+domexp!AK10+reexp!AK10</f>
        <v>2672</v>
      </c>
      <c r="AL10">
        <f>+domexp!AL10+reexp!AL10</f>
        <v>4167</v>
      </c>
      <c r="AM10">
        <f>+domexp!AM10+reexp!AM10</f>
        <v>2328</v>
      </c>
      <c r="AN10">
        <f>+domexp!AN10+reexp!AN10</f>
        <v>831</v>
      </c>
      <c r="AO10">
        <f>+domexp!AO10+reexp!AO10</f>
        <v>741</v>
      </c>
      <c r="AP10">
        <f>+domexp!AP10+reexp!AP10</f>
        <v>1802</v>
      </c>
      <c r="AQ10">
        <f>+domexp!AQ10+reexp!AQ10</f>
        <v>5830</v>
      </c>
    </row>
    <row r="11" spans="1:55">
      <c r="B11" t="s">
        <v>88</v>
      </c>
      <c r="AC11">
        <f>+domexp!AC11+reexp!AC11</f>
        <v>7</v>
      </c>
      <c r="AM11">
        <f>+domexp!AM11+reexp!AM11</f>
        <v>10</v>
      </c>
    </row>
    <row r="12" spans="1:55">
      <c r="B12" t="s">
        <v>99</v>
      </c>
      <c r="AF12">
        <f>+domexp!AF12+reexp!AF12</f>
        <v>5</v>
      </c>
    </row>
    <row r="13" spans="1:55">
      <c r="B13" t="s">
        <v>41</v>
      </c>
      <c r="AB13">
        <f>+domexp!AB13+reexp!AB13</f>
        <v>49</v>
      </c>
    </row>
    <row r="14" spans="1:55">
      <c r="B14" t="s">
        <v>25</v>
      </c>
    </row>
    <row r="15" spans="1:55">
      <c r="B15" t="s">
        <v>36</v>
      </c>
    </row>
    <row r="16" spans="1:55">
      <c r="B16" t="s">
        <v>10</v>
      </c>
      <c r="Y16">
        <f>+domexp!Y16+reexp!Y16</f>
        <v>73186</v>
      </c>
      <c r="Z16">
        <f>+domexp!Z16+reexp!Z16</f>
        <v>7780</v>
      </c>
      <c r="AA16">
        <f>+domexp!AA16+reexp!AA16</f>
        <v>15191</v>
      </c>
      <c r="AB16">
        <f>+domexp!AB16+reexp!AB16</f>
        <v>39250</v>
      </c>
      <c r="AC16">
        <f>+domexp!AC16+reexp!AC16</f>
        <v>23882</v>
      </c>
      <c r="AD16">
        <f>+domexp!AD16+reexp!AD16</f>
        <v>12</v>
      </c>
      <c r="AF16">
        <f>+domexp!AF16+reexp!AF16</f>
        <v>60771</v>
      </c>
      <c r="AG16">
        <f>+domexp!AG16+reexp!AG16</f>
        <v>18170</v>
      </c>
      <c r="AH16">
        <f>+domexp!AH16+reexp!AH16</f>
        <v>20925</v>
      </c>
      <c r="AJ16">
        <f>+domexp!AJ16+reexp!AJ16</f>
        <v>12484</v>
      </c>
      <c r="AK16">
        <f>+domexp!AK16+reexp!AK16</f>
        <v>26494</v>
      </c>
      <c r="AL16">
        <f>+domexp!AL16+reexp!AL16</f>
        <v>242</v>
      </c>
      <c r="AM16">
        <f>+domexp!AM16+reexp!AM16</f>
        <v>23120</v>
      </c>
      <c r="AN16">
        <f>+domexp!AN16+reexp!AN16</f>
        <v>83428</v>
      </c>
      <c r="AO16">
        <f>+domexp!AO16+reexp!AO16</f>
        <v>89683</v>
      </c>
      <c r="AP16">
        <f>+domexp!AP16+reexp!AP16</f>
        <v>175479</v>
      </c>
      <c r="AQ16">
        <f>+domexp!AQ16+reexp!AQ16</f>
        <v>61452</v>
      </c>
    </row>
    <row r="17" spans="2:43">
      <c r="B17" t="s">
        <v>87</v>
      </c>
      <c r="AM17">
        <f>+domexp!AM17+reexp!AM17</f>
        <v>78</v>
      </c>
    </row>
    <row r="18" spans="2:43">
      <c r="B18" t="s">
        <v>11</v>
      </c>
      <c r="AM18">
        <f>+domexp!AM18+reexp!AM18</f>
        <v>630</v>
      </c>
      <c r="AQ18">
        <f>+domexp!AQ18+reexp!AQ18</f>
        <v>1345</v>
      </c>
    </row>
    <row r="19" spans="2:43">
      <c r="B19" t="s">
        <v>26</v>
      </c>
      <c r="Z19">
        <f>+domexp!Z19+reexp!Z19</f>
        <v>267</v>
      </c>
      <c r="AA19">
        <f>+domexp!AA19+reexp!AA19</f>
        <v>41</v>
      </c>
      <c r="AC19">
        <f>+domexp!AC19+reexp!AC19</f>
        <v>314</v>
      </c>
      <c r="AD19">
        <f>+domexp!AD19+reexp!AD19</f>
        <v>918</v>
      </c>
      <c r="AE19">
        <f>+domexp!AE19+reexp!AE19</f>
        <v>448</v>
      </c>
      <c r="AF19">
        <f>+domexp!AF19+reexp!AF19</f>
        <v>838</v>
      </c>
      <c r="AG19">
        <f>+domexp!AG19+reexp!AG19</f>
        <v>268</v>
      </c>
      <c r="AH19">
        <f>+domexp!AH19+reexp!AH19</f>
        <v>40</v>
      </c>
      <c r="AI19">
        <f>+domexp!AI19+reexp!AI19</f>
        <v>29</v>
      </c>
      <c r="AJ19">
        <f>+domexp!AJ19+reexp!AJ19</f>
        <v>59</v>
      </c>
      <c r="AK19">
        <f>+domexp!AK19+reexp!AK19</f>
        <v>218</v>
      </c>
      <c r="AL19">
        <f>+domexp!AL19+reexp!AL19</f>
        <v>9</v>
      </c>
      <c r="AM19">
        <f>+domexp!AM19+reexp!AM19</f>
        <v>80</v>
      </c>
      <c r="AN19">
        <f>+domexp!AN19+reexp!AN19</f>
        <v>156</v>
      </c>
      <c r="AO19">
        <f>+domexp!AO19+reexp!AO19</f>
        <v>1708</v>
      </c>
      <c r="AP19">
        <f>+domexp!AP19+reexp!AP19</f>
        <v>3249</v>
      </c>
      <c r="AQ19">
        <f>+domexp!AQ19+reexp!AQ19</f>
        <v>6932</v>
      </c>
    </row>
    <row r="20" spans="2:43">
      <c r="B20" t="s">
        <v>27</v>
      </c>
      <c r="Z20">
        <f>+domexp!Z20+reexp!Z20</f>
        <v>1565</v>
      </c>
      <c r="AC20">
        <f>+domexp!AC20+reexp!AC20</f>
        <v>313</v>
      </c>
      <c r="AD20">
        <f>+domexp!AD20+reexp!AD20</f>
        <v>390</v>
      </c>
      <c r="AE20">
        <f>+domexp!AE20+reexp!AE20</f>
        <v>93</v>
      </c>
      <c r="AF20">
        <f>+domexp!AF20+reexp!AF20</f>
        <v>277</v>
      </c>
      <c r="AG20">
        <f>+domexp!AG20+reexp!AG20</f>
        <v>195</v>
      </c>
      <c r="AH20">
        <f>+domexp!AH20+reexp!AH20</f>
        <v>279</v>
      </c>
      <c r="AI20">
        <f>+domexp!AI20+reexp!AI20</f>
        <v>92</v>
      </c>
      <c r="AJ20">
        <f>+domexp!AJ20+reexp!AJ20</f>
        <v>216</v>
      </c>
      <c r="AK20">
        <f>+domexp!AK20+reexp!AK20</f>
        <v>117</v>
      </c>
      <c r="AL20">
        <f>+domexp!AL20+reexp!AL20</f>
        <v>91</v>
      </c>
      <c r="AM20">
        <f>+domexp!AM20+reexp!AM20</f>
        <v>128</v>
      </c>
      <c r="AN20">
        <f>+domexp!AN20+reexp!AN20</f>
        <v>65</v>
      </c>
      <c r="AO20">
        <f>+domexp!AO20+reexp!AO20</f>
        <v>21</v>
      </c>
      <c r="AP20">
        <f>+domexp!AP20+reexp!AP20</f>
        <v>92</v>
      </c>
      <c r="AQ20">
        <f>+domexp!AQ20+reexp!AQ20</f>
        <v>35</v>
      </c>
    </row>
    <row r="21" spans="2:43">
      <c r="B21" t="s">
        <v>51</v>
      </c>
    </row>
    <row r="22" spans="2:43">
      <c r="B22" t="s">
        <v>140</v>
      </c>
      <c r="Z22">
        <f>+domexp!Z22+reexp!Z22</f>
        <v>56</v>
      </c>
    </row>
    <row r="23" spans="2:43">
      <c r="B23" t="s">
        <v>45</v>
      </c>
    </row>
    <row r="24" spans="2:43">
      <c r="B24" t="s">
        <v>46</v>
      </c>
    </row>
    <row r="25" spans="2:43">
      <c r="B25" t="s">
        <v>28</v>
      </c>
      <c r="Y25">
        <f>+domexp!Y25+reexp!Y25</f>
        <v>21809</v>
      </c>
      <c r="AA25">
        <f>+domexp!AA25+reexp!AA25</f>
        <v>13666</v>
      </c>
      <c r="AC25">
        <f>+domexp!AC25+reexp!AC25</f>
        <v>14404</v>
      </c>
      <c r="AD25">
        <f>+domexp!AD25+reexp!AD25</f>
        <v>43809</v>
      </c>
      <c r="AE25">
        <f>+domexp!AE25+reexp!AE25</f>
        <v>29003</v>
      </c>
      <c r="AF25">
        <f>+domexp!AF25+reexp!AF25</f>
        <v>14963</v>
      </c>
      <c r="AG25">
        <f>+domexp!AG25+reexp!AG25</f>
        <v>73808</v>
      </c>
      <c r="AH25">
        <f>+domexp!AH25+reexp!AH25</f>
        <v>57397</v>
      </c>
      <c r="AI25">
        <f>+domexp!AI25+reexp!AI25</f>
        <v>38554</v>
      </c>
      <c r="AL25">
        <f>+domexp!AL25+reexp!AL25</f>
        <v>15570</v>
      </c>
      <c r="AM25">
        <f>+domexp!AM25+reexp!AM25</f>
        <v>25419</v>
      </c>
      <c r="AN25">
        <f>+domexp!AN25+reexp!AN25</f>
        <v>76632</v>
      </c>
      <c r="AO25">
        <f>+domexp!AO25+reexp!AO25</f>
        <v>104887</v>
      </c>
      <c r="AP25">
        <f>+domexp!AP25+reexp!AP25</f>
        <v>166534</v>
      </c>
      <c r="AQ25">
        <f>+domexp!AQ25+reexp!AQ25</f>
        <v>47967</v>
      </c>
    </row>
    <row r="26" spans="2:43">
      <c r="B26" t="s">
        <v>47</v>
      </c>
    </row>
    <row r="27" spans="2:43">
      <c r="B27" t="s">
        <v>12</v>
      </c>
      <c r="Y27">
        <f>+domexp!Y27+reexp!Y27</f>
        <v>343450</v>
      </c>
      <c r="Z27">
        <f>+domexp!Z27+reexp!Z27</f>
        <v>148393</v>
      </c>
      <c r="AA27">
        <f>+domexp!AA27+reexp!AA27</f>
        <v>286819</v>
      </c>
      <c r="AB27">
        <f>+domexp!AB27+reexp!AB27</f>
        <v>343288</v>
      </c>
      <c r="AC27">
        <f>+domexp!AC27+reexp!AC27</f>
        <v>294033</v>
      </c>
      <c r="AD27">
        <f>+domexp!AD27+reexp!AD27</f>
        <v>252090</v>
      </c>
      <c r="AE27">
        <f>+domexp!AE27+reexp!AE27</f>
        <v>233233</v>
      </c>
      <c r="AF27">
        <f>+domexp!AF27+reexp!AF27</f>
        <v>420564</v>
      </c>
      <c r="AG27">
        <f>+domexp!AG27+reexp!AG27</f>
        <v>357468</v>
      </c>
      <c r="AH27">
        <f>+domexp!AH27+reexp!AH27</f>
        <v>277816</v>
      </c>
      <c r="AI27">
        <f>+domexp!AI27+reexp!AI27</f>
        <v>359099</v>
      </c>
      <c r="AJ27">
        <f>+domexp!AJ27+reexp!AJ27</f>
        <v>300302</v>
      </c>
      <c r="AK27">
        <f>+domexp!AK27+reexp!AK27</f>
        <v>243362</v>
      </c>
      <c r="AL27">
        <f>+domexp!AL27+reexp!AL27</f>
        <v>195630</v>
      </c>
      <c r="AM27">
        <f>+domexp!AM27+reexp!AM27</f>
        <v>1206</v>
      </c>
      <c r="AN27">
        <f>+domexp!AN27+reexp!AN27</f>
        <v>614</v>
      </c>
      <c r="AO27">
        <f>+domexp!AO27+reexp!AO27</f>
        <v>1283</v>
      </c>
      <c r="AP27">
        <f>+domexp!AP27+reexp!AP27</f>
        <v>1090</v>
      </c>
      <c r="AQ27">
        <f>+domexp!AQ27+reexp!AQ27</f>
        <v>27769</v>
      </c>
    </row>
    <row r="28" spans="2:43">
      <c r="B28" t="s">
        <v>37</v>
      </c>
      <c r="AA28">
        <f>+domexp!AA28+reexp!AA28</f>
        <v>10434</v>
      </c>
      <c r="AC28">
        <f>+domexp!AC28+reexp!AC28</f>
        <v>14748</v>
      </c>
      <c r="AE28">
        <f>+domexp!AE28+reexp!AE28</f>
        <v>3021</v>
      </c>
      <c r="AF28">
        <f>+domexp!AF28+reexp!AF28</f>
        <v>11503</v>
      </c>
      <c r="AG28">
        <f>+domexp!AG28+reexp!AG28</f>
        <v>3155</v>
      </c>
      <c r="AH28">
        <f>+domexp!AH28+reexp!AH28</f>
        <v>7974</v>
      </c>
      <c r="AI28">
        <f>+domexp!AI28+reexp!AI28</f>
        <v>10172</v>
      </c>
      <c r="AJ28">
        <f>+domexp!AJ28+reexp!AJ28</f>
        <v>7093</v>
      </c>
      <c r="AK28">
        <f>+domexp!AK28+reexp!AK28</f>
        <v>1627</v>
      </c>
      <c r="AL28">
        <f>+domexp!AL28+reexp!AL28</f>
        <v>3203</v>
      </c>
      <c r="AM28">
        <f>+domexp!AM28+reexp!AM28</f>
        <v>1771</v>
      </c>
      <c r="AN28">
        <f>+domexp!AN28+reexp!AN28</f>
        <v>9700</v>
      </c>
      <c r="AO28">
        <f>+domexp!AO28+reexp!AO28</f>
        <v>4273</v>
      </c>
      <c r="AP28">
        <f>+domexp!AP28+reexp!AP28</f>
        <v>2376</v>
      </c>
      <c r="AQ28">
        <f>+domexp!AQ28+reexp!AQ28</f>
        <v>5212</v>
      </c>
    </row>
    <row r="29" spans="2:43">
      <c r="B29" t="s">
        <v>13</v>
      </c>
      <c r="Y29">
        <f>+domexp!Y29+reexp!Y29</f>
        <v>41940</v>
      </c>
      <c r="AB29">
        <f>+domexp!AB29+reexp!AB29</f>
        <v>6212</v>
      </c>
    </row>
    <row r="30" spans="2:43">
      <c r="B30" t="s">
        <v>14</v>
      </c>
      <c r="AA30">
        <f>+domexp!AA30+reexp!AA30</f>
        <v>596</v>
      </c>
      <c r="AB30">
        <f>+domexp!AB30+reexp!AB30</f>
        <v>62764</v>
      </c>
      <c r="AC30">
        <f>+domexp!AC30+reexp!AC30</f>
        <v>25988</v>
      </c>
      <c r="AD30">
        <f>+domexp!AD30+reexp!AD30</f>
        <v>36535</v>
      </c>
      <c r="AE30">
        <f>+domexp!AE30+reexp!AE30</f>
        <v>128929</v>
      </c>
      <c r="AF30">
        <f>+domexp!AF30+reexp!AF30</f>
        <v>196975</v>
      </c>
      <c r="AG30">
        <f>+domexp!AG30+reexp!AG30</f>
        <v>237903</v>
      </c>
      <c r="AH30">
        <f>+domexp!AH30+reexp!AH30</f>
        <v>235544</v>
      </c>
      <c r="AI30">
        <f>+domexp!AI30+reexp!AI30</f>
        <v>160105</v>
      </c>
      <c r="AJ30">
        <f>+domexp!AJ30+reexp!AJ30</f>
        <v>104961</v>
      </c>
      <c r="AK30">
        <f>+domexp!AK30+reexp!AK30</f>
        <v>3728</v>
      </c>
      <c r="AL30">
        <f>+domexp!AL30+reexp!AL30</f>
        <v>30586</v>
      </c>
      <c r="AM30">
        <f>+domexp!AM30+reexp!AM30</f>
        <v>201298</v>
      </c>
      <c r="AN30">
        <f>+domexp!AN30+reexp!AN30</f>
        <v>40349</v>
      </c>
      <c r="AO30">
        <f>+domexp!AO30+reexp!AO30</f>
        <v>54354</v>
      </c>
      <c r="AP30">
        <f>+domexp!AP30+reexp!AP30</f>
        <v>15719</v>
      </c>
      <c r="AQ30">
        <f>+domexp!AQ30+reexp!AQ30</f>
        <v>5698</v>
      </c>
    </row>
    <row r="31" spans="2:43">
      <c r="B31" t="s">
        <v>15</v>
      </c>
      <c r="Z31">
        <f>+domexp!Z31+reexp!Z31</f>
        <v>2050</v>
      </c>
      <c r="AA31">
        <f>+domexp!AA31+reexp!AA31</f>
        <v>87750</v>
      </c>
      <c r="AB31">
        <f>+domexp!AB31+reexp!AB31</f>
        <v>0</v>
      </c>
      <c r="AC31">
        <f>+domexp!AC31+reexp!AC31</f>
        <v>37346</v>
      </c>
      <c r="AD31">
        <f>+domexp!AD31+reexp!AD31</f>
        <v>45966</v>
      </c>
      <c r="AE31">
        <f>+domexp!AE31+reexp!AE31</f>
        <v>148927</v>
      </c>
      <c r="AF31">
        <f>+domexp!AF31+reexp!AF31</f>
        <v>206809</v>
      </c>
      <c r="AG31">
        <f>+domexp!AG31+reexp!AG31</f>
        <v>67264</v>
      </c>
      <c r="AH31">
        <f>+domexp!AH31+reexp!AH31</f>
        <v>86294</v>
      </c>
      <c r="AI31">
        <f>+domexp!AI31+reexp!AI31</f>
        <v>145300</v>
      </c>
      <c r="AJ31">
        <f>+domexp!AJ31+reexp!AJ31</f>
        <v>80166</v>
      </c>
      <c r="AK31">
        <f>+domexp!AK31+reexp!AK31</f>
        <v>43674</v>
      </c>
      <c r="AL31">
        <f>+domexp!AL31+reexp!AL31</f>
        <v>80319</v>
      </c>
      <c r="AM31">
        <f>+domexp!AM31+reexp!AM31</f>
        <v>97782</v>
      </c>
      <c r="AN31">
        <f>+domexp!AN31+reexp!AN31</f>
        <v>83465</v>
      </c>
      <c r="AO31">
        <f>+domexp!AO31+reexp!AO31</f>
        <v>101229</v>
      </c>
      <c r="AP31">
        <f>+domexp!AP31+reexp!AP31</f>
        <v>106347</v>
      </c>
      <c r="AQ31">
        <f>+domexp!AQ31+reexp!AQ31</f>
        <v>43797</v>
      </c>
    </row>
    <row r="32" spans="2:43">
      <c r="B32" t="s">
        <v>16</v>
      </c>
    </row>
    <row r="33" spans="2:42">
      <c r="B33" t="s">
        <v>142</v>
      </c>
      <c r="Z33">
        <f>+domexp!Z33+reexp!Z33</f>
        <v>418</v>
      </c>
    </row>
    <row r="34" spans="2:42">
      <c r="B34" t="s">
        <v>49</v>
      </c>
    </row>
    <row r="35" spans="2:42">
      <c r="B35" t="s">
        <v>38</v>
      </c>
      <c r="Y35">
        <f>+domexp!Y35+reexp!Y35</f>
        <v>7</v>
      </c>
      <c r="Z35">
        <f>+domexp!Z35+reexp!Z35</f>
        <v>482</v>
      </c>
      <c r="AA35">
        <f>+domexp!AA35+reexp!AA35</f>
        <v>228</v>
      </c>
      <c r="AC35">
        <f>+domexp!AC35+reexp!AC35</f>
        <v>510</v>
      </c>
      <c r="AD35">
        <f>+domexp!AD35+reexp!AD35</f>
        <v>547</v>
      </c>
      <c r="AE35">
        <f>+domexp!AE35+reexp!AE35</f>
        <v>1024</v>
      </c>
      <c r="AF35">
        <f>+domexp!AF35+reexp!AF35</f>
        <v>341</v>
      </c>
      <c r="AG35">
        <f>+domexp!AG35+reexp!AG35</f>
        <v>605</v>
      </c>
      <c r="AH35">
        <f>+domexp!AH35+reexp!AH35</f>
        <v>130</v>
      </c>
      <c r="AI35">
        <f>+domexp!AI35+reexp!AI35</f>
        <v>47</v>
      </c>
      <c r="AK35">
        <f>+domexp!AK35+reexp!AK35</f>
        <v>31</v>
      </c>
      <c r="AL35">
        <f>+domexp!AL35+reexp!AL35</f>
        <v>92</v>
      </c>
      <c r="AM35">
        <f>+domexp!AM35+reexp!AM35</f>
        <v>338</v>
      </c>
      <c r="AO35">
        <f>+domexp!AO35+reexp!AO35</f>
        <v>101</v>
      </c>
    </row>
    <row r="36" spans="2:42">
      <c r="B36" t="s">
        <v>17</v>
      </c>
      <c r="AI36">
        <f>+domexp!AI36+reexp!AI36</f>
        <v>8</v>
      </c>
      <c r="AJ36">
        <f>+domexp!AJ36+reexp!AJ36</f>
        <v>56</v>
      </c>
    </row>
    <row r="37" spans="2:42">
      <c r="B37" t="s">
        <v>29</v>
      </c>
      <c r="AL37">
        <f>+domexp!AL37+reexp!AL37</f>
        <v>7656</v>
      </c>
    </row>
    <row r="38" spans="2:42">
      <c r="B38" t="s">
        <v>30</v>
      </c>
      <c r="AG38">
        <f>+domexp!AG38+reexp!AG38</f>
        <v>245</v>
      </c>
      <c r="AH38">
        <f>+domexp!AH38+reexp!AH38</f>
        <v>78</v>
      </c>
    </row>
    <row r="39" spans="2:42">
      <c r="B39" t="s">
        <v>39</v>
      </c>
      <c r="Z39">
        <f>+domexp!Z39+reexp!Z39</f>
        <v>619</v>
      </c>
      <c r="AA39">
        <f>+domexp!AA39+reexp!AA39</f>
        <v>174</v>
      </c>
      <c r="AC39">
        <f>+domexp!AC39+reexp!AC39</f>
        <v>257</v>
      </c>
      <c r="AD39">
        <f>+domexp!AD39+reexp!AD39</f>
        <v>241</v>
      </c>
      <c r="AE39">
        <f>+domexp!AE39+reexp!AE39</f>
        <v>2</v>
      </c>
      <c r="AF39">
        <f>+domexp!AF39+reexp!AF39</f>
        <v>87</v>
      </c>
      <c r="AH39">
        <f>+domexp!AH39+reexp!AH39</f>
        <v>21</v>
      </c>
      <c r="AI39">
        <f>+domexp!AI39+reexp!AI39</f>
        <v>390</v>
      </c>
    </row>
    <row r="40" spans="2:42">
      <c r="B40" t="s">
        <v>18</v>
      </c>
      <c r="Y40">
        <f>+domexp!Y40+reexp!Y40</f>
        <v>1967</v>
      </c>
    </row>
    <row r="41" spans="2:42">
      <c r="B41" t="s">
        <v>31</v>
      </c>
      <c r="Z41">
        <f>+domexp!Z41+reexp!Z41</f>
        <v>12645</v>
      </c>
      <c r="AD41">
        <f>+domexp!AD41+reexp!AD41</f>
        <v>11290</v>
      </c>
    </row>
    <row r="42" spans="2:42">
      <c r="B42" t="s">
        <v>19</v>
      </c>
    </row>
    <row r="43" spans="2:42">
      <c r="B43" t="s">
        <v>20</v>
      </c>
      <c r="Y43">
        <f>+domexp!Y43+reexp!Y43</f>
        <v>18</v>
      </c>
    </row>
    <row r="44" spans="2:42">
      <c r="B44" t="s">
        <v>21</v>
      </c>
    </row>
    <row r="45" spans="2:42">
      <c r="B45" t="s">
        <v>32</v>
      </c>
      <c r="AD45">
        <f>+domexp!AD45+reexp!AD45</f>
        <v>14</v>
      </c>
      <c r="AE45">
        <f>+domexp!AE45+reexp!AE45</f>
        <v>34</v>
      </c>
      <c r="AF45">
        <f>+domexp!AF45+reexp!AF45</f>
        <v>183</v>
      </c>
    </row>
    <row r="46" spans="2:42">
      <c r="B46" t="s">
        <v>50</v>
      </c>
      <c r="AK46">
        <f>+domexp!AK46+reexp!AK46</f>
        <v>8</v>
      </c>
    </row>
    <row r="47" spans="2:42">
      <c r="B47" t="s">
        <v>143</v>
      </c>
      <c r="Z47">
        <f>+domexp!Z47+reexp!Z47</f>
        <v>102</v>
      </c>
    </row>
    <row r="48" spans="2:42">
      <c r="B48" t="s">
        <v>8</v>
      </c>
      <c r="AC48">
        <f>+domexp!AC48+reexp!AC48</f>
        <v>8</v>
      </c>
      <c r="AI48">
        <f>+domexp!AI48+reexp!AI48</f>
        <v>42</v>
      </c>
      <c r="AL48">
        <f>+domexp!AL48+reexp!AL48</f>
        <v>10</v>
      </c>
      <c r="AO48">
        <f>+domexp!AO48+reexp!AO48</f>
        <v>16</v>
      </c>
      <c r="AP48">
        <f>+domexp!AP48+reexp!AP48</f>
        <v>12</v>
      </c>
    </row>
    <row r="49" spans="2:43">
      <c r="B49" t="s">
        <v>42</v>
      </c>
      <c r="AB49">
        <f>+domexp!AB49+reexp!AB49</f>
        <v>877</v>
      </c>
    </row>
    <row r="50" spans="2:43">
      <c r="B50" t="s">
        <v>86</v>
      </c>
      <c r="AM50">
        <f>+domexp!AM50+reexp!AM50</f>
        <v>165</v>
      </c>
      <c r="AN50">
        <f>+domexp!AN50+reexp!AN50</f>
        <v>6729</v>
      </c>
      <c r="AO50">
        <f>+domexp!AO50+reexp!AO50</f>
        <v>1240</v>
      </c>
      <c r="AP50">
        <f>+domexp!AP50+reexp!AP50</f>
        <v>10469</v>
      </c>
      <c r="AQ50">
        <f>+domexp!AQ50+reexp!AQ50</f>
        <v>11852</v>
      </c>
    </row>
    <row r="52" spans="2:43">
      <c r="B52" t="s">
        <v>146</v>
      </c>
      <c r="Y52">
        <f>+domexp!Y52+reexp!Y52</f>
        <v>2466144</v>
      </c>
      <c r="Z52">
        <f>+domexp!Z52+reexp!Z52</f>
        <v>793435</v>
      </c>
      <c r="AA52">
        <f>+domexp!AA52+reexp!AA52</f>
        <v>1037008</v>
      </c>
      <c r="AB52">
        <f>+domexp!AB52+reexp!AB52</f>
        <v>899509</v>
      </c>
      <c r="AC52">
        <f>+domexp!AC52+reexp!AC52</f>
        <v>1002330</v>
      </c>
      <c r="AD52">
        <f>+domexp!AD52+reexp!AD52</f>
        <v>727815</v>
      </c>
      <c r="AE52">
        <f>+domexp!AE52+reexp!AE52</f>
        <v>904166</v>
      </c>
      <c r="AF52">
        <f>+domexp!AF52+reexp!AF52</f>
        <v>999887</v>
      </c>
      <c r="AG52">
        <f>+domexp!AG52+reexp!AG52</f>
        <v>1178409</v>
      </c>
      <c r="AH52">
        <f>+domexp!AH52+reexp!AH52</f>
        <v>844760</v>
      </c>
      <c r="AI52">
        <f>+domexp!AI52+reexp!AI52</f>
        <v>906643</v>
      </c>
      <c r="AJ52">
        <f>+domexp!AJ52+reexp!AJ52</f>
        <v>529872</v>
      </c>
      <c r="AK52">
        <f>+domexp!AK52+reexp!AK52</f>
        <v>606514</v>
      </c>
      <c r="AL52">
        <f>+domexp!AL52+reexp!AL52</f>
        <v>515208</v>
      </c>
      <c r="AM52">
        <f>+domexp!AM52+reexp!AM52</f>
        <v>455749</v>
      </c>
      <c r="AN52">
        <f>+domexp!AN52+reexp!AN52</f>
        <v>496704</v>
      </c>
      <c r="AO52">
        <f>+domexp!AO52+reexp!AO52</f>
        <v>501238</v>
      </c>
      <c r="AP52">
        <f>+domexp!AP52+reexp!AP52</f>
        <v>710060</v>
      </c>
      <c r="AQ52">
        <f>+domexp!AQ52+reexp!AQ52</f>
        <v>335851</v>
      </c>
    </row>
    <row r="54" spans="2:43">
      <c r="Y54">
        <f>+domexp!Y54+reexp!Y54</f>
        <v>0</v>
      </c>
      <c r="Z54">
        <f>+domexp!Z54+reexp!Z54</f>
        <v>0</v>
      </c>
      <c r="AA54">
        <f>+domexp!AA54+reexp!AA54</f>
        <v>0</v>
      </c>
      <c r="AB54">
        <f>+domexp!AB54+reexp!AB54</f>
        <v>0</v>
      </c>
      <c r="AC54">
        <f>+domexp!AC54+reexp!AC54</f>
        <v>0</v>
      </c>
      <c r="AD54">
        <f>+domexp!AD54+reexp!AD54</f>
        <v>0</v>
      </c>
      <c r="AE54">
        <f>+domexp!AE54+reexp!AE54</f>
        <v>0</v>
      </c>
      <c r="AF54">
        <f>+domexp!AF54+reexp!AF54</f>
        <v>0</v>
      </c>
      <c r="AG54">
        <f>+domexp!AG54+reexp!AG54</f>
        <v>0</v>
      </c>
      <c r="AH54">
        <f>+domexp!AH54+reexp!AH54</f>
        <v>0</v>
      </c>
      <c r="AI54">
        <f>+domexp!AI54+reexp!AI54</f>
        <v>0</v>
      </c>
      <c r="AJ54">
        <f>+domexp!AJ54+reexp!AJ54</f>
        <v>0</v>
      </c>
      <c r="AK54">
        <f>+domexp!AK54+reexp!AK54</f>
        <v>0</v>
      </c>
      <c r="AL54">
        <f>+domexp!AL54+reexp!AL54</f>
        <v>0</v>
      </c>
      <c r="AM54">
        <f>+domexp!AM54+reexp!AM54</f>
        <v>0</v>
      </c>
      <c r="AN54">
        <f>+domexp!AN54+reexp!AN54</f>
        <v>0</v>
      </c>
      <c r="AO54">
        <f>+domexp!AO54+reexp!AO54</f>
        <v>0</v>
      </c>
      <c r="AP54">
        <f>+domexp!AP54+reexp!AP54</f>
        <v>0</v>
      </c>
      <c r="AQ54">
        <f>+domexp!AQ54+reexp!AQ54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60"/>
  <sheetViews>
    <sheetView workbookViewId="0">
      <pane xSplit="3" ySplit="3" topLeftCell="Z4" activePane="bottomRight" state="frozen"/>
      <selection activeCell="A2" sqref="A2:XFD2"/>
      <selection pane="topRight" activeCell="A2" sqref="A2:XFD2"/>
      <selection pane="bottomLeft" activeCell="A2" sqref="A2:XFD2"/>
      <selection pane="bottomRight" sqref="A1:XFD3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B2" s="1"/>
      <c r="AC2" s="1"/>
      <c r="AD2" s="1"/>
      <c r="AE2" s="1"/>
      <c r="AY2" s="1"/>
    </row>
    <row r="3" spans="1:55">
      <c r="Q3" t="s">
        <v>2</v>
      </c>
      <c r="R3" t="s">
        <v>2</v>
      </c>
      <c r="S3" t="s">
        <v>2</v>
      </c>
      <c r="T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Y4">
        <v>1958878</v>
      </c>
      <c r="Z4">
        <v>466842</v>
      </c>
      <c r="AA4">
        <v>383942</v>
      </c>
      <c r="AB4">
        <v>423191</v>
      </c>
      <c r="AC4">
        <v>477435</v>
      </c>
      <c r="AD4">
        <v>305156</v>
      </c>
      <c r="AE4">
        <v>324876</v>
      </c>
      <c r="AF4">
        <v>78928</v>
      </c>
      <c r="AG4">
        <v>376775</v>
      </c>
      <c r="AH4">
        <v>124472</v>
      </c>
      <c r="AI4">
        <v>171885</v>
      </c>
      <c r="AJ4">
        <v>17485</v>
      </c>
      <c r="AK4">
        <v>82317</v>
      </c>
      <c r="AL4">
        <v>173366</v>
      </c>
      <c r="AM4">
        <v>42754</v>
      </c>
      <c r="AN4">
        <v>90900</v>
      </c>
      <c r="AO4">
        <v>84414</v>
      </c>
      <c r="AP4">
        <v>212886</v>
      </c>
      <c r="AQ4">
        <v>67445</v>
      </c>
    </row>
    <row r="5" spans="1:55">
      <c r="B5" t="s">
        <v>128</v>
      </c>
    </row>
    <row r="6" spans="1:55">
      <c r="B6" t="s">
        <v>34</v>
      </c>
    </row>
    <row r="7" spans="1:55">
      <c r="B7" t="s">
        <v>6</v>
      </c>
      <c r="AA7">
        <v>8</v>
      </c>
      <c r="AE7">
        <v>2</v>
      </c>
      <c r="AG7">
        <v>1</v>
      </c>
      <c r="AJ7">
        <v>394</v>
      </c>
      <c r="AK7">
        <v>314</v>
      </c>
      <c r="AL7">
        <v>192</v>
      </c>
      <c r="AM7">
        <v>442</v>
      </c>
      <c r="AN7">
        <v>88</v>
      </c>
      <c r="AO7">
        <v>234</v>
      </c>
      <c r="AP7">
        <v>279</v>
      </c>
      <c r="AQ7">
        <v>106</v>
      </c>
    </row>
    <row r="8" spans="1:55">
      <c r="B8" t="s">
        <v>35</v>
      </c>
    </row>
    <row r="9" spans="1:55">
      <c r="B9" t="s">
        <v>7</v>
      </c>
      <c r="Y9">
        <v>4</v>
      </c>
      <c r="AC9">
        <v>2</v>
      </c>
      <c r="AD9">
        <v>13</v>
      </c>
      <c r="AF9">
        <v>9</v>
      </c>
      <c r="AG9">
        <v>2</v>
      </c>
      <c r="AH9">
        <v>6</v>
      </c>
      <c r="AI9">
        <v>15</v>
      </c>
      <c r="AJ9">
        <v>3</v>
      </c>
      <c r="AK9">
        <v>56</v>
      </c>
      <c r="AL9">
        <v>59</v>
      </c>
      <c r="AM9">
        <v>2</v>
      </c>
      <c r="AN9">
        <v>12</v>
      </c>
      <c r="AO9">
        <v>2</v>
      </c>
      <c r="AP9">
        <v>3</v>
      </c>
      <c r="AQ9">
        <v>138</v>
      </c>
    </row>
    <row r="10" spans="1:55">
      <c r="B10" t="s">
        <v>9</v>
      </c>
      <c r="Y10">
        <v>15557</v>
      </c>
      <c r="Z10">
        <v>5578</v>
      </c>
      <c r="AA10">
        <v>1792</v>
      </c>
      <c r="AB10">
        <v>3825</v>
      </c>
      <c r="AC10">
        <v>2944</v>
      </c>
      <c r="AD10">
        <v>2424</v>
      </c>
      <c r="AE10">
        <v>2682</v>
      </c>
      <c r="AF10">
        <v>1750</v>
      </c>
      <c r="AG10">
        <v>2257</v>
      </c>
      <c r="AH10">
        <v>843</v>
      </c>
      <c r="AI10">
        <v>2454</v>
      </c>
      <c r="AJ10">
        <v>426</v>
      </c>
      <c r="AK10">
        <v>456</v>
      </c>
      <c r="AL10">
        <v>2754</v>
      </c>
      <c r="AM10">
        <v>1936</v>
      </c>
      <c r="AN10">
        <v>512</v>
      </c>
      <c r="AO10">
        <v>301</v>
      </c>
      <c r="AP10">
        <v>927</v>
      </c>
      <c r="AQ10">
        <v>3986</v>
      </c>
    </row>
    <row r="11" spans="1:55">
      <c r="B11" t="s">
        <v>95</v>
      </c>
      <c r="AC11">
        <v>7</v>
      </c>
    </row>
    <row r="12" spans="1:55">
      <c r="B12" t="s">
        <v>99</v>
      </c>
      <c r="AF12">
        <v>5</v>
      </c>
    </row>
    <row r="13" spans="1:55">
      <c r="B13" t="s">
        <v>41</v>
      </c>
      <c r="AB13">
        <v>2</v>
      </c>
    </row>
    <row r="14" spans="1:55">
      <c r="B14" t="s">
        <v>25</v>
      </c>
    </row>
    <row r="15" spans="1:55">
      <c r="B15" t="s">
        <v>36</v>
      </c>
    </row>
    <row r="16" spans="1:55">
      <c r="B16" t="s">
        <v>10</v>
      </c>
      <c r="Y16">
        <v>73186</v>
      </c>
      <c r="Z16">
        <v>7780</v>
      </c>
      <c r="AA16">
        <v>15191</v>
      </c>
      <c r="AB16">
        <v>39250</v>
      </c>
      <c r="AC16">
        <v>23882</v>
      </c>
      <c r="AD16">
        <v>12</v>
      </c>
      <c r="AF16">
        <v>60771</v>
      </c>
      <c r="AG16">
        <v>18170</v>
      </c>
      <c r="AH16">
        <v>20925</v>
      </c>
      <c r="AJ16">
        <v>12464</v>
      </c>
      <c r="AK16">
        <v>26494</v>
      </c>
      <c r="AL16">
        <v>242</v>
      </c>
      <c r="AM16">
        <v>23120</v>
      </c>
      <c r="AN16">
        <v>83428</v>
      </c>
      <c r="AO16">
        <v>89683</v>
      </c>
      <c r="AP16">
        <v>175479</v>
      </c>
      <c r="AQ16">
        <v>61452</v>
      </c>
    </row>
    <row r="17" spans="2:43">
      <c r="B17" t="s">
        <v>87</v>
      </c>
    </row>
    <row r="18" spans="2:43">
      <c r="B18" t="s">
        <v>11</v>
      </c>
    </row>
    <row r="19" spans="2:43">
      <c r="B19" t="s">
        <v>26</v>
      </c>
      <c r="AC19">
        <v>87</v>
      </c>
      <c r="AD19">
        <v>645</v>
      </c>
      <c r="AE19">
        <v>410</v>
      </c>
      <c r="AF19">
        <v>811</v>
      </c>
      <c r="AG19">
        <v>268</v>
      </c>
      <c r="AH19">
        <v>34</v>
      </c>
      <c r="AI19">
        <v>29</v>
      </c>
      <c r="AJ19">
        <v>5</v>
      </c>
      <c r="AK19">
        <v>33</v>
      </c>
      <c r="AL19">
        <v>9</v>
      </c>
      <c r="AP19">
        <v>92</v>
      </c>
    </row>
    <row r="20" spans="2:43">
      <c r="B20" t="s">
        <v>27</v>
      </c>
      <c r="Z20">
        <v>312</v>
      </c>
      <c r="AD20">
        <v>37</v>
      </c>
      <c r="AF20">
        <v>165</v>
      </c>
      <c r="AG20">
        <v>195</v>
      </c>
      <c r="AH20">
        <v>194</v>
      </c>
      <c r="AI20">
        <v>92</v>
      </c>
      <c r="AJ20">
        <v>98</v>
      </c>
      <c r="AK20">
        <v>54</v>
      </c>
      <c r="AL20">
        <v>42</v>
      </c>
      <c r="AM20">
        <v>127</v>
      </c>
      <c r="AN20">
        <v>62</v>
      </c>
      <c r="AO20">
        <v>18</v>
      </c>
      <c r="AP20">
        <v>55</v>
      </c>
      <c r="AQ20">
        <v>25</v>
      </c>
    </row>
    <row r="21" spans="2:43">
      <c r="B21" t="s">
        <v>51</v>
      </c>
    </row>
    <row r="22" spans="2:43">
      <c r="B22" t="s">
        <v>140</v>
      </c>
      <c r="Z22">
        <v>5</v>
      </c>
    </row>
    <row r="23" spans="2:43">
      <c r="B23" t="s">
        <v>45</v>
      </c>
    </row>
    <row r="24" spans="2:43">
      <c r="B24" t="s">
        <v>46</v>
      </c>
    </row>
    <row r="25" spans="2:43">
      <c r="B25" t="s">
        <v>28</v>
      </c>
      <c r="Y25">
        <v>21459</v>
      </c>
      <c r="AA25">
        <v>13666</v>
      </c>
      <c r="AC25">
        <v>14404</v>
      </c>
      <c r="AD25">
        <v>43809</v>
      </c>
      <c r="AE25">
        <v>29003</v>
      </c>
      <c r="AF25">
        <v>14963</v>
      </c>
      <c r="AG25">
        <v>73808</v>
      </c>
      <c r="AH25">
        <v>52653</v>
      </c>
      <c r="AI25">
        <v>38554</v>
      </c>
      <c r="AL25">
        <v>15570</v>
      </c>
      <c r="AM25">
        <v>25419</v>
      </c>
      <c r="AN25">
        <v>76632</v>
      </c>
      <c r="AO25">
        <v>104887</v>
      </c>
      <c r="AP25">
        <v>166534</v>
      </c>
      <c r="AQ25">
        <v>47967</v>
      </c>
    </row>
    <row r="26" spans="2:43">
      <c r="B26" t="s">
        <v>47</v>
      </c>
    </row>
    <row r="27" spans="2:43">
      <c r="B27" t="s">
        <v>12</v>
      </c>
      <c r="Y27">
        <v>266996</v>
      </c>
      <c r="Z27">
        <v>148250</v>
      </c>
      <c r="AA27">
        <v>271850</v>
      </c>
      <c r="AB27">
        <v>333394</v>
      </c>
      <c r="AC27">
        <v>273565</v>
      </c>
      <c r="AD27">
        <v>246635</v>
      </c>
      <c r="AE27">
        <v>215273</v>
      </c>
      <c r="AF27">
        <v>384500</v>
      </c>
      <c r="AG27">
        <v>336583</v>
      </c>
      <c r="AH27">
        <v>262060</v>
      </c>
      <c r="AI27">
        <v>358950</v>
      </c>
      <c r="AJ27">
        <v>299795</v>
      </c>
      <c r="AK27">
        <v>243085</v>
      </c>
      <c r="AL27">
        <v>195454</v>
      </c>
      <c r="AM27">
        <v>1171</v>
      </c>
      <c r="AN27">
        <v>516</v>
      </c>
      <c r="AO27">
        <v>1108</v>
      </c>
      <c r="AP27">
        <v>937</v>
      </c>
      <c r="AQ27">
        <v>27703</v>
      </c>
    </row>
    <row r="28" spans="2:43">
      <c r="B28" t="s">
        <v>37</v>
      </c>
      <c r="AA28">
        <v>713</v>
      </c>
      <c r="AC28">
        <v>724</v>
      </c>
      <c r="AE28">
        <v>1698</v>
      </c>
      <c r="AF28">
        <v>195</v>
      </c>
      <c r="AG28">
        <v>94</v>
      </c>
      <c r="AH28">
        <v>176</v>
      </c>
      <c r="AI28">
        <v>591</v>
      </c>
      <c r="AJ28">
        <v>1075</v>
      </c>
      <c r="AK28">
        <v>119</v>
      </c>
      <c r="AL28">
        <v>75</v>
      </c>
      <c r="AM28">
        <v>534</v>
      </c>
      <c r="AN28">
        <v>2484</v>
      </c>
      <c r="AO28">
        <v>2185</v>
      </c>
      <c r="AP28">
        <v>119</v>
      </c>
      <c r="AQ28">
        <v>2799</v>
      </c>
    </row>
    <row r="29" spans="2:43">
      <c r="B29" t="s">
        <v>13</v>
      </c>
      <c r="Y29">
        <v>20617</v>
      </c>
      <c r="AB29">
        <v>328</v>
      </c>
    </row>
    <row r="30" spans="2:43">
      <c r="B30" t="s">
        <v>14</v>
      </c>
      <c r="AA30">
        <v>596</v>
      </c>
      <c r="AB30">
        <v>62680</v>
      </c>
      <c r="AC30">
        <v>25845</v>
      </c>
      <c r="AD30">
        <v>36462</v>
      </c>
      <c r="AE30">
        <v>119428</v>
      </c>
      <c r="AF30">
        <v>190129</v>
      </c>
      <c r="AG30">
        <v>237864</v>
      </c>
      <c r="AH30">
        <v>235468</v>
      </c>
      <c r="AI30">
        <v>159994</v>
      </c>
      <c r="AJ30">
        <v>104956</v>
      </c>
      <c r="AK30">
        <v>3728</v>
      </c>
      <c r="AL30">
        <v>30577</v>
      </c>
      <c r="AM30">
        <v>200844</v>
      </c>
      <c r="AN30">
        <v>38003</v>
      </c>
      <c r="AO30">
        <v>51368</v>
      </c>
      <c r="AP30">
        <v>1349</v>
      </c>
      <c r="AQ30">
        <v>283</v>
      </c>
    </row>
    <row r="31" spans="2:43">
      <c r="B31" t="s">
        <v>15</v>
      </c>
      <c r="AA31">
        <v>87750</v>
      </c>
      <c r="AC31">
        <v>37346</v>
      </c>
      <c r="AD31">
        <v>45966</v>
      </c>
      <c r="AE31">
        <v>141191</v>
      </c>
      <c r="AF31">
        <v>206809</v>
      </c>
      <c r="AG31">
        <v>67264</v>
      </c>
      <c r="AH31">
        <v>86294</v>
      </c>
      <c r="AI31">
        <v>145300</v>
      </c>
      <c r="AJ31">
        <v>80166</v>
      </c>
      <c r="AK31">
        <v>43624</v>
      </c>
      <c r="AL31">
        <v>80319</v>
      </c>
      <c r="AM31">
        <v>97782</v>
      </c>
      <c r="AN31">
        <v>83465</v>
      </c>
      <c r="AO31">
        <v>101229</v>
      </c>
      <c r="AP31">
        <v>106340</v>
      </c>
      <c r="AQ31">
        <v>43797</v>
      </c>
    </row>
    <row r="32" spans="2:43">
      <c r="B32" t="s">
        <v>16</v>
      </c>
    </row>
    <row r="33" spans="2:39">
      <c r="B33" t="s">
        <v>142</v>
      </c>
    </row>
    <row r="34" spans="2:39">
      <c r="B34" t="s">
        <v>49</v>
      </c>
    </row>
    <row r="35" spans="2:39">
      <c r="B35" t="s">
        <v>38</v>
      </c>
      <c r="Y35">
        <v>2</v>
      </c>
      <c r="Z35">
        <v>222</v>
      </c>
      <c r="AA35">
        <v>214</v>
      </c>
      <c r="AC35">
        <v>441</v>
      </c>
      <c r="AD35">
        <v>531</v>
      </c>
      <c r="AE35">
        <v>867</v>
      </c>
      <c r="AF35">
        <v>314</v>
      </c>
      <c r="AG35">
        <v>202</v>
      </c>
      <c r="AH35">
        <v>101</v>
      </c>
      <c r="AI35">
        <v>30</v>
      </c>
      <c r="AK35">
        <v>14</v>
      </c>
      <c r="AL35">
        <v>12</v>
      </c>
      <c r="AM35">
        <v>191</v>
      </c>
    </row>
    <row r="36" spans="2:39">
      <c r="B36" t="s">
        <v>17</v>
      </c>
    </row>
    <row r="37" spans="2:39">
      <c r="B37" t="s">
        <v>29</v>
      </c>
      <c r="AL37">
        <v>7656</v>
      </c>
    </row>
    <row r="38" spans="2:39">
      <c r="B38" t="s">
        <v>30</v>
      </c>
      <c r="AH38">
        <v>35</v>
      </c>
    </row>
    <row r="39" spans="2:39">
      <c r="B39" t="s">
        <v>39</v>
      </c>
      <c r="AE39">
        <v>2</v>
      </c>
      <c r="AF39">
        <v>82</v>
      </c>
      <c r="AI39">
        <v>390</v>
      </c>
    </row>
    <row r="40" spans="2:39">
      <c r="B40" t="s">
        <v>18</v>
      </c>
      <c r="Y40">
        <v>19</v>
      </c>
    </row>
    <row r="41" spans="2:39">
      <c r="B41" t="s">
        <v>31</v>
      </c>
      <c r="Z41">
        <v>502</v>
      </c>
      <c r="AD41">
        <v>2505</v>
      </c>
    </row>
    <row r="42" spans="2:39">
      <c r="B42" t="s">
        <v>19</v>
      </c>
    </row>
    <row r="43" spans="2:39">
      <c r="B43" t="s">
        <v>20</v>
      </c>
    </row>
    <row r="44" spans="2:39">
      <c r="B44" t="s">
        <v>21</v>
      </c>
    </row>
    <row r="45" spans="2:39">
      <c r="B45" t="s">
        <v>32</v>
      </c>
    </row>
    <row r="46" spans="2:39">
      <c r="B46" t="s">
        <v>50</v>
      </c>
    </row>
    <row r="47" spans="2:39">
      <c r="B47" t="s">
        <v>143</v>
      </c>
    </row>
    <row r="48" spans="2:39">
      <c r="B48" t="s">
        <v>8</v>
      </c>
    </row>
    <row r="49" spans="2:55">
      <c r="B49" t="s">
        <v>42</v>
      </c>
      <c r="AB49">
        <v>266</v>
      </c>
    </row>
    <row r="50" spans="2:55">
      <c r="B50" t="s">
        <v>86</v>
      </c>
    </row>
    <row r="52" spans="2:55">
      <c r="Y52">
        <f>SUM(Y4:Y51)</f>
        <v>2356718</v>
      </c>
      <c r="Z52">
        <f>SUM(Z4:Z51)</f>
        <v>629491</v>
      </c>
      <c r="AA52">
        <f>SUM(AA4:AA51)</f>
        <v>775722</v>
      </c>
      <c r="AB52">
        <f>SUM(AB4:AB51)</f>
        <v>862936</v>
      </c>
      <c r="AC52">
        <f t="shared" ref="AC52:BC52" si="0">SUM(AC4:AC51)</f>
        <v>856682</v>
      </c>
      <c r="AD52">
        <f t="shared" si="0"/>
        <v>684195</v>
      </c>
      <c r="AE52">
        <f t="shared" si="0"/>
        <v>835432</v>
      </c>
      <c r="AF52">
        <f t="shared" si="0"/>
        <v>939431</v>
      </c>
      <c r="AG52">
        <f t="shared" si="0"/>
        <v>1113483</v>
      </c>
      <c r="AH52">
        <f t="shared" si="0"/>
        <v>783261</v>
      </c>
      <c r="AI52">
        <f t="shared" si="0"/>
        <v>878284</v>
      </c>
      <c r="AJ52">
        <f t="shared" si="0"/>
        <v>516867</v>
      </c>
      <c r="AK52">
        <f t="shared" si="0"/>
        <v>400294</v>
      </c>
      <c r="AL52">
        <f t="shared" si="0"/>
        <v>506327</v>
      </c>
      <c r="AM52">
        <f t="shared" si="0"/>
        <v>394322</v>
      </c>
      <c r="AN52">
        <f t="shared" si="0"/>
        <v>376102</v>
      </c>
      <c r="AO52">
        <f t="shared" si="0"/>
        <v>435429</v>
      </c>
      <c r="AP52">
        <f t="shared" si="0"/>
        <v>665000</v>
      </c>
      <c r="AQ52">
        <f t="shared" si="0"/>
        <v>255701</v>
      </c>
      <c r="AR52">
        <f t="shared" si="0"/>
        <v>0</v>
      </c>
      <c r="AS52">
        <f t="shared" si="0"/>
        <v>0</v>
      </c>
      <c r="AT52">
        <f t="shared" si="0"/>
        <v>0</v>
      </c>
      <c r="AU52">
        <f t="shared" si="0"/>
        <v>0</v>
      </c>
      <c r="AV52">
        <f t="shared" si="0"/>
        <v>0</v>
      </c>
      <c r="AW52">
        <f t="shared" si="0"/>
        <v>0</v>
      </c>
      <c r="AX52">
        <f t="shared" si="0"/>
        <v>0</v>
      </c>
      <c r="AY52">
        <f t="shared" si="0"/>
        <v>0</v>
      </c>
      <c r="AZ52">
        <f t="shared" si="0"/>
        <v>0</v>
      </c>
      <c r="BA52">
        <f t="shared" si="0"/>
        <v>0</v>
      </c>
      <c r="BB52">
        <f t="shared" si="0"/>
        <v>0</v>
      </c>
      <c r="BC52">
        <f t="shared" si="0"/>
        <v>0</v>
      </c>
    </row>
    <row r="54" spans="2:55">
      <c r="Y54">
        <f>2356718-Y52</f>
        <v>0</v>
      </c>
      <c r="Z54">
        <f>629491-Z52</f>
        <v>0</v>
      </c>
      <c r="AA54">
        <f>775722-AA52</f>
        <v>0</v>
      </c>
      <c r="AB54">
        <f>862936-AB52</f>
        <v>0</v>
      </c>
      <c r="AC54">
        <f>856682-AC52</f>
        <v>0</v>
      </c>
      <c r="AD54">
        <f>684195-AD52</f>
        <v>0</v>
      </c>
      <c r="AE54">
        <f>835432-AE52</f>
        <v>0</v>
      </c>
      <c r="AF54">
        <f>939431-AF52</f>
        <v>0</v>
      </c>
      <c r="AG54">
        <f>1113483-AG52</f>
        <v>0</v>
      </c>
      <c r="AH54">
        <f>783261-AH52</f>
        <v>0</v>
      </c>
      <c r="AI54">
        <f>878284-AI52</f>
        <v>0</v>
      </c>
      <c r="AJ54">
        <f>516867-AJ52</f>
        <v>0</v>
      </c>
      <c r="AK54">
        <f>400294-AK52</f>
        <v>0</v>
      </c>
      <c r="AL54">
        <f>506327-AL52</f>
        <v>0</v>
      </c>
      <c r="AM54">
        <f>394322-AM52</f>
        <v>0</v>
      </c>
      <c r="AN54">
        <f>376102-AN52</f>
        <v>0</v>
      </c>
      <c r="AO54">
        <f>435429-AO52</f>
        <v>0</v>
      </c>
      <c r="AP54">
        <f>665000-AP52</f>
        <v>0</v>
      </c>
      <c r="AQ54">
        <f>255701-AQ52</f>
        <v>0</v>
      </c>
    </row>
    <row r="56" spans="2:55">
      <c r="Y56" t="s">
        <v>52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 t="s">
        <v>52</v>
      </c>
      <c r="AG56" t="s">
        <v>52</v>
      </c>
      <c r="AH56" t="s">
        <v>52</v>
      </c>
      <c r="AI56" t="s">
        <v>52</v>
      </c>
      <c r="AJ56" t="s">
        <v>52</v>
      </c>
      <c r="AK56" t="s">
        <v>52</v>
      </c>
      <c r="AL56" t="s">
        <v>52</v>
      </c>
      <c r="AM56" t="s">
        <v>91</v>
      </c>
      <c r="AN56" t="s">
        <v>52</v>
      </c>
      <c r="AO56" t="s">
        <v>52</v>
      </c>
      <c r="AP56" t="s">
        <v>52</v>
      </c>
      <c r="AQ56" t="s">
        <v>52</v>
      </c>
    </row>
    <row r="58" spans="2:55">
      <c r="Y58" t="s">
        <v>53</v>
      </c>
      <c r="Z58" t="s">
        <v>53</v>
      </c>
      <c r="AA58" t="s">
        <v>53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</row>
    <row r="60" spans="2:55">
      <c r="Y60" t="s">
        <v>43</v>
      </c>
      <c r="Z60" t="s">
        <v>43</v>
      </c>
      <c r="AA60" t="s">
        <v>43</v>
      </c>
      <c r="AB60" t="s">
        <v>43</v>
      </c>
      <c r="AC60" t="s">
        <v>43</v>
      </c>
      <c r="AD60" t="s">
        <v>43</v>
      </c>
      <c r="AE60" t="s">
        <v>43</v>
      </c>
      <c r="AF60" t="s">
        <v>43</v>
      </c>
      <c r="AG60" t="s">
        <v>43</v>
      </c>
      <c r="AH60" t="s">
        <v>43</v>
      </c>
      <c r="AI60" t="s">
        <v>43</v>
      </c>
      <c r="AJ60" t="s">
        <v>43</v>
      </c>
      <c r="AK60" t="s">
        <v>43</v>
      </c>
      <c r="AL60" t="s">
        <v>43</v>
      </c>
      <c r="AM60" t="s">
        <v>43</v>
      </c>
      <c r="AN60" t="s">
        <v>43</v>
      </c>
      <c r="AO60" t="s">
        <v>43</v>
      </c>
      <c r="AP60" t="s">
        <v>43</v>
      </c>
      <c r="AQ60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60"/>
  <sheetViews>
    <sheetView workbookViewId="0">
      <pane xSplit="3" ySplit="3" topLeftCell="AL4" activePane="bottomRight" state="frozen"/>
      <selection activeCell="A2" sqref="A2:XFD2"/>
      <selection pane="topRight" activeCell="A2" sqref="A2:XFD2"/>
      <selection pane="bottomLeft" activeCell="A2" sqref="A2:XFD2"/>
      <selection pane="bottomRight" activeCell="A2" sqref="A2:XFD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B2" s="1"/>
      <c r="AC2" s="1"/>
      <c r="AD2" s="1"/>
      <c r="AE2" s="1"/>
      <c r="AY2" s="1"/>
    </row>
    <row r="3" spans="1:55">
      <c r="Q3" t="s">
        <v>2</v>
      </c>
      <c r="R3" t="s">
        <v>2</v>
      </c>
      <c r="S3" t="s">
        <v>2</v>
      </c>
      <c r="T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Y4">
        <v>2300</v>
      </c>
      <c r="Z4">
        <v>141135</v>
      </c>
      <c r="AA4">
        <v>231876</v>
      </c>
      <c r="AB4">
        <v>17177</v>
      </c>
      <c r="AC4">
        <v>6912</v>
      </c>
      <c r="AD4">
        <v>24582</v>
      </c>
      <c r="AE4">
        <v>12571</v>
      </c>
      <c r="AF4">
        <v>3011</v>
      </c>
      <c r="AG4">
        <v>15912</v>
      </c>
      <c r="AH4">
        <v>3174</v>
      </c>
      <c r="AI4">
        <v>3286</v>
      </c>
      <c r="AJ4">
        <v>2700</v>
      </c>
      <c r="AK4">
        <v>201326</v>
      </c>
      <c r="AL4">
        <v>2101</v>
      </c>
      <c r="AM4">
        <v>56240</v>
      </c>
      <c r="AN4">
        <v>102385</v>
      </c>
      <c r="AO4">
        <v>2452</v>
      </c>
      <c r="AP4">
        <v>2896</v>
      </c>
      <c r="AQ4">
        <v>49264</v>
      </c>
    </row>
    <row r="5" spans="1:55">
      <c r="B5" t="s">
        <v>128</v>
      </c>
      <c r="AP5">
        <v>58</v>
      </c>
      <c r="AQ5">
        <v>15</v>
      </c>
    </row>
    <row r="6" spans="1:55">
      <c r="B6" t="s">
        <v>34</v>
      </c>
    </row>
    <row r="7" spans="1:55">
      <c r="B7" t="s">
        <v>6</v>
      </c>
      <c r="Y7">
        <v>54</v>
      </c>
      <c r="Z7">
        <v>598</v>
      </c>
      <c r="AA7">
        <v>190</v>
      </c>
      <c r="AC7">
        <v>2</v>
      </c>
      <c r="AD7">
        <v>354</v>
      </c>
      <c r="AE7">
        <v>85</v>
      </c>
      <c r="AF7">
        <v>90</v>
      </c>
      <c r="AG7">
        <v>20046</v>
      </c>
      <c r="AH7">
        <v>25</v>
      </c>
      <c r="AI7">
        <v>82</v>
      </c>
      <c r="AJ7">
        <v>525</v>
      </c>
      <c r="AK7">
        <v>136</v>
      </c>
      <c r="AL7">
        <v>1451</v>
      </c>
      <c r="AM7">
        <v>1544</v>
      </c>
      <c r="AN7">
        <v>258</v>
      </c>
      <c r="AO7">
        <v>54134</v>
      </c>
      <c r="AP7">
        <v>307</v>
      </c>
      <c r="AQ7">
        <v>678</v>
      </c>
    </row>
    <row r="8" spans="1:55">
      <c r="B8" t="s">
        <v>35</v>
      </c>
    </row>
    <row r="9" spans="1:55">
      <c r="B9" t="s">
        <v>7</v>
      </c>
      <c r="Y9">
        <v>3345</v>
      </c>
      <c r="Z9">
        <v>649</v>
      </c>
      <c r="AA9">
        <v>192</v>
      </c>
      <c r="AC9">
        <v>100798</v>
      </c>
      <c r="AD9">
        <v>200</v>
      </c>
      <c r="AE9">
        <v>65</v>
      </c>
      <c r="AF9">
        <v>596</v>
      </c>
      <c r="AG9">
        <v>377</v>
      </c>
      <c r="AH9">
        <v>90</v>
      </c>
      <c r="AI9">
        <v>1758</v>
      </c>
      <c r="AJ9">
        <v>85</v>
      </c>
      <c r="AK9">
        <v>434</v>
      </c>
      <c r="AL9">
        <v>464</v>
      </c>
      <c r="AM9">
        <v>414</v>
      </c>
      <c r="AN9">
        <v>1092</v>
      </c>
      <c r="AO9">
        <v>466</v>
      </c>
      <c r="AP9">
        <v>10462</v>
      </c>
      <c r="AQ9">
        <v>316</v>
      </c>
    </row>
    <row r="10" spans="1:55">
      <c r="B10" t="s">
        <v>9</v>
      </c>
      <c r="Y10">
        <v>3629</v>
      </c>
      <c r="Z10">
        <v>4256</v>
      </c>
      <c r="AA10">
        <v>4109</v>
      </c>
      <c r="AB10">
        <v>2876</v>
      </c>
      <c r="AC10">
        <v>2427</v>
      </c>
      <c r="AD10">
        <v>3274</v>
      </c>
      <c r="AE10">
        <v>19171</v>
      </c>
      <c r="AF10">
        <v>2187</v>
      </c>
      <c r="AG10">
        <v>3958</v>
      </c>
      <c r="AH10">
        <v>29652</v>
      </c>
      <c r="AI10">
        <v>13325</v>
      </c>
      <c r="AJ10">
        <v>2917</v>
      </c>
      <c r="AK10">
        <v>2216</v>
      </c>
      <c r="AL10">
        <v>1413</v>
      </c>
      <c r="AM10">
        <v>392</v>
      </c>
      <c r="AN10">
        <v>319</v>
      </c>
      <c r="AO10">
        <v>440</v>
      </c>
      <c r="AP10">
        <v>875</v>
      </c>
      <c r="AQ10">
        <v>1844</v>
      </c>
    </row>
    <row r="11" spans="1:55">
      <c r="B11" t="s">
        <v>88</v>
      </c>
      <c r="AM11">
        <v>10</v>
      </c>
    </row>
    <row r="12" spans="1:55">
      <c r="B12" t="s">
        <v>99</v>
      </c>
    </row>
    <row r="13" spans="1:55">
      <c r="B13" t="s">
        <v>41</v>
      </c>
      <c r="AB13">
        <v>47</v>
      </c>
    </row>
    <row r="14" spans="1:55">
      <c r="B14" t="s">
        <v>25</v>
      </c>
    </row>
    <row r="15" spans="1:55">
      <c r="B15" t="s">
        <v>36</v>
      </c>
    </row>
    <row r="16" spans="1:55">
      <c r="B16" t="s">
        <v>10</v>
      </c>
      <c r="AJ16">
        <v>20</v>
      </c>
    </row>
    <row r="17" spans="2:43">
      <c r="B17" t="s">
        <v>87</v>
      </c>
      <c r="AM17">
        <v>78</v>
      </c>
    </row>
    <row r="18" spans="2:43">
      <c r="B18" t="s">
        <v>11</v>
      </c>
      <c r="AM18">
        <v>630</v>
      </c>
      <c r="AQ18">
        <v>1345</v>
      </c>
    </row>
    <row r="19" spans="2:43">
      <c r="B19" t="s">
        <v>26</v>
      </c>
      <c r="Z19">
        <v>267</v>
      </c>
      <c r="AA19">
        <v>41</v>
      </c>
      <c r="AC19">
        <v>227</v>
      </c>
      <c r="AD19">
        <v>273</v>
      </c>
      <c r="AE19">
        <v>38</v>
      </c>
      <c r="AF19">
        <v>27</v>
      </c>
      <c r="AH19">
        <v>6</v>
      </c>
      <c r="AJ19">
        <v>54</v>
      </c>
      <c r="AK19">
        <v>185</v>
      </c>
      <c r="AM19">
        <v>80</v>
      </c>
      <c r="AN19">
        <v>156</v>
      </c>
      <c r="AO19">
        <v>1708</v>
      </c>
      <c r="AP19">
        <v>3157</v>
      </c>
      <c r="AQ19">
        <v>6932</v>
      </c>
    </row>
    <row r="20" spans="2:43">
      <c r="B20" t="s">
        <v>27</v>
      </c>
      <c r="Z20">
        <v>1253</v>
      </c>
      <c r="AC20">
        <v>313</v>
      </c>
      <c r="AD20">
        <v>353</v>
      </c>
      <c r="AE20">
        <v>93</v>
      </c>
      <c r="AF20">
        <v>112</v>
      </c>
      <c r="AH20">
        <v>85</v>
      </c>
      <c r="AJ20">
        <v>118</v>
      </c>
      <c r="AK20">
        <v>63</v>
      </c>
      <c r="AL20">
        <v>49</v>
      </c>
      <c r="AM20">
        <v>1</v>
      </c>
      <c r="AN20">
        <v>3</v>
      </c>
      <c r="AO20">
        <v>3</v>
      </c>
      <c r="AP20">
        <v>37</v>
      </c>
      <c r="AQ20">
        <v>10</v>
      </c>
    </row>
    <row r="21" spans="2:43">
      <c r="B21" t="s">
        <v>51</v>
      </c>
    </row>
    <row r="22" spans="2:43">
      <c r="B22" t="s">
        <v>140</v>
      </c>
      <c r="Z22">
        <v>51</v>
      </c>
    </row>
    <row r="23" spans="2:43">
      <c r="B23" t="s">
        <v>45</v>
      </c>
    </row>
    <row r="24" spans="2:43">
      <c r="B24" t="s">
        <v>46</v>
      </c>
    </row>
    <row r="25" spans="2:43">
      <c r="B25" t="s">
        <v>28</v>
      </c>
      <c r="Y25">
        <v>350</v>
      </c>
      <c r="AH25">
        <v>4744</v>
      </c>
    </row>
    <row r="26" spans="2:43">
      <c r="B26" t="s">
        <v>47</v>
      </c>
    </row>
    <row r="27" spans="2:43">
      <c r="B27" t="s">
        <v>12</v>
      </c>
      <c r="Y27">
        <v>76454</v>
      </c>
      <c r="Z27">
        <v>143</v>
      </c>
      <c r="AA27">
        <v>14969</v>
      </c>
      <c r="AB27">
        <v>9894</v>
      </c>
      <c r="AC27">
        <v>20468</v>
      </c>
      <c r="AD27">
        <v>5455</v>
      </c>
      <c r="AE27">
        <v>17960</v>
      </c>
      <c r="AF27">
        <v>36064</v>
      </c>
      <c r="AG27">
        <v>20885</v>
      </c>
      <c r="AH27">
        <v>15756</v>
      </c>
      <c r="AI27">
        <v>149</v>
      </c>
      <c r="AJ27">
        <v>507</v>
      </c>
      <c r="AK27">
        <v>277</v>
      </c>
      <c r="AL27">
        <v>176</v>
      </c>
      <c r="AM27">
        <v>35</v>
      </c>
      <c r="AN27">
        <v>98</v>
      </c>
      <c r="AO27">
        <v>175</v>
      </c>
      <c r="AP27">
        <v>153</v>
      </c>
      <c r="AQ27">
        <v>66</v>
      </c>
    </row>
    <row r="28" spans="2:43">
      <c r="B28" t="s">
        <v>37</v>
      </c>
      <c r="AA28">
        <v>9721</v>
      </c>
      <c r="AC28">
        <v>14024</v>
      </c>
      <c r="AE28">
        <v>1323</v>
      </c>
      <c r="AF28">
        <v>11308</v>
      </c>
      <c r="AG28">
        <v>3061</v>
      </c>
      <c r="AH28">
        <v>7798</v>
      </c>
      <c r="AI28">
        <v>9581</v>
      </c>
      <c r="AJ28">
        <v>6018</v>
      </c>
      <c r="AK28">
        <v>1508</v>
      </c>
      <c r="AL28">
        <v>3128</v>
      </c>
      <c r="AM28">
        <v>1237</v>
      </c>
      <c r="AN28">
        <v>7216</v>
      </c>
      <c r="AO28">
        <v>2088</v>
      </c>
      <c r="AP28">
        <v>2257</v>
      </c>
      <c r="AQ28">
        <v>2413</v>
      </c>
    </row>
    <row r="29" spans="2:43">
      <c r="B29" t="s">
        <v>13</v>
      </c>
      <c r="Y29">
        <v>21323</v>
      </c>
      <c r="AB29">
        <v>5884</v>
      </c>
    </row>
    <row r="30" spans="2:43">
      <c r="B30" t="s">
        <v>14</v>
      </c>
      <c r="AB30">
        <v>84</v>
      </c>
      <c r="AC30">
        <v>143</v>
      </c>
      <c r="AD30">
        <v>73</v>
      </c>
      <c r="AE30">
        <v>9501</v>
      </c>
      <c r="AF30">
        <v>6846</v>
      </c>
      <c r="AG30">
        <v>39</v>
      </c>
      <c r="AH30">
        <v>76</v>
      </c>
      <c r="AI30">
        <v>111</v>
      </c>
      <c r="AJ30">
        <v>5</v>
      </c>
      <c r="AL30">
        <v>9</v>
      </c>
      <c r="AM30">
        <v>454</v>
      </c>
      <c r="AN30">
        <v>2346</v>
      </c>
      <c r="AO30">
        <v>2986</v>
      </c>
      <c r="AP30">
        <v>14370</v>
      </c>
      <c r="AQ30">
        <v>5415</v>
      </c>
    </row>
    <row r="31" spans="2:43">
      <c r="B31" t="s">
        <v>15</v>
      </c>
      <c r="Z31">
        <v>2050</v>
      </c>
      <c r="AE31">
        <v>7736</v>
      </c>
      <c r="AK31">
        <v>50</v>
      </c>
      <c r="AP31">
        <v>7</v>
      </c>
    </row>
    <row r="32" spans="2:43">
      <c r="B32" t="s">
        <v>16</v>
      </c>
    </row>
    <row r="33" spans="2:42">
      <c r="B33" t="s">
        <v>142</v>
      </c>
      <c r="Z33">
        <v>418</v>
      </c>
    </row>
    <row r="34" spans="2:42">
      <c r="B34" t="s">
        <v>49</v>
      </c>
    </row>
    <row r="35" spans="2:42">
      <c r="B35" t="s">
        <v>38</v>
      </c>
      <c r="Y35">
        <v>5</v>
      </c>
      <c r="Z35">
        <v>260</v>
      </c>
      <c r="AA35">
        <v>14</v>
      </c>
      <c r="AC35">
        <v>69</v>
      </c>
      <c r="AD35">
        <v>16</v>
      </c>
      <c r="AE35">
        <v>157</v>
      </c>
      <c r="AF35">
        <v>27</v>
      </c>
      <c r="AG35">
        <v>403</v>
      </c>
      <c r="AH35">
        <v>29</v>
      </c>
      <c r="AI35">
        <v>17</v>
      </c>
      <c r="AK35">
        <v>17</v>
      </c>
      <c r="AL35">
        <v>80</v>
      </c>
      <c r="AM35">
        <v>147</v>
      </c>
      <c r="AO35">
        <v>101</v>
      </c>
    </row>
    <row r="36" spans="2:42">
      <c r="B36" t="s">
        <v>17</v>
      </c>
      <c r="AI36">
        <v>8</v>
      </c>
      <c r="AJ36">
        <v>56</v>
      </c>
    </row>
    <row r="37" spans="2:42">
      <c r="B37" t="s">
        <v>29</v>
      </c>
    </row>
    <row r="38" spans="2:42">
      <c r="B38" t="s">
        <v>30</v>
      </c>
      <c r="AG38">
        <v>245</v>
      </c>
      <c r="AH38">
        <v>43</v>
      </c>
    </row>
    <row r="39" spans="2:42">
      <c r="B39" t="s">
        <v>39</v>
      </c>
      <c r="Z39">
        <v>619</v>
      </c>
      <c r="AA39">
        <v>174</v>
      </c>
      <c r="AC39">
        <v>257</v>
      </c>
      <c r="AD39">
        <v>241</v>
      </c>
      <c r="AF39">
        <v>5</v>
      </c>
      <c r="AH39">
        <v>21</v>
      </c>
    </row>
    <row r="40" spans="2:42">
      <c r="B40" t="s">
        <v>18</v>
      </c>
      <c r="Y40">
        <v>1948</v>
      </c>
    </row>
    <row r="41" spans="2:42">
      <c r="B41" t="s">
        <v>31</v>
      </c>
      <c r="Z41">
        <v>12143</v>
      </c>
      <c r="AD41">
        <v>8785</v>
      </c>
    </row>
    <row r="42" spans="2:42">
      <c r="B42" t="s">
        <v>19</v>
      </c>
    </row>
    <row r="43" spans="2:42">
      <c r="B43" t="s">
        <v>20</v>
      </c>
      <c r="Y43">
        <v>18</v>
      </c>
    </row>
    <row r="44" spans="2:42">
      <c r="B44" t="s">
        <v>21</v>
      </c>
    </row>
    <row r="45" spans="2:42">
      <c r="B45" t="s">
        <v>32</v>
      </c>
      <c r="AD45">
        <v>14</v>
      </c>
      <c r="AE45">
        <v>34</v>
      </c>
      <c r="AF45">
        <v>183</v>
      </c>
    </row>
    <row r="46" spans="2:42">
      <c r="B46" t="s">
        <v>50</v>
      </c>
      <c r="AK46">
        <v>8</v>
      </c>
    </row>
    <row r="47" spans="2:42">
      <c r="B47" t="s">
        <v>143</v>
      </c>
      <c r="Z47">
        <v>102</v>
      </c>
    </row>
    <row r="48" spans="2:42">
      <c r="B48" t="s">
        <v>8</v>
      </c>
      <c r="AC48">
        <v>8</v>
      </c>
      <c r="AI48">
        <v>42</v>
      </c>
      <c r="AL48">
        <v>10</v>
      </c>
      <c r="AO48">
        <v>16</v>
      </c>
      <c r="AP48">
        <v>12</v>
      </c>
    </row>
    <row r="49" spans="2:55">
      <c r="B49" t="s">
        <v>42</v>
      </c>
      <c r="AB49">
        <v>611</v>
      </c>
    </row>
    <row r="50" spans="2:55">
      <c r="B50" t="s">
        <v>86</v>
      </c>
      <c r="AM50">
        <v>165</v>
      </c>
      <c r="AN50">
        <v>6729</v>
      </c>
      <c r="AO50">
        <v>1240</v>
      </c>
      <c r="AP50">
        <v>10469</v>
      </c>
      <c r="AQ50">
        <v>11852</v>
      </c>
    </row>
    <row r="52" spans="2:55">
      <c r="Y52">
        <f>SUM(Y4:Y51)</f>
        <v>109426</v>
      </c>
      <c r="Z52">
        <f>SUM(Z4:Z51)</f>
        <v>163944</v>
      </c>
      <c r="AA52">
        <f>SUM(AA4:AA51)</f>
        <v>261286</v>
      </c>
      <c r="AB52">
        <f>SUM(AB4:AB51)</f>
        <v>36573</v>
      </c>
      <c r="AC52">
        <f t="shared" ref="AC52:BC52" si="0">SUM(AC4:AC51)</f>
        <v>145648</v>
      </c>
      <c r="AD52">
        <f t="shared" si="0"/>
        <v>43620</v>
      </c>
      <c r="AE52">
        <f t="shared" si="0"/>
        <v>68734</v>
      </c>
      <c r="AF52">
        <f t="shared" si="0"/>
        <v>60456</v>
      </c>
      <c r="AG52">
        <f t="shared" si="0"/>
        <v>64926</v>
      </c>
      <c r="AH52">
        <f t="shared" si="0"/>
        <v>61499</v>
      </c>
      <c r="AI52">
        <f t="shared" si="0"/>
        <v>28359</v>
      </c>
      <c r="AJ52">
        <f t="shared" si="0"/>
        <v>13005</v>
      </c>
      <c r="AK52">
        <f t="shared" si="0"/>
        <v>206220</v>
      </c>
      <c r="AL52">
        <f t="shared" si="0"/>
        <v>8881</v>
      </c>
      <c r="AM52">
        <f t="shared" si="0"/>
        <v>61427</v>
      </c>
      <c r="AN52">
        <f t="shared" si="0"/>
        <v>120602</v>
      </c>
      <c r="AO52">
        <f t="shared" si="0"/>
        <v>65809</v>
      </c>
      <c r="AP52">
        <f t="shared" si="0"/>
        <v>45060</v>
      </c>
      <c r="AQ52">
        <f t="shared" si="0"/>
        <v>80150</v>
      </c>
      <c r="AR52">
        <f t="shared" si="0"/>
        <v>0</v>
      </c>
      <c r="AS52">
        <f t="shared" si="0"/>
        <v>0</v>
      </c>
      <c r="AT52">
        <f t="shared" si="0"/>
        <v>0</v>
      </c>
      <c r="AU52">
        <f t="shared" si="0"/>
        <v>0</v>
      </c>
      <c r="AV52">
        <f t="shared" si="0"/>
        <v>0</v>
      </c>
      <c r="AW52">
        <f t="shared" si="0"/>
        <v>0</v>
      </c>
      <c r="AX52">
        <f t="shared" si="0"/>
        <v>0</v>
      </c>
      <c r="AY52">
        <f t="shared" si="0"/>
        <v>0</v>
      </c>
      <c r="AZ52">
        <f t="shared" si="0"/>
        <v>0</v>
      </c>
      <c r="BA52">
        <f t="shared" si="0"/>
        <v>0</v>
      </c>
      <c r="BB52">
        <f t="shared" si="0"/>
        <v>0</v>
      </c>
      <c r="BC52">
        <f t="shared" si="0"/>
        <v>0</v>
      </c>
    </row>
    <row r="54" spans="2:55">
      <c r="Y54">
        <f>109426-Y52</f>
        <v>0</v>
      </c>
      <c r="Z54">
        <f>163944-Z52</f>
        <v>0</v>
      </c>
      <c r="AA54">
        <f>261286-AA52</f>
        <v>0</v>
      </c>
      <c r="AB54">
        <f>36573-AB52</f>
        <v>0</v>
      </c>
      <c r="AC54">
        <f>145648-AC52</f>
        <v>0</v>
      </c>
      <c r="AD54">
        <f>43620-AD52</f>
        <v>0</v>
      </c>
      <c r="AE54">
        <f>68734-AE52</f>
        <v>0</v>
      </c>
      <c r="AF54">
        <f>60456-AF52</f>
        <v>0</v>
      </c>
      <c r="AG54">
        <f>64926-AG52</f>
        <v>0</v>
      </c>
      <c r="AH54">
        <f>61499-AH52</f>
        <v>0</v>
      </c>
      <c r="AI54">
        <f>28359-AI52</f>
        <v>0</v>
      </c>
      <c r="AJ54">
        <f>13005-AJ52</f>
        <v>0</v>
      </c>
      <c r="AK54">
        <f>206220-AK52</f>
        <v>0</v>
      </c>
      <c r="AL54">
        <f>8881-AL52</f>
        <v>0</v>
      </c>
      <c r="AM54">
        <f>61427-AM52</f>
        <v>0</v>
      </c>
      <c r="AN54">
        <f>120602-AN52</f>
        <v>0</v>
      </c>
      <c r="AO54">
        <f>65809-AO52</f>
        <v>0</v>
      </c>
      <c r="AP54">
        <f>45060-AP52</f>
        <v>0</v>
      </c>
      <c r="AQ54">
        <f>80150-AQ52</f>
        <v>0</v>
      </c>
    </row>
    <row r="56" spans="2:55">
      <c r="Y56" t="s">
        <v>139</v>
      </c>
      <c r="Z56" t="s">
        <v>141</v>
      </c>
      <c r="AA56" t="s">
        <v>144</v>
      </c>
      <c r="AB56" t="s">
        <v>145</v>
      </c>
      <c r="AC56" t="s">
        <v>96</v>
      </c>
      <c r="AD56" t="s">
        <v>97</v>
      </c>
      <c r="AE56" t="s">
        <v>52</v>
      </c>
      <c r="AF56" t="s">
        <v>102</v>
      </c>
      <c r="AG56" t="s">
        <v>105</v>
      </c>
      <c r="AH56" t="s">
        <v>138</v>
      </c>
      <c r="AI56" t="s">
        <v>54</v>
      </c>
      <c r="AJ56" t="s">
        <v>55</v>
      </c>
      <c r="AK56" t="s">
        <v>79</v>
      </c>
      <c r="AL56" t="s">
        <v>52</v>
      </c>
      <c r="AN56" t="s">
        <v>106</v>
      </c>
      <c r="AO56" t="s">
        <v>126</v>
      </c>
      <c r="AP56" t="s">
        <v>127</v>
      </c>
      <c r="AQ56" t="s">
        <v>132</v>
      </c>
    </row>
    <row r="58" spans="2:55">
      <c r="Y58" t="s">
        <v>22</v>
      </c>
      <c r="Z58" t="s">
        <v>22</v>
      </c>
      <c r="AA58" t="s">
        <v>22</v>
      </c>
      <c r="AB58" t="s">
        <v>22</v>
      </c>
      <c r="AC58" t="s">
        <v>22</v>
      </c>
      <c r="AD58" t="s">
        <v>53</v>
      </c>
      <c r="AE58" t="s">
        <v>53</v>
      </c>
      <c r="AF58" t="s">
        <v>22</v>
      </c>
      <c r="AG58" t="s">
        <v>22</v>
      </c>
      <c r="AH58" t="s">
        <v>22</v>
      </c>
      <c r="AI58" t="s">
        <v>22</v>
      </c>
      <c r="AJ58" t="s">
        <v>22</v>
      </c>
      <c r="AK58" t="s">
        <v>22</v>
      </c>
      <c r="AL58" t="s">
        <v>22</v>
      </c>
      <c r="AM58" t="s">
        <v>22</v>
      </c>
      <c r="AN58" t="s">
        <v>53</v>
      </c>
      <c r="AO58" t="s">
        <v>53</v>
      </c>
      <c r="AP58" t="s">
        <v>53</v>
      </c>
      <c r="AQ58" t="s">
        <v>53</v>
      </c>
    </row>
    <row r="60" spans="2:55">
      <c r="Y60" t="s">
        <v>43</v>
      </c>
      <c r="Z60" t="s">
        <v>43</v>
      </c>
      <c r="AA60" t="s">
        <v>43</v>
      </c>
      <c r="AB60" t="s">
        <v>43</v>
      </c>
      <c r="AC60" t="s">
        <v>43</v>
      </c>
      <c r="AD60" t="s">
        <v>43</v>
      </c>
      <c r="AE60" t="s">
        <v>43</v>
      </c>
      <c r="AF60" t="s">
        <v>43</v>
      </c>
      <c r="AG60" t="s">
        <v>43</v>
      </c>
      <c r="AH60" t="s">
        <v>43</v>
      </c>
      <c r="AI60" t="s">
        <v>43</v>
      </c>
      <c r="AJ60" t="s">
        <v>43</v>
      </c>
      <c r="AK60" t="s">
        <v>43</v>
      </c>
      <c r="AL60" t="s">
        <v>43</v>
      </c>
      <c r="AM60" t="s">
        <v>43</v>
      </c>
      <c r="AN60" t="s">
        <v>43</v>
      </c>
      <c r="AO60" t="s">
        <v>43</v>
      </c>
      <c r="AP60" t="s">
        <v>43</v>
      </c>
      <c r="AQ6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C49"/>
  <sheetViews>
    <sheetView workbookViewId="0">
      <selection activeCell="C1" sqref="C1:C1048576"/>
    </sheetView>
  </sheetViews>
  <sheetFormatPr defaultRowHeight="15"/>
  <sheetData>
    <row r="3" spans="2:3">
      <c r="B3" t="s">
        <v>5</v>
      </c>
      <c r="C3" t="s">
        <v>5</v>
      </c>
    </row>
    <row r="4" spans="2:3">
      <c r="C4" t="s">
        <v>128</v>
      </c>
    </row>
    <row r="5" spans="2:3">
      <c r="B5" t="s">
        <v>34</v>
      </c>
      <c r="C5" t="s">
        <v>34</v>
      </c>
    </row>
    <row r="6" spans="2:3">
      <c r="B6" t="s">
        <v>6</v>
      </c>
      <c r="C6" t="s">
        <v>6</v>
      </c>
    </row>
    <row r="7" spans="2:3">
      <c r="B7" t="s">
        <v>35</v>
      </c>
      <c r="C7" t="s">
        <v>35</v>
      </c>
    </row>
    <row r="8" spans="2:3">
      <c r="B8" t="s">
        <v>7</v>
      </c>
      <c r="C8" t="s">
        <v>7</v>
      </c>
    </row>
    <row r="9" spans="2:3">
      <c r="B9" t="s">
        <v>9</v>
      </c>
      <c r="C9" t="s">
        <v>9</v>
      </c>
    </row>
    <row r="10" spans="2:3">
      <c r="B10" t="s">
        <v>95</v>
      </c>
      <c r="C10" t="s">
        <v>88</v>
      </c>
    </row>
    <row r="11" spans="2:3">
      <c r="B11" t="s">
        <v>99</v>
      </c>
      <c r="C11" t="s">
        <v>99</v>
      </c>
    </row>
    <row r="12" spans="2:3">
      <c r="B12" t="s">
        <v>41</v>
      </c>
      <c r="C12" t="s">
        <v>41</v>
      </c>
    </row>
    <row r="13" spans="2:3">
      <c r="B13" t="s">
        <v>25</v>
      </c>
      <c r="C13" t="s">
        <v>25</v>
      </c>
    </row>
    <row r="14" spans="2:3">
      <c r="B14" t="s">
        <v>36</v>
      </c>
      <c r="C14" t="s">
        <v>36</v>
      </c>
    </row>
    <row r="15" spans="2:3">
      <c r="B15" t="s">
        <v>10</v>
      </c>
      <c r="C15" t="s">
        <v>10</v>
      </c>
    </row>
    <row r="16" spans="2:3">
      <c r="C16" t="s">
        <v>87</v>
      </c>
    </row>
    <row r="17" spans="2:3">
      <c r="B17" t="s">
        <v>11</v>
      </c>
      <c r="C17" t="s">
        <v>11</v>
      </c>
    </row>
    <row r="18" spans="2:3">
      <c r="B18" t="s">
        <v>26</v>
      </c>
      <c r="C18" t="s">
        <v>26</v>
      </c>
    </row>
    <row r="19" spans="2:3">
      <c r="B19" t="s">
        <v>27</v>
      </c>
      <c r="C19" t="s">
        <v>27</v>
      </c>
    </row>
    <row r="20" spans="2:3">
      <c r="B20" t="s">
        <v>51</v>
      </c>
      <c r="C20" t="s">
        <v>51</v>
      </c>
    </row>
    <row r="21" spans="2:3">
      <c r="B21" t="s">
        <v>140</v>
      </c>
      <c r="C21" t="s">
        <v>140</v>
      </c>
    </row>
    <row r="22" spans="2:3">
      <c r="B22" t="s">
        <v>45</v>
      </c>
      <c r="C22" t="s">
        <v>45</v>
      </c>
    </row>
    <row r="23" spans="2:3">
      <c r="B23" t="s">
        <v>46</v>
      </c>
      <c r="C23" t="s">
        <v>46</v>
      </c>
    </row>
    <row r="24" spans="2:3">
      <c r="B24" t="s">
        <v>28</v>
      </c>
      <c r="C24" t="s">
        <v>28</v>
      </c>
    </row>
    <row r="25" spans="2:3">
      <c r="B25" t="s">
        <v>47</v>
      </c>
      <c r="C25" t="s">
        <v>47</v>
      </c>
    </row>
    <row r="26" spans="2:3">
      <c r="B26" t="s">
        <v>12</v>
      </c>
      <c r="C26" t="s">
        <v>12</v>
      </c>
    </row>
    <row r="27" spans="2:3">
      <c r="B27" t="s">
        <v>37</v>
      </c>
      <c r="C27" t="s">
        <v>37</v>
      </c>
    </row>
    <row r="28" spans="2:3">
      <c r="B28" t="s">
        <v>13</v>
      </c>
      <c r="C28" t="s">
        <v>13</v>
      </c>
    </row>
    <row r="29" spans="2:3">
      <c r="B29" t="s">
        <v>14</v>
      </c>
      <c r="C29" t="s">
        <v>14</v>
      </c>
    </row>
    <row r="30" spans="2:3">
      <c r="B30" t="s">
        <v>15</v>
      </c>
      <c r="C30" t="s">
        <v>15</v>
      </c>
    </row>
    <row r="31" spans="2:3">
      <c r="B31" t="s">
        <v>16</v>
      </c>
      <c r="C31" t="s">
        <v>16</v>
      </c>
    </row>
    <row r="32" spans="2:3">
      <c r="C32" t="s">
        <v>142</v>
      </c>
    </row>
    <row r="33" spans="2:3">
      <c r="B33" t="s">
        <v>49</v>
      </c>
      <c r="C33" t="s">
        <v>49</v>
      </c>
    </row>
    <row r="34" spans="2:3">
      <c r="B34" t="s">
        <v>38</v>
      </c>
      <c r="C34" t="s">
        <v>38</v>
      </c>
    </row>
    <row r="35" spans="2:3">
      <c r="B35" t="s">
        <v>17</v>
      </c>
      <c r="C35" t="s">
        <v>17</v>
      </c>
    </row>
    <row r="36" spans="2:3">
      <c r="B36" t="s">
        <v>29</v>
      </c>
      <c r="C36" t="s">
        <v>29</v>
      </c>
    </row>
    <row r="37" spans="2:3">
      <c r="B37" t="s">
        <v>30</v>
      </c>
      <c r="C37" t="s">
        <v>30</v>
      </c>
    </row>
    <row r="38" spans="2:3">
      <c r="B38" t="s">
        <v>39</v>
      </c>
      <c r="C38" t="s">
        <v>39</v>
      </c>
    </row>
    <row r="39" spans="2:3">
      <c r="B39" t="s">
        <v>18</v>
      </c>
      <c r="C39" t="s">
        <v>18</v>
      </c>
    </row>
    <row r="40" spans="2:3">
      <c r="B40" t="s">
        <v>31</v>
      </c>
      <c r="C40" t="s">
        <v>31</v>
      </c>
    </row>
    <row r="41" spans="2:3">
      <c r="B41" t="s">
        <v>19</v>
      </c>
      <c r="C41" t="s">
        <v>19</v>
      </c>
    </row>
    <row r="42" spans="2:3">
      <c r="B42" t="s">
        <v>20</v>
      </c>
      <c r="C42" t="s">
        <v>20</v>
      </c>
    </row>
    <row r="43" spans="2:3">
      <c r="B43" t="s">
        <v>21</v>
      </c>
      <c r="C43" t="s">
        <v>21</v>
      </c>
    </row>
    <row r="44" spans="2:3">
      <c r="B44" t="s">
        <v>32</v>
      </c>
      <c r="C44" t="s">
        <v>32</v>
      </c>
    </row>
    <row r="45" spans="2:3">
      <c r="B45" t="s">
        <v>50</v>
      </c>
      <c r="C45" t="s">
        <v>50</v>
      </c>
    </row>
    <row r="46" spans="2:3">
      <c r="C46" t="s">
        <v>143</v>
      </c>
    </row>
    <row r="47" spans="2:3">
      <c r="B47" t="s">
        <v>8</v>
      </c>
      <c r="C47" t="s">
        <v>8</v>
      </c>
    </row>
    <row r="48" spans="2:3">
      <c r="B48" t="s">
        <v>42</v>
      </c>
      <c r="C48" t="s">
        <v>42</v>
      </c>
    </row>
    <row r="49" spans="3:3">
      <c r="C4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arpie71</dc:creator>
  <cp:lastModifiedBy>rhicks</cp:lastModifiedBy>
  <dcterms:created xsi:type="dcterms:W3CDTF">2009-10-04T19:32:57Z</dcterms:created>
  <dcterms:modified xsi:type="dcterms:W3CDTF">2011-10-25T02:01:39Z</dcterms:modified>
</cp:coreProperties>
</file>