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6855" activeTab="1"/>
  </bookViews>
  <sheets>
    <sheet name="imports" sheetId="1" r:id="rId1"/>
    <sheet name="exports" sheetId="2" r:id="rId2"/>
    <sheet name="domexp" sheetId="3" r:id="rId3"/>
    <sheet name="reexp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X50" i="2"/>
  <c r="BC90"/>
  <c r="AJ4"/>
  <c r="AJ94" s="1"/>
  <c r="AJ96" s="1"/>
  <c r="AK4"/>
  <c r="AL4"/>
  <c r="AM4"/>
  <c r="AN4"/>
  <c r="AO4"/>
  <c r="AP4"/>
  <c r="AQ4"/>
  <c r="AR4"/>
  <c r="AS4"/>
  <c r="AT4"/>
  <c r="AU4"/>
  <c r="AZ4"/>
  <c r="BA4"/>
  <c r="BB4"/>
  <c r="BC4"/>
  <c r="AL5"/>
  <c r="AM5"/>
  <c r="AN5"/>
  <c r="AP5"/>
  <c r="AQ5"/>
  <c r="AR5"/>
  <c r="AS5"/>
  <c r="AT5"/>
  <c r="AU5"/>
  <c r="AZ5"/>
  <c r="BA5"/>
  <c r="BB5"/>
  <c r="BC5"/>
  <c r="AJ6"/>
  <c r="AK6"/>
  <c r="AN6"/>
  <c r="AO6"/>
  <c r="AQ6"/>
  <c r="AR6"/>
  <c r="AS6"/>
  <c r="AT6"/>
  <c r="BA6"/>
  <c r="BC6"/>
  <c r="AJ7"/>
  <c r="AK7"/>
  <c r="AM7"/>
  <c r="AP7"/>
  <c r="AR7"/>
  <c r="AS7"/>
  <c r="AT7"/>
  <c r="AU7"/>
  <c r="AZ7"/>
  <c r="BA7"/>
  <c r="BB7"/>
  <c r="BC7"/>
  <c r="AJ11"/>
  <c r="AK11"/>
  <c r="AL11"/>
  <c r="AM11"/>
  <c r="AN11"/>
  <c r="AO11"/>
  <c r="AP11"/>
  <c r="AQ11"/>
  <c r="AR11"/>
  <c r="AS11"/>
  <c r="AT11"/>
  <c r="AU11"/>
  <c r="AZ11"/>
  <c r="BA11"/>
  <c r="BB11"/>
  <c r="BC11"/>
  <c r="AJ12"/>
  <c r="AK12"/>
  <c r="AL12"/>
  <c r="AM12"/>
  <c r="AN12"/>
  <c r="AO12"/>
  <c r="AP12"/>
  <c r="AQ12"/>
  <c r="AR12"/>
  <c r="AS12"/>
  <c r="AT12"/>
  <c r="AU12"/>
  <c r="AZ12"/>
  <c r="BA12"/>
  <c r="BB12"/>
  <c r="BC12"/>
  <c r="AJ13"/>
  <c r="AK13"/>
  <c r="AL13"/>
  <c r="AM13"/>
  <c r="AN13"/>
  <c r="AO13"/>
  <c r="AP13"/>
  <c r="AQ13"/>
  <c r="AR13"/>
  <c r="AS13"/>
  <c r="AT13"/>
  <c r="AU13"/>
  <c r="AZ13"/>
  <c r="BA13"/>
  <c r="BB13"/>
  <c r="BC13"/>
  <c r="AJ14"/>
  <c r="AK14"/>
  <c r="AL14"/>
  <c r="AM14"/>
  <c r="AN14"/>
  <c r="AO14"/>
  <c r="AP14"/>
  <c r="AQ14"/>
  <c r="AR14"/>
  <c r="AS14"/>
  <c r="AT14"/>
  <c r="AU14"/>
  <c r="AZ14"/>
  <c r="BA14"/>
  <c r="BB14"/>
  <c r="BC14"/>
  <c r="AJ15"/>
  <c r="AJ16"/>
  <c r="AL16"/>
  <c r="AM16"/>
  <c r="AN16"/>
  <c r="AO16"/>
  <c r="AP16"/>
  <c r="AQ16"/>
  <c r="AR16"/>
  <c r="AS16"/>
  <c r="AT16"/>
  <c r="AZ16"/>
  <c r="BA16"/>
  <c r="BB16"/>
  <c r="BC16"/>
  <c r="AJ17"/>
  <c r="AK17"/>
  <c r="AM17"/>
  <c r="AN17"/>
  <c r="AO17"/>
  <c r="AP17"/>
  <c r="AQ17"/>
  <c r="AR17"/>
  <c r="AS17"/>
  <c r="AT17"/>
  <c r="AU17"/>
  <c r="AZ17"/>
  <c r="BA17"/>
  <c r="BB17"/>
  <c r="BC17"/>
  <c r="AJ18"/>
  <c r="AK18"/>
  <c r="AL18"/>
  <c r="AM18"/>
  <c r="AN18"/>
  <c r="AO18"/>
  <c r="AP18"/>
  <c r="AQ18"/>
  <c r="AR18"/>
  <c r="AS18"/>
  <c r="AT18"/>
  <c r="AU18"/>
  <c r="AZ18"/>
  <c r="BA18"/>
  <c r="BB18"/>
  <c r="BC18"/>
  <c r="AL19"/>
  <c r="AM19"/>
  <c r="AN19"/>
  <c r="AO19"/>
  <c r="AP19"/>
  <c r="AQ19"/>
  <c r="AR19"/>
  <c r="AU19"/>
  <c r="AZ19"/>
  <c r="BC19"/>
  <c r="BA20"/>
  <c r="AM22"/>
  <c r="AO22"/>
  <c r="AP22"/>
  <c r="AS22"/>
  <c r="AT22"/>
  <c r="AU22"/>
  <c r="AZ22"/>
  <c r="BA22"/>
  <c r="BB22"/>
  <c r="AJ23"/>
  <c r="AK23"/>
  <c r="AL23"/>
  <c r="AM23"/>
  <c r="AN23"/>
  <c r="AO23"/>
  <c r="AP23"/>
  <c r="AQ23"/>
  <c r="AR23"/>
  <c r="AS23"/>
  <c r="AT23"/>
  <c r="AU23"/>
  <c r="AZ23"/>
  <c r="BA23"/>
  <c r="BB23"/>
  <c r="BC23"/>
  <c r="AN26"/>
  <c r="AS26"/>
  <c r="AZ27"/>
  <c r="AK30"/>
  <c r="AL30"/>
  <c r="AM30"/>
  <c r="AO30"/>
  <c r="AP30"/>
  <c r="AQ30"/>
  <c r="AR30"/>
  <c r="AS30"/>
  <c r="AT30"/>
  <c r="AU30"/>
  <c r="AZ30"/>
  <c r="BA30"/>
  <c r="BB30"/>
  <c r="BC30"/>
  <c r="AK31"/>
  <c r="AL31"/>
  <c r="AM31"/>
  <c r="AO31"/>
  <c r="AQ31"/>
  <c r="AR31"/>
  <c r="AS31"/>
  <c r="AT31"/>
  <c r="AZ31"/>
  <c r="BB31"/>
  <c r="BC31"/>
  <c r="BC32"/>
  <c r="AJ35"/>
  <c r="AK35"/>
  <c r="AL35"/>
  <c r="AM35"/>
  <c r="AN35"/>
  <c r="AO35"/>
  <c r="AP35"/>
  <c r="AQ35"/>
  <c r="AR35"/>
  <c r="AS35"/>
  <c r="AT35"/>
  <c r="AU35"/>
  <c r="AZ35"/>
  <c r="BA35"/>
  <c r="BB35"/>
  <c r="BC35"/>
  <c r="AK36"/>
  <c r="AL36"/>
  <c r="AM36"/>
  <c r="AO36"/>
  <c r="AP36"/>
  <c r="AQ36"/>
  <c r="AZ36"/>
  <c r="BA36"/>
  <c r="BB36"/>
  <c r="BC36"/>
  <c r="AM37"/>
  <c r="AZ37"/>
  <c r="BA37"/>
  <c r="BB37"/>
  <c r="BC37"/>
  <c r="AJ38"/>
  <c r="AZ38"/>
  <c r="BA38"/>
  <c r="BB38"/>
  <c r="BC38"/>
  <c r="AZ39"/>
  <c r="BA39"/>
  <c r="BB39"/>
  <c r="BC39"/>
  <c r="AZ40"/>
  <c r="BA40"/>
  <c r="BB40"/>
  <c r="BC40"/>
  <c r="AK41"/>
  <c r="AO41"/>
  <c r="AQ41"/>
  <c r="AR41"/>
  <c r="AZ41"/>
  <c r="BA41"/>
  <c r="BB41"/>
  <c r="BC41"/>
  <c r="AZ42"/>
  <c r="BA42"/>
  <c r="BB42"/>
  <c r="BC42"/>
  <c r="AJ43"/>
  <c r="AK43"/>
  <c r="AL43"/>
  <c r="AM43"/>
  <c r="AN43"/>
  <c r="AO43"/>
  <c r="AP43"/>
  <c r="AQ43"/>
  <c r="AR43"/>
  <c r="AZ43"/>
  <c r="BA43"/>
  <c r="BB43"/>
  <c r="BC43"/>
  <c r="AZ44"/>
  <c r="BA44"/>
  <c r="BB44"/>
  <c r="BC44"/>
  <c r="AZ45"/>
  <c r="BA45"/>
  <c r="BB45"/>
  <c r="BC45"/>
  <c r="AJ46"/>
  <c r="AU46"/>
  <c r="AZ46"/>
  <c r="BA46"/>
  <c r="BB46"/>
  <c r="BC46"/>
  <c r="AJ47"/>
  <c r="AK47"/>
  <c r="AL47"/>
  <c r="AP47"/>
  <c r="AQ47"/>
  <c r="AR47"/>
  <c r="AS47"/>
  <c r="AZ47"/>
  <c r="BA47"/>
  <c r="BB47"/>
  <c r="BC47"/>
  <c r="AZ48"/>
  <c r="BA48"/>
  <c r="BB48"/>
  <c r="BC48"/>
  <c r="AZ49"/>
  <c r="BA49"/>
  <c r="BB49"/>
  <c r="BC49"/>
  <c r="AZ50"/>
  <c r="BA50"/>
  <c r="BB50"/>
  <c r="BC50"/>
  <c r="AZ51"/>
  <c r="BA51"/>
  <c r="BB51"/>
  <c r="BC51"/>
  <c r="AP52"/>
  <c r="AZ52"/>
  <c r="BA52"/>
  <c r="BB52"/>
  <c r="BC52"/>
  <c r="AZ53"/>
  <c r="BA53"/>
  <c r="BB53"/>
  <c r="BC53"/>
  <c r="AS54"/>
  <c r="AT54"/>
  <c r="AU54"/>
  <c r="AZ54"/>
  <c r="BA54"/>
  <c r="BB54"/>
  <c r="BC54"/>
  <c r="AZ55"/>
  <c r="BA55"/>
  <c r="BB55"/>
  <c r="BC55"/>
  <c r="AK56"/>
  <c r="AL56"/>
  <c r="AM56"/>
  <c r="AN56"/>
  <c r="AR56"/>
  <c r="AZ56"/>
  <c r="BA56"/>
  <c r="BB56"/>
  <c r="BC56"/>
  <c r="AZ57"/>
  <c r="BA57"/>
  <c r="BB57"/>
  <c r="BC57"/>
  <c r="AZ58"/>
  <c r="BA58"/>
  <c r="BB58"/>
  <c r="BC58"/>
  <c r="AZ59"/>
  <c r="BA59"/>
  <c r="BB59"/>
  <c r="BC59"/>
  <c r="AU60"/>
  <c r="AZ60"/>
  <c r="BA60"/>
  <c r="BB60"/>
  <c r="BC60"/>
  <c r="BB66"/>
  <c r="AQ71"/>
  <c r="AL72"/>
  <c r="AM72"/>
  <c r="AN72"/>
  <c r="AO72"/>
  <c r="AP72"/>
  <c r="AQ72"/>
  <c r="AR72"/>
  <c r="AS72"/>
  <c r="AZ72"/>
  <c r="BA72"/>
  <c r="BB72"/>
  <c r="BC72"/>
  <c r="AS73"/>
  <c r="AP78"/>
  <c r="AR78"/>
  <c r="AS78"/>
  <c r="AT78"/>
  <c r="AZ78"/>
  <c r="BA78"/>
  <c r="BB78"/>
  <c r="BC78"/>
  <c r="AK80"/>
  <c r="AQ80"/>
  <c r="AR80"/>
  <c r="AJ82"/>
  <c r="AN82"/>
  <c r="AO82"/>
  <c r="AT82"/>
  <c r="AZ82"/>
  <c r="BA82"/>
  <c r="BC82"/>
  <c r="AN83"/>
  <c r="AO83"/>
  <c r="AP83"/>
  <c r="AQ83"/>
  <c r="AS83"/>
  <c r="AT83"/>
  <c r="AZ83"/>
  <c r="BA83"/>
  <c r="BB83"/>
  <c r="BC83"/>
  <c r="AM84"/>
  <c r="AM85"/>
  <c r="AQ85"/>
  <c r="AR85"/>
  <c r="AS85"/>
  <c r="AT85"/>
  <c r="BA85"/>
  <c r="AL86"/>
  <c r="AK87"/>
  <c r="AZ88"/>
  <c r="BA88"/>
  <c r="BB88"/>
  <c r="BB89"/>
  <c r="AR91"/>
  <c r="AU92"/>
  <c r="Y5"/>
  <c r="Z5"/>
  <c r="AB5"/>
  <c r="AC5"/>
  <c r="AH5"/>
  <c r="X6"/>
  <c r="Y6"/>
  <c r="AA6"/>
  <c r="AB6"/>
  <c r="AE6"/>
  <c r="AH6"/>
  <c r="AI6"/>
  <c r="X7"/>
  <c r="Y7"/>
  <c r="Z7"/>
  <c r="AA7"/>
  <c r="AI7"/>
  <c r="X11"/>
  <c r="Y11"/>
  <c r="Z11"/>
  <c r="AA11"/>
  <c r="AB11"/>
  <c r="AC11"/>
  <c r="AD11"/>
  <c r="AE11"/>
  <c r="AF11"/>
  <c r="AG11"/>
  <c r="AH11"/>
  <c r="AI11"/>
  <c r="X12"/>
  <c r="Y12"/>
  <c r="Z12"/>
  <c r="AA12"/>
  <c r="AB12"/>
  <c r="AC12"/>
  <c r="AD12"/>
  <c r="AE12"/>
  <c r="AF12"/>
  <c r="AG12"/>
  <c r="AH12"/>
  <c r="AI12"/>
  <c r="X13"/>
  <c r="Y13"/>
  <c r="Z13"/>
  <c r="AA13"/>
  <c r="AB13"/>
  <c r="AC13"/>
  <c r="AD13"/>
  <c r="AE13"/>
  <c r="AF13"/>
  <c r="AG13"/>
  <c r="AH13"/>
  <c r="AI13"/>
  <c r="X14"/>
  <c r="Y14"/>
  <c r="Z14"/>
  <c r="AA14"/>
  <c r="AB14"/>
  <c r="AC14"/>
  <c r="AD14"/>
  <c r="AE14"/>
  <c r="AF14"/>
  <c r="AG14"/>
  <c r="AH14"/>
  <c r="AI14"/>
  <c r="X16"/>
  <c r="Y16"/>
  <c r="Z16"/>
  <c r="AA16"/>
  <c r="AB16"/>
  <c r="AC16"/>
  <c r="AD16"/>
  <c r="AE16"/>
  <c r="AF16"/>
  <c r="AG16"/>
  <c r="AI16"/>
  <c r="X17"/>
  <c r="Y17"/>
  <c r="Z17"/>
  <c r="AA17"/>
  <c r="AB17"/>
  <c r="AC17"/>
  <c r="AD17"/>
  <c r="AE17"/>
  <c r="AF17"/>
  <c r="AG17"/>
  <c r="AH17"/>
  <c r="AI17"/>
  <c r="AI18"/>
  <c r="AC19"/>
  <c r="AD19"/>
  <c r="AE22"/>
  <c r="AA23"/>
  <c r="AB23"/>
  <c r="AC23"/>
  <c r="AD23"/>
  <c r="AE23"/>
  <c r="AG23"/>
  <c r="AH23"/>
  <c r="AI23"/>
  <c r="AH26"/>
  <c r="AI26"/>
  <c r="AI30"/>
  <c r="X35"/>
  <c r="Y35"/>
  <c r="Z35"/>
  <c r="AA35"/>
  <c r="AB35"/>
  <c r="AC35"/>
  <c r="AD35"/>
  <c r="AE35"/>
  <c r="AF35"/>
  <c r="AG35"/>
  <c r="AH35"/>
  <c r="AI35"/>
  <c r="X36"/>
  <c r="Z36"/>
  <c r="AA36"/>
  <c r="AB36"/>
  <c r="AC36"/>
  <c r="AD36"/>
  <c r="AE36"/>
  <c r="AF36"/>
  <c r="AG36"/>
  <c r="AH36"/>
  <c r="AI36"/>
  <c r="AI38"/>
  <c r="AD40"/>
  <c r="Z41"/>
  <c r="AA41"/>
  <c r="AB41"/>
  <c r="AD41"/>
  <c r="AE41"/>
  <c r="AF41"/>
  <c r="AH41"/>
  <c r="AI41"/>
  <c r="AC43"/>
  <c r="AE43"/>
  <c r="AF43"/>
  <c r="AH43"/>
  <c r="Z56"/>
  <c r="AE56"/>
  <c r="AG56"/>
  <c r="X62"/>
  <c r="Y62"/>
  <c r="Z80"/>
  <c r="AG80"/>
  <c r="Z81"/>
  <c r="AE82"/>
  <c r="AH82"/>
  <c r="AI85"/>
  <c r="Y4"/>
  <c r="Z4"/>
  <c r="Z94" s="1"/>
  <c r="Z96" s="1"/>
  <c r="AA4"/>
  <c r="AB4"/>
  <c r="AB94" s="1"/>
  <c r="AB96" s="1"/>
  <c r="AC4"/>
  <c r="AD4"/>
  <c r="AD94" s="1"/>
  <c r="AD96" s="1"/>
  <c r="AE4"/>
  <c r="AF4"/>
  <c r="AF94" s="1"/>
  <c r="AF96" s="1"/>
  <c r="AG4"/>
  <c r="AH4"/>
  <c r="AH94" s="1"/>
  <c r="AH96" s="1"/>
  <c r="AI4"/>
  <c r="X4"/>
  <c r="X94" s="1"/>
  <c r="X96" s="1"/>
  <c r="E4" i="5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F3"/>
  <c r="E3"/>
  <c r="AM94" i="2" l="1"/>
  <c r="AM96" s="1"/>
  <c r="AO94"/>
  <c r="AO96" s="1"/>
  <c r="AK94"/>
  <c r="AK96" s="1"/>
  <c r="AS94"/>
  <c r="AS96" s="1"/>
  <c r="AQ94"/>
  <c r="AQ96" s="1"/>
  <c r="BB94"/>
  <c r="BB96" s="1"/>
  <c r="AZ94"/>
  <c r="AZ96" s="1"/>
  <c r="AT94"/>
  <c r="AT96" s="1"/>
  <c r="AR94"/>
  <c r="AR96" s="1"/>
  <c r="AP94"/>
  <c r="AP96" s="1"/>
  <c r="AN94"/>
  <c r="AN96" s="1"/>
  <c r="AL94"/>
  <c r="AL96" s="1"/>
  <c r="AI94"/>
  <c r="AI96" s="1"/>
  <c r="AG94"/>
  <c r="AG96" s="1"/>
  <c r="AE94"/>
  <c r="AE96" s="1"/>
  <c r="AC94"/>
  <c r="AC96" s="1"/>
  <c r="AA94"/>
  <c r="AA96" s="1"/>
  <c r="Y94"/>
  <c r="Y96" s="1"/>
  <c r="BC94"/>
  <c r="BC96" s="1"/>
  <c r="BA94"/>
  <c r="BA96" s="1"/>
  <c r="AU94"/>
  <c r="AU96" s="1"/>
  <c r="X93" i="4"/>
  <c r="X95" s="1"/>
  <c r="X93" i="3"/>
  <c r="X95" s="1"/>
  <c r="X128" i="1"/>
  <c r="X130" s="1"/>
  <c r="AT95" i="3"/>
  <c r="BC128" i="1"/>
  <c r="BC130" s="1"/>
  <c r="AZ95" i="4"/>
  <c r="AP93"/>
  <c r="AP95" s="1"/>
  <c r="AQ93"/>
  <c r="AQ95" s="1"/>
  <c r="AR93"/>
  <c r="AR95" s="1"/>
  <c r="AS93"/>
  <c r="AS95" s="1"/>
  <c r="AT93"/>
  <c r="AT95" s="1"/>
  <c r="AU93"/>
  <c r="AU95" s="1"/>
  <c r="AV93"/>
  <c r="AW93"/>
  <c r="AX93"/>
  <c r="AY93"/>
  <c r="AZ93"/>
  <c r="BA93"/>
  <c r="BA95" s="1"/>
  <c r="BB93"/>
  <c r="BB95" s="1"/>
  <c r="BC93"/>
  <c r="BC95" s="1"/>
  <c r="AP93" i="3"/>
  <c r="AP95" s="1"/>
  <c r="AQ93"/>
  <c r="AQ95" s="1"/>
  <c r="AR93"/>
  <c r="AR95" s="1"/>
  <c r="AS93"/>
  <c r="AS95" s="1"/>
  <c r="AT93"/>
  <c r="AU93"/>
  <c r="AU95" s="1"/>
  <c r="AV93"/>
  <c r="AW93"/>
  <c r="AX93"/>
  <c r="AY93"/>
  <c r="AZ93"/>
  <c r="AZ95" s="1"/>
  <c r="BA93"/>
  <c r="BA95" s="1"/>
  <c r="BB93"/>
  <c r="BB95" s="1"/>
  <c r="BC93"/>
  <c r="BC95" s="1"/>
  <c r="AH95" i="4"/>
  <c r="AI93"/>
  <c r="AI95" s="1"/>
  <c r="AJ93"/>
  <c r="AJ95" s="1"/>
  <c r="AK93"/>
  <c r="AK95" s="1"/>
  <c r="AL93"/>
  <c r="AL95" s="1"/>
  <c r="AM93"/>
  <c r="AM95" s="1"/>
  <c r="AN93"/>
  <c r="AN95" s="1"/>
  <c r="AO93"/>
  <c r="AO95" s="1"/>
  <c r="AI93" i="3"/>
  <c r="AI95" s="1"/>
  <c r="AJ93"/>
  <c r="AJ95" s="1"/>
  <c r="AK93"/>
  <c r="AK95" s="1"/>
  <c r="AL93"/>
  <c r="AL95" s="1"/>
  <c r="AM93"/>
  <c r="AM95" s="1"/>
  <c r="AN93"/>
  <c r="AN95" s="1"/>
  <c r="AO93"/>
  <c r="AO95" s="1"/>
  <c r="AJ128" i="1"/>
  <c r="AJ130" s="1"/>
  <c r="AK128"/>
  <c r="AK130" s="1"/>
  <c r="AL128"/>
  <c r="AL130" s="1"/>
  <c r="AM128"/>
  <c r="AM130" s="1"/>
  <c r="AN128"/>
  <c r="AN130" s="1"/>
  <c r="AO128"/>
  <c r="AO130" s="1"/>
  <c r="AP128"/>
  <c r="AP130" s="1"/>
  <c r="AQ128"/>
  <c r="AQ130" s="1"/>
  <c r="AR128"/>
  <c r="AR130" s="1"/>
  <c r="AS128"/>
  <c r="AS130" s="1"/>
  <c r="AT128"/>
  <c r="AT130" s="1"/>
  <c r="AU128"/>
  <c r="AU130" s="1"/>
  <c r="AV128"/>
  <c r="AW128"/>
  <c r="AX128"/>
  <c r="AY128"/>
  <c r="AZ128"/>
  <c r="AZ130" s="1"/>
  <c r="BA128"/>
  <c r="BA130" s="1"/>
  <c r="BB128"/>
  <c r="BB130" s="1"/>
  <c r="AB95" i="4"/>
  <c r="AB128" i="1"/>
  <c r="AB130" s="1"/>
  <c r="AA93" i="4"/>
  <c r="AA95" s="1"/>
  <c r="AB93"/>
  <c r="AC93"/>
  <c r="AC95" s="1"/>
  <c r="AD93"/>
  <c r="AD95" s="1"/>
  <c r="AE93"/>
  <c r="AE95" s="1"/>
  <c r="AF93"/>
  <c r="AF95" s="1"/>
  <c r="AG93"/>
  <c r="AG95" s="1"/>
  <c r="AH93"/>
  <c r="AA93" i="3"/>
  <c r="AA95" s="1"/>
  <c r="AB93"/>
  <c r="AB95" s="1"/>
  <c r="AC93"/>
  <c r="AC95" s="1"/>
  <c r="AD93"/>
  <c r="AD95" s="1"/>
  <c r="AE93"/>
  <c r="AE95" s="1"/>
  <c r="AF93"/>
  <c r="AF95" s="1"/>
  <c r="AG93"/>
  <c r="AG95" s="1"/>
  <c r="AH93"/>
  <c r="AH95" s="1"/>
  <c r="AA19" i="1"/>
  <c r="AA4"/>
  <c r="Z4"/>
  <c r="Z128" s="1"/>
  <c r="Z130" s="1"/>
  <c r="Z93" i="3"/>
  <c r="Z95" s="1"/>
  <c r="Z95" i="4"/>
  <c r="Z93"/>
  <c r="Y95"/>
  <c r="Y93"/>
  <c r="Y95" i="3"/>
  <c r="Y93"/>
  <c r="Y128" i="1"/>
  <c r="Y130" s="1"/>
  <c r="AC128"/>
  <c r="AC130" s="1"/>
  <c r="AD128"/>
  <c r="AD130" s="1"/>
  <c r="AE128"/>
  <c r="AE130" s="1"/>
  <c r="AF128"/>
  <c r="AF130" s="1"/>
  <c r="AG128"/>
  <c r="AG130" s="1"/>
  <c r="AH128"/>
  <c r="AH130" s="1"/>
  <c r="AI128"/>
  <c r="AI130" s="1"/>
  <c r="AA128" l="1"/>
  <c r="AA130" s="1"/>
</calcChain>
</file>

<file path=xl/sharedStrings.xml><?xml version="1.0" encoding="utf-8"?>
<sst xmlns="http://schemas.openxmlformats.org/spreadsheetml/2006/main" count="993" uniqueCount="179">
  <si>
    <t>pounds</t>
  </si>
  <si>
    <t>Grenada</t>
  </si>
  <si>
    <t>UK</t>
  </si>
  <si>
    <t>Antigua</t>
  </si>
  <si>
    <t>Bermuda</t>
  </si>
  <si>
    <t>St Kitts</t>
  </si>
  <si>
    <t>British India</t>
  </si>
  <si>
    <t>Ceylon</t>
  </si>
  <si>
    <t>Newfoundland</t>
  </si>
  <si>
    <t>Canada</t>
  </si>
  <si>
    <t>British Guiana</t>
  </si>
  <si>
    <t>Barbados</t>
  </si>
  <si>
    <t>Trinidad</t>
  </si>
  <si>
    <t>St Lucia</t>
  </si>
  <si>
    <t>St Vincent</t>
  </si>
  <si>
    <t>Jamaica</t>
  </si>
  <si>
    <t>New Zealand</t>
  </si>
  <si>
    <t>Irish Free State</t>
  </si>
  <si>
    <t>Ireland</t>
  </si>
  <si>
    <t>Montserrat</t>
  </si>
  <si>
    <t>Australia</t>
  </si>
  <si>
    <t>Straits Settlements</t>
  </si>
  <si>
    <t>Tortola</t>
  </si>
  <si>
    <t>Anguilla</t>
  </si>
  <si>
    <t>British Hong Kong</t>
  </si>
  <si>
    <t>Nevis</t>
  </si>
  <si>
    <t>Dominica</t>
  </si>
  <si>
    <t>South Africa</t>
  </si>
  <si>
    <t>Bahamas</t>
  </si>
  <si>
    <t>Nigeria</t>
  </si>
  <si>
    <t>US</t>
  </si>
  <si>
    <t>France</t>
  </si>
  <si>
    <t>Italy</t>
  </si>
  <si>
    <t>Spain</t>
  </si>
  <si>
    <t>Portugal</t>
  </si>
  <si>
    <t>Norway</t>
  </si>
  <si>
    <t>Holland</t>
  </si>
  <si>
    <t>Denmark</t>
  </si>
  <si>
    <t>Germany</t>
  </si>
  <si>
    <t>Japan</t>
  </si>
  <si>
    <t>Russia</t>
  </si>
  <si>
    <t>Switzerland</t>
  </si>
  <si>
    <t>Belgium</t>
  </si>
  <si>
    <t>Czechoslovakia</t>
  </si>
  <si>
    <t>Austria</t>
  </si>
  <si>
    <t>Venezuela</t>
  </si>
  <si>
    <t>Brazil</t>
  </si>
  <si>
    <t>Sweden</t>
  </si>
  <si>
    <t>Finland</t>
  </si>
  <si>
    <t>Argentina</t>
  </si>
  <si>
    <t>Turkey</t>
  </si>
  <si>
    <t>Martinique</t>
  </si>
  <si>
    <t>US West Indies</t>
  </si>
  <si>
    <t>Dutch East Indies</t>
  </si>
  <si>
    <t>Java</t>
  </si>
  <si>
    <t>Dutch West Indies</t>
  </si>
  <si>
    <t>China</t>
  </si>
  <si>
    <t>Luxemberg</t>
  </si>
  <si>
    <t>Siberia</t>
  </si>
  <si>
    <t>Greece</t>
  </si>
  <si>
    <t>Irak</t>
  </si>
  <si>
    <t>Smyrna</t>
  </si>
  <si>
    <t>Uruguay</t>
  </si>
  <si>
    <t>Mesopotamia</t>
  </si>
  <si>
    <t>Poland</t>
  </si>
  <si>
    <t>Egypt</t>
  </si>
  <si>
    <t>Curacao</t>
  </si>
  <si>
    <t>Sicily</t>
  </si>
  <si>
    <t>St Martin</t>
  </si>
  <si>
    <t>Madeira</t>
  </si>
  <si>
    <t>Cuba</t>
  </si>
  <si>
    <t>Canal Zone</t>
  </si>
  <si>
    <t>St Thomas</t>
  </si>
  <si>
    <t xml:space="preserve">notes </t>
  </si>
  <si>
    <t>units</t>
  </si>
  <si>
    <t>Danish West Indies</t>
  </si>
  <si>
    <t>Countries of origin</t>
  </si>
  <si>
    <t>Includes 10425 Bullion UK</t>
  </si>
  <si>
    <t>French West Indies</t>
  </si>
  <si>
    <t>Country of final destination</t>
  </si>
  <si>
    <t>Includes bullion: 0</t>
  </si>
  <si>
    <t>Includes bullion: 4975 UK</t>
  </si>
  <si>
    <t>Bonaire</t>
  </si>
  <si>
    <t>Panama</t>
  </si>
  <si>
    <t>Includes 8170 Bullion UK</t>
  </si>
  <si>
    <t>US Virgin Islands</t>
  </si>
  <si>
    <t>Includes 10813 Bullion UK, 5226 Canada</t>
  </si>
  <si>
    <t>Siam</t>
  </si>
  <si>
    <t>Haiti</t>
  </si>
  <si>
    <t>Includes Buillon: None</t>
  </si>
  <si>
    <t>Malta</t>
  </si>
  <si>
    <t>Peru</t>
  </si>
  <si>
    <t>Bohemia</t>
  </si>
  <si>
    <t>Includes Buillon: 3000 UK</t>
  </si>
  <si>
    <t>Chile</t>
  </si>
  <si>
    <t>Morocco</t>
  </si>
  <si>
    <t>Includes bullion: 1200 UK</t>
  </si>
  <si>
    <t>Includes bullion: 153 Trinidad, 430 US</t>
  </si>
  <si>
    <t>Includes bullion: 262 UK , 852 US</t>
  </si>
  <si>
    <t>Includes bullion: 162 UK , 1145 Trinidad, 604 US</t>
  </si>
  <si>
    <t>Includes bullion: 1</t>
  </si>
  <si>
    <t>Dutch Guiana</t>
  </si>
  <si>
    <t>Includes Buillon: 10650 UK</t>
  </si>
  <si>
    <t>Rangoon</t>
  </si>
  <si>
    <t>Singapore</t>
  </si>
  <si>
    <t>British East Africa</t>
  </si>
  <si>
    <t>Porto Rico</t>
  </si>
  <si>
    <t>Uganda</t>
  </si>
  <si>
    <t>Guadeloupe</t>
  </si>
  <si>
    <t>Includes Buillon: 6608 UK</t>
  </si>
  <si>
    <t>British Nyasaland</t>
  </si>
  <si>
    <t>Hawaii</t>
  </si>
  <si>
    <t>Madagascar</t>
  </si>
  <si>
    <t>Tenerife</t>
  </si>
  <si>
    <t>Includes Buillon: 20600 UK</t>
  </si>
  <si>
    <t>British Honduras</t>
  </si>
  <si>
    <t>Soudan</t>
  </si>
  <si>
    <t>St Croix</t>
  </si>
  <si>
    <t>Liberia</t>
  </si>
  <si>
    <t>Includes Buillon: 4100 UK</t>
  </si>
  <si>
    <t>Sierra Leone</t>
  </si>
  <si>
    <t>Persia</t>
  </si>
  <si>
    <t>Includes Buillon: 220 UK</t>
  </si>
  <si>
    <t>Includes Buillon: 0</t>
  </si>
  <si>
    <t>Includes Buillon: 400 UK</t>
  </si>
  <si>
    <t>Cyprus</t>
  </si>
  <si>
    <t>Leeward Islands</t>
  </si>
  <si>
    <t>Ecuador</t>
  </si>
  <si>
    <t>Hungary</t>
  </si>
  <si>
    <t>Estonia</t>
  </si>
  <si>
    <t>Palestine</t>
  </si>
  <si>
    <t>Turks Island</t>
  </si>
  <si>
    <t>Latvia</t>
  </si>
  <si>
    <t>Includes Buillon: 5208 UK</t>
  </si>
  <si>
    <t>Santo Domingo</t>
  </si>
  <si>
    <t>Includes bullion: 364 UK</t>
  </si>
  <si>
    <t>Includes bullion: 135 UK , 100 Jamaica, 26 US</t>
  </si>
  <si>
    <t>Includes bullion: 2</t>
  </si>
  <si>
    <t>Includes bullion: 2222 UK , 225 Trinidad</t>
  </si>
  <si>
    <t>Mexico</t>
  </si>
  <si>
    <t>Tobago</t>
  </si>
  <si>
    <t>Includes bullion: 4605 UK</t>
  </si>
  <si>
    <t>Includes bullion: 240 Trinidad, 1271 US</t>
  </si>
  <si>
    <t>British Columbia</t>
  </si>
  <si>
    <t>Guatemala</t>
  </si>
  <si>
    <t>Arabia</t>
  </si>
  <si>
    <t>Syria</t>
  </si>
  <si>
    <t>British Malaya</t>
  </si>
  <si>
    <t>Birds Island</t>
  </si>
  <si>
    <t>Paraguay</t>
  </si>
  <si>
    <t>Trieste</t>
  </si>
  <si>
    <t>Includes bullion: 24000 UK, 480 British Guiana</t>
  </si>
  <si>
    <t>dollars</t>
  </si>
  <si>
    <t>$</t>
  </si>
  <si>
    <t>Includes Buillon: 3262 UK</t>
  </si>
  <si>
    <t>Bavaria</t>
  </si>
  <si>
    <t>Includes bullion: 58 UK, 60 Montserrat</t>
  </si>
  <si>
    <t>Does not include parcel post: 9470</t>
  </si>
  <si>
    <t>Lithuania</t>
  </si>
  <si>
    <t>Korea</t>
  </si>
  <si>
    <t>Tunis</t>
  </si>
  <si>
    <t>Includes bullion: 500 UK</t>
  </si>
  <si>
    <t>Does not include parcel post: 9741</t>
  </si>
  <si>
    <t>Includes Buillon: 6400 UK, 833 Trinidad</t>
  </si>
  <si>
    <t>Buenos Aires</t>
  </si>
  <si>
    <t>Includes bullion: 1480 UK</t>
  </si>
  <si>
    <t>Does not include parcel post: 7303</t>
  </si>
  <si>
    <t>Includes Buillon: 28607 UK</t>
  </si>
  <si>
    <t>Canary Islands</t>
  </si>
  <si>
    <t>Does not include parcel post: 6837</t>
  </si>
  <si>
    <t>Includes Buillon: 9821 UK</t>
  </si>
  <si>
    <t>Includes bullion: 500 St Vincent</t>
  </si>
  <si>
    <t>Does not include parcel post: 5171</t>
  </si>
  <si>
    <t>Includes Buillon: 31058 UK</t>
  </si>
  <si>
    <t>Excludes bullion</t>
  </si>
  <si>
    <t>Overseas Trade Report</t>
  </si>
  <si>
    <t>TOTAL</t>
  </si>
  <si>
    <t>notes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</si>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</sst>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38"/>
  <sheetViews>
    <sheetView workbookViewId="0">
      <pane xSplit="3" ySplit="3" topLeftCell="AL100" activePane="bottomRight" state="frozen"/>
      <selection pane="topRight" activeCell="D1" sqref="D1"/>
      <selection pane="bottomLeft" activeCell="A3" sqref="A3"/>
      <selection pane="bottomRight" activeCell="B128" sqref="B128"/>
    </sheetView>
  </sheetViews>
  <sheetFormatPr defaultRowHeight="15"/>
  <sheetData>
    <row r="1" spans="1:55">
      <c r="C1" t="s">
        <v>73</v>
      </c>
      <c r="D1" t="s">
        <v>74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Z2">
        <v>1</v>
      </c>
      <c r="BA2">
        <v>1</v>
      </c>
      <c r="BB2">
        <v>1</v>
      </c>
      <c r="BC2">
        <v>1</v>
      </c>
    </row>
    <row r="3" spans="1:55">
      <c r="C3">
        <v>1</v>
      </c>
      <c r="D3">
        <v>1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Z3" t="s">
        <v>0</v>
      </c>
      <c r="BA3" t="s">
        <v>0</v>
      </c>
      <c r="BB3" t="s">
        <v>0</v>
      </c>
      <c r="BC3" t="s">
        <v>152</v>
      </c>
    </row>
    <row r="4" spans="1:55">
      <c r="A4" t="s">
        <v>1</v>
      </c>
      <c r="B4" t="s">
        <v>2</v>
      </c>
      <c r="X4">
        <v>94237</v>
      </c>
      <c r="Y4">
        <v>204639</v>
      </c>
      <c r="Z4">
        <f>62265+8170</f>
        <v>70435</v>
      </c>
      <c r="AA4">
        <f>72882+10813</f>
        <v>83695</v>
      </c>
      <c r="AB4">
        <v>128947</v>
      </c>
      <c r="AC4">
        <v>83600</v>
      </c>
      <c r="AD4">
        <v>156394</v>
      </c>
      <c r="AE4">
        <v>126511</v>
      </c>
      <c r="AF4">
        <v>146159</v>
      </c>
      <c r="AG4">
        <v>163185</v>
      </c>
      <c r="AH4">
        <v>136069</v>
      </c>
      <c r="AI4">
        <v>117716</v>
      </c>
      <c r="AJ4">
        <v>106933</v>
      </c>
      <c r="AK4">
        <v>115762</v>
      </c>
      <c r="AL4">
        <v>98949</v>
      </c>
      <c r="AM4">
        <v>105970</v>
      </c>
      <c r="AN4">
        <v>146054</v>
      </c>
      <c r="AO4">
        <v>143986</v>
      </c>
      <c r="AP4">
        <v>175491</v>
      </c>
      <c r="AQ4">
        <v>122886</v>
      </c>
      <c r="AR4">
        <v>117340</v>
      </c>
      <c r="AS4">
        <v>134854</v>
      </c>
      <c r="AT4">
        <v>89245</v>
      </c>
      <c r="AU4">
        <v>82713</v>
      </c>
      <c r="AZ4">
        <v>192257</v>
      </c>
      <c r="BA4">
        <v>1457406</v>
      </c>
      <c r="BB4">
        <v>1771836</v>
      </c>
      <c r="BC4">
        <v>2380175</v>
      </c>
    </row>
    <row r="5" spans="1:55">
      <c r="B5" t="s">
        <v>23</v>
      </c>
      <c r="X5">
        <v>122</v>
      </c>
      <c r="Y5">
        <v>25</v>
      </c>
      <c r="Z5">
        <v>178</v>
      </c>
      <c r="AA5">
        <v>535</v>
      </c>
      <c r="AB5">
        <v>274</v>
      </c>
      <c r="AC5">
        <v>255</v>
      </c>
      <c r="AD5">
        <v>103</v>
      </c>
      <c r="AE5">
        <v>535</v>
      </c>
      <c r="AF5">
        <v>337</v>
      </c>
      <c r="AG5">
        <v>1029</v>
      </c>
      <c r="AH5">
        <v>500</v>
      </c>
      <c r="AI5">
        <v>416</v>
      </c>
      <c r="AJ5">
        <v>660</v>
      </c>
      <c r="AK5">
        <v>199</v>
      </c>
      <c r="AS5">
        <v>502</v>
      </c>
      <c r="AT5">
        <v>347</v>
      </c>
      <c r="AU5">
        <v>371</v>
      </c>
    </row>
    <row r="6" spans="1:55">
      <c r="B6" t="s">
        <v>3</v>
      </c>
      <c r="X6">
        <v>425</v>
      </c>
      <c r="Y6">
        <v>4429</v>
      </c>
      <c r="Z6">
        <v>75</v>
      </c>
      <c r="AA6">
        <v>12</v>
      </c>
      <c r="AB6">
        <v>16</v>
      </c>
      <c r="AC6">
        <v>11</v>
      </c>
      <c r="AD6">
        <v>13</v>
      </c>
      <c r="AE6">
        <v>43</v>
      </c>
      <c r="AF6">
        <v>7</v>
      </c>
      <c r="AG6">
        <v>134</v>
      </c>
      <c r="AH6">
        <v>10</v>
      </c>
      <c r="AI6">
        <v>4</v>
      </c>
      <c r="AJ6">
        <v>54</v>
      </c>
      <c r="AK6">
        <v>3</v>
      </c>
      <c r="AS6">
        <v>2</v>
      </c>
      <c r="AU6">
        <v>62</v>
      </c>
      <c r="AZ6">
        <v>1633</v>
      </c>
      <c r="BA6">
        <v>6827</v>
      </c>
      <c r="BB6">
        <v>870</v>
      </c>
      <c r="BC6">
        <v>20</v>
      </c>
    </row>
    <row r="7" spans="1:55">
      <c r="B7" t="s">
        <v>20</v>
      </c>
      <c r="Z7">
        <v>40</v>
      </c>
      <c r="AA7">
        <v>38</v>
      </c>
      <c r="AB7">
        <v>22</v>
      </c>
      <c r="AD7">
        <v>14</v>
      </c>
      <c r="AE7">
        <v>29</v>
      </c>
      <c r="AF7">
        <v>27</v>
      </c>
      <c r="AG7">
        <v>94</v>
      </c>
      <c r="AH7">
        <v>39</v>
      </c>
      <c r="AI7">
        <v>214</v>
      </c>
      <c r="AJ7">
        <v>372</v>
      </c>
      <c r="AK7">
        <v>715</v>
      </c>
      <c r="AL7">
        <v>1082</v>
      </c>
      <c r="AM7">
        <v>892</v>
      </c>
      <c r="AN7">
        <v>1130</v>
      </c>
      <c r="AO7">
        <v>1951</v>
      </c>
      <c r="AP7">
        <v>4781</v>
      </c>
      <c r="AQ7">
        <v>4861</v>
      </c>
      <c r="AR7">
        <v>2931</v>
      </c>
      <c r="AS7">
        <v>3133</v>
      </c>
      <c r="AT7">
        <v>2486</v>
      </c>
      <c r="AU7">
        <v>2147</v>
      </c>
      <c r="AZ7">
        <v>9721</v>
      </c>
      <c r="BA7">
        <v>137915</v>
      </c>
      <c r="BB7">
        <v>132607</v>
      </c>
      <c r="BC7">
        <v>284943</v>
      </c>
    </row>
    <row r="8" spans="1:55">
      <c r="B8" t="s">
        <v>28</v>
      </c>
      <c r="AD8">
        <v>1</v>
      </c>
      <c r="AG8">
        <v>5</v>
      </c>
      <c r="AH8">
        <v>1</v>
      </c>
      <c r="AI8">
        <v>1</v>
      </c>
      <c r="AJ8">
        <v>1</v>
      </c>
      <c r="AT8">
        <v>3</v>
      </c>
      <c r="BB8">
        <v>26963</v>
      </c>
      <c r="BC8">
        <v>171</v>
      </c>
    </row>
    <row r="9" spans="1:55">
      <c r="B9" t="s">
        <v>11</v>
      </c>
      <c r="X9">
        <v>3664</v>
      </c>
      <c r="Y9">
        <v>11219</v>
      </c>
      <c r="Z9">
        <v>16554</v>
      </c>
      <c r="AA9">
        <v>7739</v>
      </c>
      <c r="AB9">
        <v>8702</v>
      </c>
      <c r="AC9">
        <v>16243</v>
      </c>
      <c r="AD9">
        <v>13149</v>
      </c>
      <c r="AE9">
        <v>9834</v>
      </c>
      <c r="AF9">
        <v>17473</v>
      </c>
      <c r="AG9">
        <v>14114</v>
      </c>
      <c r="AH9">
        <v>14030</v>
      </c>
      <c r="AI9">
        <v>16244</v>
      </c>
      <c r="AJ9">
        <v>13035</v>
      </c>
      <c r="AK9">
        <v>14538</v>
      </c>
      <c r="AL9">
        <v>8474</v>
      </c>
      <c r="AM9">
        <v>9555</v>
      </c>
      <c r="AN9">
        <v>8404</v>
      </c>
      <c r="AO9">
        <v>2463</v>
      </c>
      <c r="AP9">
        <v>2015</v>
      </c>
      <c r="AQ9">
        <v>2268</v>
      </c>
      <c r="AR9">
        <v>1422</v>
      </c>
      <c r="AS9">
        <v>5654</v>
      </c>
      <c r="AT9">
        <v>13428</v>
      </c>
      <c r="AU9">
        <v>20430</v>
      </c>
      <c r="AZ9">
        <v>153489</v>
      </c>
      <c r="BA9">
        <v>456790</v>
      </c>
      <c r="BB9">
        <v>241186</v>
      </c>
      <c r="BC9">
        <v>247160</v>
      </c>
    </row>
    <row r="10" spans="1:55">
      <c r="B10" t="s">
        <v>4</v>
      </c>
      <c r="X10">
        <v>380</v>
      </c>
      <c r="Y10">
        <v>56</v>
      </c>
      <c r="Z10">
        <v>16</v>
      </c>
      <c r="AA10">
        <v>154</v>
      </c>
      <c r="AB10">
        <v>24</v>
      </c>
      <c r="AC10">
        <v>108</v>
      </c>
      <c r="AD10">
        <v>67</v>
      </c>
      <c r="AE10">
        <v>137</v>
      </c>
      <c r="AF10">
        <v>58</v>
      </c>
      <c r="AG10">
        <v>77</v>
      </c>
      <c r="AH10">
        <v>2</v>
      </c>
      <c r="AI10">
        <v>62</v>
      </c>
      <c r="AJ10">
        <v>33</v>
      </c>
      <c r="AK10">
        <v>7</v>
      </c>
      <c r="AL10">
        <v>2</v>
      </c>
      <c r="AS10">
        <v>232</v>
      </c>
    </row>
    <row r="11" spans="1:55">
      <c r="B11" t="s">
        <v>143</v>
      </c>
      <c r="AH11">
        <v>4</v>
      </c>
    </row>
    <row r="12" spans="1:55">
      <c r="B12" t="s">
        <v>105</v>
      </c>
      <c r="AD12">
        <v>4</v>
      </c>
      <c r="AE12">
        <v>3</v>
      </c>
      <c r="AF12">
        <v>10</v>
      </c>
    </row>
    <row r="13" spans="1:55">
      <c r="B13" t="s">
        <v>10</v>
      </c>
      <c r="X13">
        <v>9570</v>
      </c>
      <c r="Y13">
        <v>15449</v>
      </c>
      <c r="Z13">
        <v>1640</v>
      </c>
      <c r="AA13">
        <v>7410</v>
      </c>
      <c r="AB13">
        <v>4189</v>
      </c>
      <c r="AC13">
        <v>4448</v>
      </c>
      <c r="AD13">
        <v>11209</v>
      </c>
      <c r="AE13">
        <v>4020</v>
      </c>
      <c r="AF13">
        <v>12372</v>
      </c>
      <c r="AG13">
        <v>12369</v>
      </c>
      <c r="AH13">
        <v>15737</v>
      </c>
      <c r="AI13">
        <v>14964</v>
      </c>
      <c r="AJ13">
        <v>13318</v>
      </c>
      <c r="AK13">
        <v>10259</v>
      </c>
      <c r="AL13">
        <v>7165</v>
      </c>
      <c r="AM13">
        <v>5893</v>
      </c>
      <c r="AN13">
        <v>6877</v>
      </c>
      <c r="AO13">
        <v>10797</v>
      </c>
      <c r="AP13">
        <v>14466</v>
      </c>
      <c r="AQ13">
        <v>20472</v>
      </c>
      <c r="AR13">
        <v>15444</v>
      </c>
      <c r="AS13">
        <v>15240</v>
      </c>
      <c r="AT13">
        <v>18984</v>
      </c>
      <c r="AU13">
        <v>15821</v>
      </c>
      <c r="AZ13">
        <v>29584</v>
      </c>
      <c r="BA13">
        <v>121425</v>
      </c>
      <c r="BB13">
        <v>145173</v>
      </c>
      <c r="BC13">
        <v>174351</v>
      </c>
    </row>
    <row r="14" spans="1:55">
      <c r="B14" t="s">
        <v>115</v>
      </c>
      <c r="AF14">
        <v>50</v>
      </c>
      <c r="AR14">
        <v>1</v>
      </c>
      <c r="BC14">
        <v>37451</v>
      </c>
    </row>
    <row r="15" spans="1:55">
      <c r="B15" t="s">
        <v>24</v>
      </c>
      <c r="AD15">
        <v>29</v>
      </c>
      <c r="AE15">
        <v>52</v>
      </c>
      <c r="AF15">
        <v>203</v>
      </c>
      <c r="AG15">
        <v>219</v>
      </c>
      <c r="AH15">
        <v>145</v>
      </c>
      <c r="AI15">
        <v>291</v>
      </c>
      <c r="AJ15">
        <v>52</v>
      </c>
      <c r="AK15">
        <v>42</v>
      </c>
      <c r="AL15">
        <v>375</v>
      </c>
      <c r="AM15">
        <v>853</v>
      </c>
      <c r="AN15">
        <v>1288</v>
      </c>
      <c r="AO15">
        <v>2091</v>
      </c>
      <c r="AP15">
        <v>6037</v>
      </c>
      <c r="AQ15">
        <v>1755</v>
      </c>
      <c r="AR15">
        <v>3394</v>
      </c>
      <c r="AS15">
        <v>6002</v>
      </c>
      <c r="AT15">
        <v>7872</v>
      </c>
      <c r="AU15">
        <v>1122</v>
      </c>
      <c r="BA15">
        <v>35766</v>
      </c>
      <c r="BB15">
        <v>25865</v>
      </c>
      <c r="BC15">
        <v>52094</v>
      </c>
    </row>
    <row r="16" spans="1:55">
      <c r="B16" t="s">
        <v>6</v>
      </c>
      <c r="X16">
        <v>3873</v>
      </c>
      <c r="Y16">
        <v>2999</v>
      </c>
      <c r="Z16">
        <v>6022</v>
      </c>
      <c r="AA16">
        <v>2374</v>
      </c>
      <c r="AB16">
        <v>5909</v>
      </c>
      <c r="AC16">
        <v>6806</v>
      </c>
      <c r="AD16">
        <v>10485</v>
      </c>
      <c r="AE16">
        <v>11753</v>
      </c>
      <c r="AF16">
        <v>5842</v>
      </c>
      <c r="AG16">
        <v>4510</v>
      </c>
      <c r="AH16">
        <v>4992</v>
      </c>
      <c r="AI16">
        <v>4664</v>
      </c>
      <c r="AJ16">
        <v>2202</v>
      </c>
      <c r="AK16">
        <v>4098</v>
      </c>
      <c r="AL16">
        <v>3680</v>
      </c>
      <c r="AM16">
        <v>6497</v>
      </c>
      <c r="AN16">
        <v>6816</v>
      </c>
      <c r="AO16">
        <v>5217</v>
      </c>
      <c r="AP16">
        <v>6145</v>
      </c>
      <c r="AQ16">
        <v>4570</v>
      </c>
      <c r="AR16">
        <v>5280</v>
      </c>
      <c r="AS16">
        <v>9543</v>
      </c>
      <c r="AT16">
        <v>6682</v>
      </c>
      <c r="AU16">
        <v>4957</v>
      </c>
      <c r="AZ16">
        <v>5446</v>
      </c>
      <c r="BA16">
        <v>41343</v>
      </c>
      <c r="BB16">
        <v>102762</v>
      </c>
      <c r="BC16">
        <v>67987</v>
      </c>
    </row>
    <row r="17" spans="2:55">
      <c r="B17" t="s">
        <v>147</v>
      </c>
      <c r="AS17">
        <v>4</v>
      </c>
      <c r="AT17">
        <v>8</v>
      </c>
      <c r="AU17">
        <v>2</v>
      </c>
      <c r="BB17">
        <v>180</v>
      </c>
    </row>
    <row r="18" spans="2:55">
      <c r="B18" t="s">
        <v>110</v>
      </c>
      <c r="AE18">
        <v>12</v>
      </c>
    </row>
    <row r="19" spans="2:55">
      <c r="B19" t="s">
        <v>9</v>
      </c>
      <c r="X19">
        <v>60882</v>
      </c>
      <c r="Y19">
        <v>90944</v>
      </c>
      <c r="Z19">
        <v>54430</v>
      </c>
      <c r="AA19">
        <f>58079+5226</f>
        <v>63305</v>
      </c>
      <c r="AB19">
        <v>58571</v>
      </c>
      <c r="AC19">
        <v>69658</v>
      </c>
      <c r="AD19">
        <v>90641</v>
      </c>
      <c r="AE19">
        <v>93336</v>
      </c>
      <c r="AF19">
        <v>96062</v>
      </c>
      <c r="AG19">
        <v>95603</v>
      </c>
      <c r="AH19">
        <v>90360</v>
      </c>
      <c r="AI19">
        <v>77094</v>
      </c>
      <c r="AJ19">
        <v>55631</v>
      </c>
      <c r="AK19">
        <v>47628</v>
      </c>
      <c r="AL19">
        <v>39267</v>
      </c>
      <c r="AM19">
        <v>40998</v>
      </c>
      <c r="AN19">
        <v>31507</v>
      </c>
      <c r="AO19">
        <v>39742</v>
      </c>
      <c r="AP19">
        <v>57400</v>
      </c>
      <c r="AQ19">
        <v>47819</v>
      </c>
      <c r="AR19">
        <v>48777</v>
      </c>
      <c r="AS19">
        <v>79586</v>
      </c>
      <c r="AT19">
        <v>109414</v>
      </c>
      <c r="AU19">
        <v>94613</v>
      </c>
      <c r="AZ19">
        <v>454671</v>
      </c>
      <c r="BA19">
        <v>2088378</v>
      </c>
      <c r="BB19">
        <v>1245488</v>
      </c>
      <c r="BC19">
        <v>1124774</v>
      </c>
    </row>
    <row r="20" spans="2:55">
      <c r="B20" t="s">
        <v>7</v>
      </c>
      <c r="X20">
        <v>78</v>
      </c>
      <c r="Y20">
        <v>113</v>
      </c>
      <c r="Z20">
        <v>208</v>
      </c>
      <c r="AA20">
        <v>51</v>
      </c>
      <c r="AB20">
        <v>50</v>
      </c>
      <c r="AC20">
        <v>192</v>
      </c>
      <c r="AD20">
        <v>263</v>
      </c>
      <c r="AE20">
        <v>149</v>
      </c>
      <c r="AF20">
        <v>308</v>
      </c>
      <c r="AG20">
        <v>705</v>
      </c>
      <c r="AH20">
        <v>385</v>
      </c>
      <c r="AI20">
        <v>302</v>
      </c>
      <c r="AJ20">
        <v>92</v>
      </c>
      <c r="AK20">
        <v>207</v>
      </c>
      <c r="AL20">
        <v>177</v>
      </c>
      <c r="AM20">
        <v>271</v>
      </c>
      <c r="AN20">
        <v>299</v>
      </c>
      <c r="AO20">
        <v>287</v>
      </c>
      <c r="AP20">
        <v>179</v>
      </c>
      <c r="AQ20">
        <v>85</v>
      </c>
      <c r="AR20">
        <v>121</v>
      </c>
      <c r="AS20">
        <v>134</v>
      </c>
      <c r="AT20">
        <v>270</v>
      </c>
      <c r="AU20">
        <v>457</v>
      </c>
      <c r="AZ20">
        <v>640</v>
      </c>
      <c r="BA20">
        <v>244</v>
      </c>
      <c r="BB20">
        <v>4834</v>
      </c>
      <c r="BC20">
        <v>726</v>
      </c>
    </row>
    <row r="21" spans="2:55">
      <c r="B21" t="s">
        <v>125</v>
      </c>
      <c r="AJ21">
        <v>1</v>
      </c>
      <c r="AN21">
        <v>171</v>
      </c>
      <c r="AO21">
        <v>308</v>
      </c>
      <c r="AP21">
        <v>568</v>
      </c>
      <c r="AQ21">
        <v>568</v>
      </c>
      <c r="AR21">
        <v>453</v>
      </c>
      <c r="AS21">
        <v>330</v>
      </c>
      <c r="AT21">
        <v>27</v>
      </c>
      <c r="AU21">
        <v>1</v>
      </c>
      <c r="AZ21">
        <v>340</v>
      </c>
      <c r="BA21">
        <v>583</v>
      </c>
      <c r="BB21">
        <v>4268</v>
      </c>
      <c r="BC21">
        <v>8420</v>
      </c>
    </row>
    <row r="22" spans="2:55">
      <c r="B22" t="s">
        <v>26</v>
      </c>
      <c r="X22">
        <v>116</v>
      </c>
      <c r="Y22">
        <v>197</v>
      </c>
      <c r="Z22">
        <v>14</v>
      </c>
      <c r="AA22">
        <v>19</v>
      </c>
      <c r="AB22">
        <v>2</v>
      </c>
      <c r="AC22">
        <v>2</v>
      </c>
      <c r="AD22">
        <v>11</v>
      </c>
      <c r="AE22">
        <v>44</v>
      </c>
      <c r="AF22">
        <v>32</v>
      </c>
      <c r="AG22">
        <v>28</v>
      </c>
      <c r="AH22">
        <v>5</v>
      </c>
      <c r="AI22">
        <v>6</v>
      </c>
      <c r="AJ22">
        <v>20</v>
      </c>
      <c r="AK22">
        <v>2</v>
      </c>
      <c r="AS22">
        <v>140</v>
      </c>
      <c r="AT22">
        <v>380</v>
      </c>
      <c r="AU22">
        <v>124</v>
      </c>
      <c r="AZ22">
        <v>35</v>
      </c>
      <c r="BA22">
        <v>231</v>
      </c>
      <c r="BB22">
        <v>167</v>
      </c>
      <c r="BC22">
        <v>594</v>
      </c>
    </row>
    <row r="23" spans="2:55">
      <c r="B23" t="s">
        <v>18</v>
      </c>
      <c r="AF23">
        <v>11</v>
      </c>
      <c r="AG23">
        <v>55</v>
      </c>
      <c r="AH23">
        <v>96</v>
      </c>
      <c r="AI23">
        <v>13</v>
      </c>
    </row>
    <row r="24" spans="2:55">
      <c r="B24" t="s">
        <v>17</v>
      </c>
      <c r="AF24">
        <v>27</v>
      </c>
      <c r="AG24">
        <v>33</v>
      </c>
      <c r="AH24">
        <v>37</v>
      </c>
      <c r="AI24">
        <v>9</v>
      </c>
      <c r="AK24">
        <v>47</v>
      </c>
      <c r="AM24">
        <v>285</v>
      </c>
      <c r="AN24">
        <v>248</v>
      </c>
      <c r="AO24">
        <v>466</v>
      </c>
      <c r="AP24">
        <v>375</v>
      </c>
      <c r="AQ24">
        <v>712</v>
      </c>
      <c r="AR24">
        <v>294</v>
      </c>
      <c r="AS24">
        <v>679</v>
      </c>
      <c r="AT24">
        <v>102</v>
      </c>
      <c r="AU24">
        <v>155</v>
      </c>
      <c r="BA24">
        <v>196</v>
      </c>
      <c r="BB24">
        <v>937</v>
      </c>
      <c r="BC24">
        <v>187</v>
      </c>
    </row>
    <row r="25" spans="2:55">
      <c r="B25" t="s">
        <v>15</v>
      </c>
      <c r="X25">
        <v>324</v>
      </c>
      <c r="Y25">
        <v>875</v>
      </c>
      <c r="Z25">
        <v>353</v>
      </c>
      <c r="AA25">
        <v>246</v>
      </c>
      <c r="AB25">
        <v>160</v>
      </c>
      <c r="AC25">
        <v>319</v>
      </c>
      <c r="AD25">
        <v>93</v>
      </c>
      <c r="AE25">
        <v>391</v>
      </c>
      <c r="AF25">
        <v>374</v>
      </c>
      <c r="AG25">
        <v>780</v>
      </c>
      <c r="AH25">
        <v>300</v>
      </c>
      <c r="AI25">
        <v>273</v>
      </c>
      <c r="AJ25">
        <v>236</v>
      </c>
      <c r="AK25">
        <v>228</v>
      </c>
      <c r="AL25">
        <v>292</v>
      </c>
      <c r="AM25">
        <v>114</v>
      </c>
      <c r="AN25">
        <v>16</v>
      </c>
      <c r="AO25">
        <v>12</v>
      </c>
      <c r="AQ25">
        <v>14</v>
      </c>
      <c r="AS25">
        <v>320</v>
      </c>
      <c r="AT25">
        <v>2500</v>
      </c>
      <c r="AU25">
        <v>12176</v>
      </c>
      <c r="AZ25">
        <v>1118</v>
      </c>
      <c r="BA25">
        <v>10943</v>
      </c>
      <c r="BB25">
        <v>23194</v>
      </c>
      <c r="BC25">
        <v>14772</v>
      </c>
    </row>
    <row r="26" spans="2:55">
      <c r="B26" t="s">
        <v>126</v>
      </c>
      <c r="AM26">
        <v>477</v>
      </c>
      <c r="AN26">
        <v>422</v>
      </c>
      <c r="AO26">
        <v>695</v>
      </c>
      <c r="AP26">
        <v>630</v>
      </c>
      <c r="AQ26">
        <v>222</v>
      </c>
      <c r="AR26">
        <v>712</v>
      </c>
    </row>
    <row r="27" spans="2:55">
      <c r="B27" t="s">
        <v>90</v>
      </c>
      <c r="AB27">
        <v>8</v>
      </c>
      <c r="AD27">
        <v>3</v>
      </c>
      <c r="AR27">
        <v>39</v>
      </c>
      <c r="BC27">
        <v>684</v>
      </c>
    </row>
    <row r="28" spans="2:55">
      <c r="B28" t="s">
        <v>63</v>
      </c>
      <c r="AD28">
        <v>15</v>
      </c>
      <c r="AE28">
        <v>9</v>
      </c>
      <c r="AF28">
        <v>6</v>
      </c>
      <c r="AK28">
        <v>10</v>
      </c>
      <c r="AL28">
        <v>11</v>
      </c>
      <c r="AS28">
        <v>5</v>
      </c>
    </row>
    <row r="29" spans="2:55">
      <c r="B29" t="s">
        <v>19</v>
      </c>
      <c r="X29">
        <v>220</v>
      </c>
      <c r="Y29">
        <v>185</v>
      </c>
      <c r="Z29">
        <v>64</v>
      </c>
      <c r="AA29">
        <v>120</v>
      </c>
      <c r="AB29">
        <v>20</v>
      </c>
      <c r="AC29">
        <v>95</v>
      </c>
      <c r="AD29">
        <v>157</v>
      </c>
      <c r="AE29">
        <v>105</v>
      </c>
      <c r="AF29">
        <v>76</v>
      </c>
      <c r="AG29">
        <v>35</v>
      </c>
      <c r="AH29">
        <v>90</v>
      </c>
      <c r="AI29">
        <v>57</v>
      </c>
      <c r="AJ29">
        <v>4</v>
      </c>
      <c r="AK29">
        <v>8</v>
      </c>
      <c r="AL29">
        <v>2</v>
      </c>
      <c r="AT29">
        <v>1</v>
      </c>
    </row>
    <row r="30" spans="2:55">
      <c r="B30" t="s">
        <v>25</v>
      </c>
      <c r="AI30">
        <v>1</v>
      </c>
    </row>
    <row r="31" spans="2:55">
      <c r="B31" t="s">
        <v>16</v>
      </c>
      <c r="AD31">
        <v>5</v>
      </c>
      <c r="AE31">
        <v>12</v>
      </c>
      <c r="AF31">
        <v>35</v>
      </c>
      <c r="AG31">
        <v>31</v>
      </c>
      <c r="AH31">
        <v>86</v>
      </c>
      <c r="AI31">
        <v>212</v>
      </c>
      <c r="AJ31">
        <v>61</v>
      </c>
      <c r="AK31">
        <v>149</v>
      </c>
      <c r="AL31">
        <v>154</v>
      </c>
      <c r="AM31">
        <v>228</v>
      </c>
      <c r="AN31">
        <v>517</v>
      </c>
      <c r="AO31">
        <v>313</v>
      </c>
      <c r="AP31">
        <v>586</v>
      </c>
      <c r="AQ31">
        <v>668</v>
      </c>
      <c r="AR31">
        <v>397</v>
      </c>
      <c r="AS31">
        <v>358</v>
      </c>
      <c r="AT31">
        <v>69</v>
      </c>
      <c r="AU31">
        <v>31</v>
      </c>
      <c r="AZ31">
        <v>332</v>
      </c>
      <c r="BA31">
        <v>2009</v>
      </c>
      <c r="BB31">
        <v>1527</v>
      </c>
      <c r="BC31">
        <v>25027</v>
      </c>
    </row>
    <row r="32" spans="2:55">
      <c r="B32" t="s">
        <v>8</v>
      </c>
      <c r="X32">
        <v>17293</v>
      </c>
      <c r="Y32">
        <v>16121</v>
      </c>
      <c r="Z32">
        <v>9465</v>
      </c>
      <c r="AA32">
        <v>7360</v>
      </c>
      <c r="AB32">
        <v>8399</v>
      </c>
      <c r="AC32">
        <v>5798</v>
      </c>
      <c r="AD32">
        <v>7094</v>
      </c>
      <c r="AE32">
        <v>7512</v>
      </c>
      <c r="AF32">
        <v>9020</v>
      </c>
      <c r="AG32">
        <v>12390</v>
      </c>
      <c r="AH32">
        <v>11547</v>
      </c>
      <c r="AI32">
        <v>8524</v>
      </c>
      <c r="AJ32">
        <v>6389</v>
      </c>
      <c r="AK32">
        <v>6064</v>
      </c>
      <c r="AL32">
        <v>6422</v>
      </c>
      <c r="AM32">
        <v>5605</v>
      </c>
      <c r="AN32">
        <v>6819</v>
      </c>
      <c r="AO32">
        <v>6506</v>
      </c>
      <c r="AP32">
        <v>8390</v>
      </c>
      <c r="AQ32">
        <v>8544</v>
      </c>
      <c r="AR32">
        <v>5355</v>
      </c>
      <c r="AS32">
        <v>8104</v>
      </c>
      <c r="AT32">
        <v>11279</v>
      </c>
      <c r="AU32">
        <v>2332</v>
      </c>
      <c r="BA32">
        <v>59965</v>
      </c>
      <c r="BB32">
        <v>141863</v>
      </c>
    </row>
    <row r="33" spans="2:55">
      <c r="B33" t="s">
        <v>29</v>
      </c>
      <c r="AI33">
        <v>2</v>
      </c>
      <c r="AJ33">
        <v>2</v>
      </c>
    </row>
    <row r="34" spans="2:55">
      <c r="B34" t="s">
        <v>103</v>
      </c>
      <c r="AD34">
        <v>6</v>
      </c>
    </row>
    <row r="35" spans="2:55">
      <c r="B35" t="s">
        <v>104</v>
      </c>
      <c r="AD35">
        <v>6</v>
      </c>
      <c r="AR35">
        <v>2</v>
      </c>
    </row>
    <row r="36" spans="2:55">
      <c r="B36" t="s">
        <v>27</v>
      </c>
      <c r="AB36">
        <v>2</v>
      </c>
      <c r="AD36">
        <v>2</v>
      </c>
      <c r="AE36">
        <v>10</v>
      </c>
      <c r="AH36">
        <v>5</v>
      </c>
      <c r="AI36">
        <v>26</v>
      </c>
      <c r="AK36">
        <v>3</v>
      </c>
      <c r="AM36">
        <v>6</v>
      </c>
      <c r="AN36">
        <v>48</v>
      </c>
      <c r="AO36">
        <v>68</v>
      </c>
      <c r="AP36">
        <v>729</v>
      </c>
      <c r="AQ36">
        <v>647</v>
      </c>
      <c r="AR36">
        <v>397</v>
      </c>
      <c r="AS36">
        <v>1876</v>
      </c>
      <c r="AT36">
        <v>871</v>
      </c>
      <c r="AU36">
        <v>668</v>
      </c>
      <c r="AZ36">
        <v>2436</v>
      </c>
      <c r="BA36">
        <v>15688</v>
      </c>
      <c r="BB36">
        <v>11474</v>
      </c>
      <c r="BC36">
        <v>8401</v>
      </c>
    </row>
    <row r="37" spans="2:55">
      <c r="B37" t="s">
        <v>5</v>
      </c>
      <c r="X37">
        <v>21</v>
      </c>
      <c r="Y37">
        <v>71</v>
      </c>
      <c r="Z37">
        <v>185</v>
      </c>
      <c r="AA37">
        <v>4</v>
      </c>
      <c r="AB37">
        <v>2</v>
      </c>
      <c r="AC37">
        <v>14</v>
      </c>
      <c r="AD37">
        <v>5</v>
      </c>
      <c r="AE37">
        <v>1</v>
      </c>
      <c r="AF37">
        <v>5</v>
      </c>
      <c r="AH37">
        <v>55</v>
      </c>
      <c r="AI37">
        <v>2</v>
      </c>
      <c r="AK37">
        <v>12</v>
      </c>
      <c r="AT37">
        <v>1</v>
      </c>
      <c r="AZ37">
        <v>1030</v>
      </c>
      <c r="BA37">
        <v>7735</v>
      </c>
      <c r="BB37">
        <v>5353</v>
      </c>
      <c r="BC37">
        <v>13774</v>
      </c>
    </row>
    <row r="38" spans="2:55">
      <c r="B38" t="s">
        <v>13</v>
      </c>
      <c r="X38">
        <v>191</v>
      </c>
      <c r="Y38">
        <v>734</v>
      </c>
      <c r="Z38">
        <v>245</v>
      </c>
      <c r="AA38">
        <v>46</v>
      </c>
      <c r="AB38">
        <v>101</v>
      </c>
      <c r="AC38">
        <v>349</v>
      </c>
      <c r="AD38">
        <v>123</v>
      </c>
      <c r="AE38">
        <v>71</v>
      </c>
      <c r="AF38">
        <v>214</v>
      </c>
      <c r="AG38">
        <v>103</v>
      </c>
      <c r="AH38">
        <v>309</v>
      </c>
      <c r="AI38">
        <v>187</v>
      </c>
      <c r="AJ38">
        <v>103</v>
      </c>
      <c r="AK38">
        <v>100</v>
      </c>
      <c r="AL38">
        <v>251</v>
      </c>
      <c r="AM38">
        <v>36</v>
      </c>
      <c r="AN38">
        <v>38</v>
      </c>
      <c r="AO38">
        <v>45</v>
      </c>
      <c r="AP38">
        <v>63</v>
      </c>
      <c r="AQ38">
        <v>145</v>
      </c>
      <c r="AR38">
        <v>83</v>
      </c>
      <c r="AS38">
        <v>68</v>
      </c>
      <c r="AT38">
        <v>47</v>
      </c>
      <c r="AU38">
        <v>41</v>
      </c>
      <c r="AZ38">
        <v>748</v>
      </c>
      <c r="BA38">
        <v>5463</v>
      </c>
      <c r="BB38">
        <v>561</v>
      </c>
      <c r="BC38">
        <v>1882</v>
      </c>
    </row>
    <row r="39" spans="2:55">
      <c r="B39" t="s">
        <v>14</v>
      </c>
      <c r="X39">
        <v>1276</v>
      </c>
      <c r="Y39">
        <v>1128</v>
      </c>
      <c r="Z39">
        <v>3886</v>
      </c>
      <c r="AA39">
        <v>1741</v>
      </c>
      <c r="AB39">
        <v>1408</v>
      </c>
      <c r="AC39">
        <v>1066</v>
      </c>
      <c r="AD39">
        <v>1866</v>
      </c>
      <c r="AE39">
        <v>664</v>
      </c>
      <c r="AF39">
        <v>3476</v>
      </c>
      <c r="AG39">
        <v>1313</v>
      </c>
      <c r="AH39">
        <v>1693</v>
      </c>
      <c r="AI39">
        <v>1659</v>
      </c>
      <c r="AJ39">
        <v>460</v>
      </c>
      <c r="AK39">
        <v>409</v>
      </c>
      <c r="AL39">
        <v>402</v>
      </c>
      <c r="AM39">
        <v>616</v>
      </c>
      <c r="AN39">
        <v>1032</v>
      </c>
      <c r="AO39">
        <v>691</v>
      </c>
      <c r="AP39">
        <v>1329</v>
      </c>
      <c r="AQ39">
        <v>683</v>
      </c>
      <c r="AR39">
        <v>1121</v>
      </c>
      <c r="AS39">
        <v>1206</v>
      </c>
      <c r="AT39">
        <v>1573</v>
      </c>
      <c r="AU39">
        <v>2912</v>
      </c>
      <c r="AZ39">
        <v>3168</v>
      </c>
      <c r="BA39">
        <v>21317</v>
      </c>
      <c r="BB39">
        <v>13344</v>
      </c>
      <c r="BC39">
        <v>14569</v>
      </c>
    </row>
    <row r="40" spans="2:55">
      <c r="B40" t="s">
        <v>21</v>
      </c>
      <c r="AA40">
        <v>3</v>
      </c>
      <c r="AB40">
        <v>4</v>
      </c>
      <c r="AC40">
        <v>9</v>
      </c>
      <c r="AF40">
        <v>86</v>
      </c>
      <c r="AG40">
        <v>4</v>
      </c>
      <c r="AH40">
        <v>8</v>
      </c>
      <c r="AI40">
        <v>2</v>
      </c>
      <c r="AJ40">
        <v>39</v>
      </c>
      <c r="AK40">
        <v>491</v>
      </c>
      <c r="AL40">
        <v>1373</v>
      </c>
      <c r="AM40">
        <v>555</v>
      </c>
      <c r="AN40">
        <v>83</v>
      </c>
      <c r="AO40">
        <v>76</v>
      </c>
      <c r="AP40">
        <v>24</v>
      </c>
      <c r="AQ40">
        <v>7</v>
      </c>
      <c r="AR40">
        <v>5</v>
      </c>
      <c r="AS40">
        <v>16</v>
      </c>
    </row>
    <row r="41" spans="2:55">
      <c r="B41" t="s">
        <v>22</v>
      </c>
      <c r="AI41">
        <v>8</v>
      </c>
    </row>
    <row r="42" spans="2:55">
      <c r="B42" t="s">
        <v>12</v>
      </c>
      <c r="X42">
        <v>30691</v>
      </c>
      <c r="Y42">
        <v>53379</v>
      </c>
      <c r="Z42">
        <v>22310</v>
      </c>
      <c r="AA42">
        <v>17005</v>
      </c>
      <c r="AB42">
        <v>13903</v>
      </c>
      <c r="AC42">
        <v>15137</v>
      </c>
      <c r="AD42">
        <v>19898</v>
      </c>
      <c r="AE42">
        <v>19689</v>
      </c>
      <c r="AF42">
        <v>21424</v>
      </c>
      <c r="AG42">
        <v>21271</v>
      </c>
      <c r="AH42">
        <v>21782</v>
      </c>
      <c r="AI42">
        <v>19680</v>
      </c>
      <c r="AJ42">
        <v>14356</v>
      </c>
      <c r="AK42">
        <v>13469</v>
      </c>
      <c r="AL42">
        <v>14722</v>
      </c>
      <c r="AM42">
        <v>17672</v>
      </c>
      <c r="AN42">
        <v>18600</v>
      </c>
      <c r="AO42">
        <v>18492</v>
      </c>
      <c r="AP42">
        <v>16870</v>
      </c>
      <c r="AQ42">
        <v>17618</v>
      </c>
      <c r="AR42">
        <v>21126</v>
      </c>
      <c r="AS42">
        <v>25800</v>
      </c>
      <c r="AT42">
        <v>24768</v>
      </c>
      <c r="AU42">
        <v>21411</v>
      </c>
      <c r="AZ42">
        <v>70855</v>
      </c>
      <c r="BA42">
        <v>362739</v>
      </c>
      <c r="BB42">
        <v>367614</v>
      </c>
      <c r="BC42">
        <v>371999</v>
      </c>
    </row>
    <row r="43" spans="2:55">
      <c r="B43" t="s">
        <v>131</v>
      </c>
      <c r="AM43">
        <v>62</v>
      </c>
    </row>
    <row r="45" spans="2:55">
      <c r="B45" t="s">
        <v>145</v>
      </c>
      <c r="AA45" s="2"/>
      <c r="AB45" s="2"/>
      <c r="AC45" s="2"/>
      <c r="AD45" s="2"/>
      <c r="AE45" s="2"/>
      <c r="AF45" s="2"/>
      <c r="AG45" s="2"/>
      <c r="AH45" s="2"/>
      <c r="AZ45">
        <v>3</v>
      </c>
    </row>
    <row r="46" spans="2:55">
      <c r="B46" t="s">
        <v>49</v>
      </c>
      <c r="Z46">
        <v>55</v>
      </c>
      <c r="AA46" s="2">
        <v>84</v>
      </c>
      <c r="AC46">
        <v>2</v>
      </c>
      <c r="AD46">
        <v>62</v>
      </c>
      <c r="AE46">
        <v>108</v>
      </c>
      <c r="AF46" s="2">
        <v>218</v>
      </c>
      <c r="AG46" s="2">
        <v>536</v>
      </c>
      <c r="AH46" s="2">
        <v>450</v>
      </c>
      <c r="AI46">
        <v>452</v>
      </c>
      <c r="AJ46">
        <v>370</v>
      </c>
      <c r="AK46">
        <v>327</v>
      </c>
      <c r="AL46">
        <v>210</v>
      </c>
      <c r="AM46">
        <v>308</v>
      </c>
      <c r="AN46">
        <v>1183</v>
      </c>
      <c r="AO46">
        <v>1146</v>
      </c>
      <c r="AP46">
        <v>2216</v>
      </c>
      <c r="AQ46">
        <v>2893</v>
      </c>
      <c r="AR46">
        <v>3167</v>
      </c>
      <c r="AS46">
        <v>3725</v>
      </c>
      <c r="AT46">
        <v>6588</v>
      </c>
      <c r="AU46">
        <v>24766</v>
      </c>
      <c r="AZ46">
        <v>16000</v>
      </c>
      <c r="BA46">
        <v>4196</v>
      </c>
      <c r="BB46">
        <v>741</v>
      </c>
      <c r="BC46">
        <v>1091</v>
      </c>
    </row>
    <row r="47" spans="2:55">
      <c r="B47" t="s">
        <v>44</v>
      </c>
      <c r="AA47" s="2">
        <v>24</v>
      </c>
      <c r="AB47">
        <v>6</v>
      </c>
      <c r="AC47">
        <v>40</v>
      </c>
      <c r="AD47" s="2">
        <v>164</v>
      </c>
      <c r="AE47" s="2">
        <v>133</v>
      </c>
      <c r="AF47" s="2">
        <v>254</v>
      </c>
      <c r="AG47" s="2">
        <v>30</v>
      </c>
      <c r="AH47" s="2">
        <v>55</v>
      </c>
      <c r="AI47">
        <v>218</v>
      </c>
      <c r="AJ47">
        <v>43</v>
      </c>
      <c r="AK47">
        <v>32</v>
      </c>
      <c r="AL47">
        <v>18</v>
      </c>
      <c r="AM47">
        <v>58</v>
      </c>
      <c r="AN47">
        <v>18</v>
      </c>
      <c r="AO47">
        <v>4</v>
      </c>
      <c r="AP47">
        <v>26</v>
      </c>
      <c r="AQ47">
        <v>25</v>
      </c>
      <c r="BC47">
        <v>2495</v>
      </c>
    </row>
    <row r="48" spans="2:55">
      <c r="B48" t="s">
        <v>155</v>
      </c>
      <c r="AA48" s="2"/>
      <c r="AP48">
        <v>1</v>
      </c>
    </row>
    <row r="49" spans="2:55">
      <c r="B49" t="s">
        <v>42</v>
      </c>
      <c r="Y49">
        <v>91</v>
      </c>
      <c r="Z49">
        <v>74</v>
      </c>
      <c r="AA49" s="2">
        <v>116</v>
      </c>
      <c r="AB49" s="2">
        <v>257</v>
      </c>
      <c r="AC49" s="2">
        <v>233</v>
      </c>
      <c r="AD49" s="2">
        <v>444</v>
      </c>
      <c r="AE49" s="2">
        <v>636</v>
      </c>
      <c r="AF49" s="2">
        <v>1803</v>
      </c>
      <c r="AG49" s="2">
        <v>1446</v>
      </c>
      <c r="AH49" s="2">
        <v>1017</v>
      </c>
      <c r="AI49">
        <v>878</v>
      </c>
      <c r="AJ49">
        <v>810</v>
      </c>
      <c r="AK49">
        <v>568</v>
      </c>
      <c r="AL49">
        <v>582</v>
      </c>
      <c r="AM49">
        <v>421</v>
      </c>
      <c r="AN49">
        <v>271</v>
      </c>
      <c r="AO49">
        <v>573</v>
      </c>
      <c r="AP49">
        <v>1056</v>
      </c>
      <c r="AQ49">
        <v>634</v>
      </c>
      <c r="AR49">
        <v>500</v>
      </c>
      <c r="AS49">
        <v>210</v>
      </c>
      <c r="AT49">
        <v>30</v>
      </c>
      <c r="AZ49">
        <v>2472</v>
      </c>
      <c r="BA49">
        <v>34755</v>
      </c>
      <c r="BB49">
        <v>8386</v>
      </c>
      <c r="BC49">
        <v>911</v>
      </c>
    </row>
    <row r="50" spans="2:55">
      <c r="B50" t="s">
        <v>148</v>
      </c>
      <c r="AA50" s="2"/>
      <c r="BB50">
        <v>200</v>
      </c>
    </row>
    <row r="51" spans="2:55">
      <c r="B51" t="s">
        <v>92</v>
      </c>
      <c r="AA51" s="2"/>
      <c r="AB51">
        <v>2</v>
      </c>
      <c r="AD51">
        <v>18</v>
      </c>
      <c r="AF51">
        <v>3</v>
      </c>
    </row>
    <row r="52" spans="2:55">
      <c r="B52" t="s">
        <v>82</v>
      </c>
      <c r="AA52" s="1"/>
      <c r="AD52">
        <v>851</v>
      </c>
      <c r="AE52">
        <v>104</v>
      </c>
    </row>
    <row r="53" spans="2:55">
      <c r="B53" t="s">
        <v>46</v>
      </c>
      <c r="Z53">
        <v>125</v>
      </c>
      <c r="AA53" s="2">
        <v>400</v>
      </c>
      <c r="AB53">
        <v>218</v>
      </c>
      <c r="AC53">
        <v>28</v>
      </c>
      <c r="AD53" s="2">
        <v>16</v>
      </c>
      <c r="AE53" s="2">
        <v>153</v>
      </c>
      <c r="AF53" s="2">
        <v>402</v>
      </c>
      <c r="AG53" s="2">
        <v>360</v>
      </c>
      <c r="AH53" s="2">
        <v>120</v>
      </c>
      <c r="AI53">
        <v>132</v>
      </c>
      <c r="AJ53">
        <v>61</v>
      </c>
      <c r="AK53">
        <v>241</v>
      </c>
      <c r="AL53">
        <v>82</v>
      </c>
      <c r="AM53">
        <v>38</v>
      </c>
      <c r="AN53">
        <v>4</v>
      </c>
      <c r="AO53">
        <v>183</v>
      </c>
      <c r="AP53">
        <v>169</v>
      </c>
      <c r="AQ53">
        <v>299</v>
      </c>
      <c r="AR53">
        <v>342</v>
      </c>
      <c r="AS53">
        <v>362</v>
      </c>
      <c r="AT53">
        <v>1121</v>
      </c>
      <c r="AU53">
        <v>183</v>
      </c>
      <c r="AZ53">
        <v>1117</v>
      </c>
      <c r="BA53">
        <v>75</v>
      </c>
      <c r="BC53">
        <v>25</v>
      </c>
    </row>
    <row r="54" spans="2:55">
      <c r="B54" t="s">
        <v>71</v>
      </c>
      <c r="X54">
        <v>54</v>
      </c>
      <c r="Y54">
        <v>146</v>
      </c>
      <c r="Z54">
        <v>182</v>
      </c>
      <c r="AA54" s="2">
        <v>100</v>
      </c>
      <c r="AB54" s="2">
        <v>99</v>
      </c>
      <c r="AD54">
        <v>73</v>
      </c>
      <c r="AE54">
        <v>42</v>
      </c>
      <c r="AF54" s="2">
        <v>72</v>
      </c>
      <c r="AG54" s="2">
        <v>60</v>
      </c>
      <c r="AH54" s="2">
        <v>31</v>
      </c>
      <c r="AI54">
        <v>47</v>
      </c>
      <c r="AJ54">
        <v>51</v>
      </c>
      <c r="AK54">
        <v>47</v>
      </c>
      <c r="BC54">
        <v>50</v>
      </c>
    </row>
    <row r="55" spans="2:55">
      <c r="B55" t="s">
        <v>168</v>
      </c>
      <c r="AA55" s="2"/>
      <c r="AB55" s="2"/>
      <c r="AF55" s="2"/>
      <c r="AG55" s="2"/>
      <c r="AH55" s="2"/>
      <c r="AS55">
        <v>9</v>
      </c>
      <c r="AT55">
        <v>12</v>
      </c>
    </row>
    <row r="56" spans="2:55">
      <c r="B56" t="s">
        <v>94</v>
      </c>
      <c r="AA56" s="2"/>
      <c r="AC56">
        <v>38</v>
      </c>
      <c r="AD56">
        <v>50</v>
      </c>
      <c r="AE56">
        <v>45</v>
      </c>
      <c r="AF56">
        <v>76</v>
      </c>
      <c r="AM56">
        <v>19</v>
      </c>
      <c r="AO56">
        <v>18</v>
      </c>
      <c r="AP56">
        <v>56</v>
      </c>
      <c r="AQ56">
        <v>5</v>
      </c>
      <c r="AT56">
        <v>4</v>
      </c>
    </row>
    <row r="57" spans="2:55">
      <c r="B57" t="s">
        <v>56</v>
      </c>
      <c r="Y57">
        <v>6</v>
      </c>
      <c r="Z57">
        <v>5</v>
      </c>
      <c r="AA57" s="2">
        <v>9</v>
      </c>
      <c r="AB57" s="2">
        <v>15</v>
      </c>
      <c r="AC57" s="2">
        <v>56</v>
      </c>
      <c r="AD57" s="2">
        <v>114</v>
      </c>
      <c r="AE57" s="2">
        <v>28</v>
      </c>
      <c r="AF57" s="2">
        <v>31</v>
      </c>
      <c r="AG57" s="2">
        <v>114</v>
      </c>
      <c r="AH57" s="2">
        <v>67</v>
      </c>
      <c r="AI57">
        <v>4</v>
      </c>
      <c r="AJ57">
        <v>49</v>
      </c>
      <c r="AK57">
        <v>48</v>
      </c>
      <c r="AL57">
        <v>39</v>
      </c>
      <c r="AM57">
        <v>18</v>
      </c>
      <c r="AN57">
        <v>197</v>
      </c>
      <c r="AO57">
        <v>359</v>
      </c>
      <c r="AP57">
        <v>506</v>
      </c>
      <c r="AQ57">
        <v>243</v>
      </c>
      <c r="AR57">
        <v>86</v>
      </c>
      <c r="AS57">
        <v>38</v>
      </c>
      <c r="AT57">
        <v>44</v>
      </c>
      <c r="AU57">
        <v>3</v>
      </c>
      <c r="BB57">
        <v>81</v>
      </c>
    </row>
    <row r="58" spans="2:55">
      <c r="B58" t="s">
        <v>70</v>
      </c>
      <c r="X58">
        <v>19</v>
      </c>
      <c r="Y58">
        <v>21</v>
      </c>
      <c r="Z58">
        <v>23</v>
      </c>
      <c r="AA58" s="2">
        <v>15</v>
      </c>
      <c r="AB58" s="2">
        <v>16</v>
      </c>
      <c r="AC58" s="2">
        <v>26</v>
      </c>
      <c r="AD58" s="2">
        <v>20</v>
      </c>
      <c r="AE58" s="2">
        <v>6</v>
      </c>
      <c r="AF58" s="2">
        <v>5</v>
      </c>
      <c r="AG58" s="2">
        <v>6</v>
      </c>
      <c r="AH58" s="2">
        <v>2</v>
      </c>
      <c r="AI58">
        <v>5</v>
      </c>
      <c r="AJ58">
        <v>5</v>
      </c>
      <c r="AK58">
        <v>2</v>
      </c>
      <c r="AZ58">
        <v>6</v>
      </c>
      <c r="BA58">
        <v>20</v>
      </c>
    </row>
    <row r="59" spans="2:55">
      <c r="B59" t="s">
        <v>66</v>
      </c>
      <c r="AA59" s="2">
        <v>237</v>
      </c>
      <c r="AB59">
        <v>447</v>
      </c>
      <c r="AC59">
        <v>120</v>
      </c>
      <c r="AF59">
        <v>90</v>
      </c>
      <c r="AG59">
        <v>3</v>
      </c>
      <c r="AH59" s="2">
        <v>8</v>
      </c>
    </row>
    <row r="60" spans="2:55">
      <c r="B60" t="s">
        <v>43</v>
      </c>
      <c r="AA60" s="2">
        <v>41</v>
      </c>
      <c r="AB60" s="2">
        <v>51</v>
      </c>
      <c r="AC60" s="2">
        <v>63</v>
      </c>
      <c r="AD60" s="2">
        <v>111</v>
      </c>
      <c r="AE60" s="2">
        <v>130</v>
      </c>
      <c r="AF60" s="2">
        <v>223</v>
      </c>
      <c r="AG60" s="2">
        <v>96</v>
      </c>
      <c r="AH60" s="2">
        <v>174</v>
      </c>
      <c r="AI60">
        <v>296</v>
      </c>
      <c r="AJ60">
        <v>68</v>
      </c>
      <c r="AK60">
        <v>71</v>
      </c>
      <c r="AL60">
        <v>402</v>
      </c>
      <c r="AM60">
        <v>1288</v>
      </c>
      <c r="AN60">
        <v>1039</v>
      </c>
      <c r="AO60">
        <v>1195</v>
      </c>
      <c r="AP60">
        <v>2089</v>
      </c>
      <c r="AQ60">
        <v>2435</v>
      </c>
      <c r="AR60">
        <v>2494</v>
      </c>
      <c r="AS60">
        <v>89</v>
      </c>
      <c r="AT60">
        <v>4</v>
      </c>
      <c r="AU60">
        <v>26</v>
      </c>
      <c r="AZ60">
        <v>767</v>
      </c>
      <c r="BA60">
        <v>4019</v>
      </c>
      <c r="BC60">
        <v>15581</v>
      </c>
    </row>
    <row r="61" spans="2:55">
      <c r="B61" t="s">
        <v>75</v>
      </c>
      <c r="Y61">
        <v>662</v>
      </c>
      <c r="AA61" s="2">
        <v>193</v>
      </c>
    </row>
    <row r="62" spans="2:55">
      <c r="B62" t="s">
        <v>37</v>
      </c>
      <c r="X62">
        <v>565</v>
      </c>
      <c r="Y62">
        <v>570</v>
      </c>
      <c r="Z62">
        <v>445</v>
      </c>
      <c r="AA62" s="2">
        <v>162</v>
      </c>
      <c r="AB62" s="2">
        <v>208</v>
      </c>
      <c r="AC62" s="2">
        <v>102</v>
      </c>
      <c r="AD62" s="2">
        <v>450</v>
      </c>
      <c r="AE62" s="2">
        <v>799</v>
      </c>
      <c r="AF62" s="2">
        <v>671</v>
      </c>
      <c r="AG62" s="2">
        <v>1367</v>
      </c>
      <c r="AH62" s="2">
        <v>1313</v>
      </c>
      <c r="AI62">
        <v>808</v>
      </c>
      <c r="AJ62">
        <v>621</v>
      </c>
      <c r="AK62">
        <v>392</v>
      </c>
      <c r="AL62">
        <v>184</v>
      </c>
      <c r="AM62">
        <v>546</v>
      </c>
      <c r="AN62">
        <v>472</v>
      </c>
      <c r="AO62">
        <v>545</v>
      </c>
      <c r="AP62">
        <v>467</v>
      </c>
      <c r="AQ62">
        <v>528</v>
      </c>
      <c r="AR62">
        <v>266</v>
      </c>
      <c r="AS62">
        <v>337</v>
      </c>
      <c r="AT62">
        <v>152</v>
      </c>
      <c r="AZ62">
        <v>196</v>
      </c>
      <c r="BA62">
        <v>814</v>
      </c>
      <c r="BB62">
        <v>1819</v>
      </c>
      <c r="BC62">
        <v>20856</v>
      </c>
    </row>
    <row r="63" spans="2:55">
      <c r="B63" t="s">
        <v>53</v>
      </c>
      <c r="AA63" s="1"/>
      <c r="AE63">
        <v>12</v>
      </c>
      <c r="AF63">
        <v>5</v>
      </c>
      <c r="AH63">
        <v>3</v>
      </c>
      <c r="AI63">
        <v>6</v>
      </c>
      <c r="AJ63">
        <v>11</v>
      </c>
      <c r="AP63">
        <v>32</v>
      </c>
    </row>
    <row r="64" spans="2:55">
      <c r="B64" t="s">
        <v>101</v>
      </c>
      <c r="AA64" s="2"/>
      <c r="AH64">
        <v>6</v>
      </c>
    </row>
    <row r="65" spans="2:55">
      <c r="B65" t="s">
        <v>55</v>
      </c>
      <c r="X65">
        <v>390</v>
      </c>
      <c r="Y65">
        <v>343</v>
      </c>
      <c r="Z65">
        <v>517</v>
      </c>
      <c r="AA65" s="2">
        <v>6</v>
      </c>
      <c r="AB65" s="2">
        <v>33</v>
      </c>
      <c r="AI65">
        <v>11</v>
      </c>
      <c r="AJ65">
        <v>361</v>
      </c>
      <c r="AK65">
        <v>511</v>
      </c>
      <c r="AL65">
        <v>968</v>
      </c>
      <c r="AM65">
        <v>1374</v>
      </c>
      <c r="AN65">
        <v>390</v>
      </c>
      <c r="AO65">
        <v>1</v>
      </c>
      <c r="AP65">
        <v>85</v>
      </c>
      <c r="AQ65">
        <v>52</v>
      </c>
      <c r="AR65">
        <v>398</v>
      </c>
      <c r="AS65">
        <v>298</v>
      </c>
      <c r="AT65">
        <v>281</v>
      </c>
      <c r="AU65">
        <v>1429</v>
      </c>
      <c r="AZ65">
        <v>652</v>
      </c>
      <c r="BA65">
        <v>6510</v>
      </c>
      <c r="BB65">
        <v>2197</v>
      </c>
      <c r="BC65">
        <v>6468</v>
      </c>
    </row>
    <row r="66" spans="2:55">
      <c r="B66" t="s">
        <v>127</v>
      </c>
      <c r="AA66" s="2"/>
      <c r="AB66" s="2"/>
      <c r="AC66" s="2"/>
      <c r="AD66" s="2"/>
      <c r="AE66" s="2"/>
      <c r="AF66" s="2"/>
      <c r="AG66" s="2"/>
      <c r="AN66">
        <v>43</v>
      </c>
    </row>
    <row r="67" spans="2:55">
      <c r="B67" t="s">
        <v>65</v>
      </c>
      <c r="X67">
        <v>4</v>
      </c>
      <c r="AA67" s="1">
        <v>2</v>
      </c>
      <c r="AE67">
        <v>127</v>
      </c>
      <c r="AG67">
        <v>12</v>
      </c>
      <c r="AH67" s="2">
        <v>1</v>
      </c>
      <c r="AI67">
        <v>11</v>
      </c>
      <c r="AJ67">
        <v>49</v>
      </c>
      <c r="AK67">
        <v>68</v>
      </c>
      <c r="AL67">
        <v>38</v>
      </c>
      <c r="AM67">
        <v>76</v>
      </c>
      <c r="AN67">
        <v>51</v>
      </c>
      <c r="AO67">
        <v>47</v>
      </c>
      <c r="AP67">
        <v>220</v>
      </c>
      <c r="AQ67">
        <v>72</v>
      </c>
      <c r="AR67">
        <v>82</v>
      </c>
      <c r="AS67">
        <v>5</v>
      </c>
      <c r="BA67">
        <v>1641</v>
      </c>
      <c r="BB67">
        <v>643</v>
      </c>
      <c r="BC67">
        <v>1680</v>
      </c>
    </row>
    <row r="68" spans="2:55">
      <c r="B68" t="s">
        <v>129</v>
      </c>
      <c r="AA68" s="2"/>
      <c r="AK68">
        <v>9</v>
      </c>
      <c r="AL68">
        <v>138</v>
      </c>
      <c r="AN68">
        <v>76</v>
      </c>
      <c r="AO68">
        <v>153</v>
      </c>
      <c r="AP68">
        <v>80</v>
      </c>
      <c r="AS68">
        <v>77</v>
      </c>
    </row>
    <row r="69" spans="2:55">
      <c r="B69" t="s">
        <v>48</v>
      </c>
      <c r="AA69" s="1"/>
      <c r="AD69" s="2">
        <v>8</v>
      </c>
      <c r="AF69" s="2">
        <v>97</v>
      </c>
      <c r="AG69" s="2">
        <v>307</v>
      </c>
      <c r="AH69" s="2">
        <v>344</v>
      </c>
      <c r="AI69">
        <v>304</v>
      </c>
      <c r="AJ69">
        <v>31</v>
      </c>
      <c r="AK69">
        <v>80</v>
      </c>
      <c r="AL69">
        <v>85</v>
      </c>
      <c r="AM69">
        <v>256</v>
      </c>
      <c r="AN69">
        <v>236</v>
      </c>
      <c r="AO69">
        <v>266</v>
      </c>
      <c r="AP69">
        <v>448</v>
      </c>
      <c r="AQ69">
        <v>220</v>
      </c>
      <c r="AR69">
        <v>325</v>
      </c>
      <c r="AS69">
        <v>377</v>
      </c>
      <c r="BC69">
        <v>8656</v>
      </c>
    </row>
    <row r="70" spans="2:55">
      <c r="B70" t="s">
        <v>31</v>
      </c>
      <c r="X70">
        <v>4077</v>
      </c>
      <c r="Y70">
        <v>1932</v>
      </c>
      <c r="Z70">
        <v>1720</v>
      </c>
      <c r="AA70" s="2">
        <v>1961</v>
      </c>
      <c r="AB70" s="2">
        <v>3822</v>
      </c>
      <c r="AC70" s="2">
        <v>3589</v>
      </c>
      <c r="AD70" s="2">
        <v>7874</v>
      </c>
      <c r="AE70" s="2">
        <v>7090</v>
      </c>
      <c r="AF70" s="2">
        <v>9453</v>
      </c>
      <c r="AG70" s="2">
        <v>8452</v>
      </c>
      <c r="AH70" s="2">
        <v>6718</v>
      </c>
      <c r="AI70">
        <v>6162</v>
      </c>
      <c r="AJ70">
        <v>3671</v>
      </c>
      <c r="AK70">
        <v>3696</v>
      </c>
      <c r="AL70">
        <v>1735</v>
      </c>
      <c r="AM70">
        <v>2065</v>
      </c>
      <c r="AN70">
        <v>2668</v>
      </c>
      <c r="AO70">
        <v>2338</v>
      </c>
      <c r="AP70">
        <v>2894</v>
      </c>
      <c r="AQ70">
        <v>2454</v>
      </c>
      <c r="AR70">
        <v>1723</v>
      </c>
      <c r="AS70">
        <v>1170</v>
      </c>
      <c r="AT70">
        <v>222</v>
      </c>
      <c r="AZ70">
        <v>1238</v>
      </c>
      <c r="BA70">
        <v>10920</v>
      </c>
      <c r="BB70">
        <v>20306</v>
      </c>
      <c r="BC70">
        <v>21335</v>
      </c>
    </row>
    <row r="71" spans="2:55">
      <c r="B71" t="s">
        <v>78</v>
      </c>
      <c r="X71">
        <v>40</v>
      </c>
      <c r="AA71" s="2">
        <v>1</v>
      </c>
      <c r="AB71">
        <v>2</v>
      </c>
      <c r="AC71">
        <v>1</v>
      </c>
      <c r="AJ71">
        <v>26</v>
      </c>
      <c r="AK71">
        <v>55</v>
      </c>
      <c r="AL71">
        <v>32</v>
      </c>
      <c r="AM71">
        <v>28</v>
      </c>
      <c r="AN71">
        <v>7</v>
      </c>
      <c r="AO71">
        <v>39</v>
      </c>
      <c r="AP71">
        <v>7</v>
      </c>
      <c r="AQ71">
        <v>46</v>
      </c>
      <c r="AR71">
        <v>62</v>
      </c>
      <c r="AS71">
        <v>10</v>
      </c>
      <c r="AT71">
        <v>1</v>
      </c>
    </row>
    <row r="72" spans="2:55">
      <c r="B72" t="s">
        <v>38</v>
      </c>
      <c r="Y72">
        <v>164</v>
      </c>
      <c r="Z72">
        <v>855</v>
      </c>
      <c r="AA72" s="2">
        <v>920</v>
      </c>
      <c r="AB72" s="2">
        <v>1865</v>
      </c>
      <c r="AC72" s="2">
        <v>1463</v>
      </c>
      <c r="AD72" s="2">
        <v>3850</v>
      </c>
      <c r="AE72" s="2">
        <v>4427</v>
      </c>
      <c r="AF72" s="2">
        <v>5219</v>
      </c>
      <c r="AG72" s="2">
        <v>5392</v>
      </c>
      <c r="AH72" s="2">
        <v>4872</v>
      </c>
      <c r="AI72">
        <v>4390</v>
      </c>
      <c r="AJ72">
        <v>2235</v>
      </c>
      <c r="AK72">
        <v>1914</v>
      </c>
      <c r="AL72">
        <v>2532</v>
      </c>
      <c r="AM72">
        <v>2624</v>
      </c>
      <c r="AN72">
        <v>2294</v>
      </c>
      <c r="AO72">
        <v>2452</v>
      </c>
      <c r="AP72">
        <v>3795</v>
      </c>
      <c r="AQ72">
        <v>3079</v>
      </c>
      <c r="AR72">
        <v>2613</v>
      </c>
      <c r="AS72">
        <v>122</v>
      </c>
      <c r="AT72">
        <v>21</v>
      </c>
      <c r="BA72">
        <v>152</v>
      </c>
      <c r="BB72">
        <v>2857</v>
      </c>
      <c r="BC72">
        <v>21328</v>
      </c>
    </row>
    <row r="73" spans="2:55">
      <c r="B73" t="s">
        <v>59</v>
      </c>
      <c r="Y73">
        <v>3</v>
      </c>
      <c r="Z73">
        <v>50</v>
      </c>
      <c r="AA73" s="2">
        <v>96</v>
      </c>
      <c r="AB73" s="2">
        <v>80</v>
      </c>
      <c r="AC73" s="2">
        <v>53</v>
      </c>
      <c r="AD73" s="2">
        <v>125</v>
      </c>
      <c r="AE73" s="2">
        <v>85</v>
      </c>
      <c r="AF73" s="2">
        <v>103</v>
      </c>
      <c r="AG73" s="2">
        <v>4</v>
      </c>
      <c r="AH73" s="2">
        <v>109</v>
      </c>
      <c r="AI73">
        <v>113</v>
      </c>
      <c r="AJ73">
        <v>100</v>
      </c>
      <c r="AK73">
        <v>172</v>
      </c>
      <c r="AL73">
        <v>90</v>
      </c>
      <c r="AM73">
        <v>86</v>
      </c>
      <c r="AN73">
        <v>45</v>
      </c>
      <c r="AO73">
        <v>49</v>
      </c>
      <c r="AP73">
        <v>47</v>
      </c>
      <c r="AQ73">
        <v>24</v>
      </c>
      <c r="AR73">
        <v>49</v>
      </c>
      <c r="AS73">
        <v>21</v>
      </c>
      <c r="AT73">
        <v>7</v>
      </c>
      <c r="BB73">
        <v>114</v>
      </c>
      <c r="BC73">
        <v>1023</v>
      </c>
    </row>
    <row r="74" spans="2:55">
      <c r="B74" t="s">
        <v>108</v>
      </c>
      <c r="AA74" s="2"/>
      <c r="AD74">
        <v>1</v>
      </c>
      <c r="AE74">
        <v>11</v>
      </c>
      <c r="AF74">
        <v>8</v>
      </c>
    </row>
    <row r="75" spans="2:55">
      <c r="B75" t="s">
        <v>144</v>
      </c>
      <c r="AA75" s="2"/>
      <c r="AH75">
        <v>1</v>
      </c>
      <c r="BB75">
        <v>3821</v>
      </c>
      <c r="BC75">
        <v>2027</v>
      </c>
    </row>
    <row r="76" spans="2:55">
      <c r="B76" t="s">
        <v>88</v>
      </c>
      <c r="AA76" s="2">
        <v>2</v>
      </c>
    </row>
    <row r="77" spans="2:55">
      <c r="B77" t="s">
        <v>111</v>
      </c>
      <c r="AA77" s="2"/>
      <c r="AE77">
        <v>4</v>
      </c>
      <c r="AN77">
        <v>1</v>
      </c>
    </row>
    <row r="78" spans="2:55">
      <c r="B78" t="s">
        <v>36</v>
      </c>
      <c r="X78">
        <v>356</v>
      </c>
      <c r="Y78">
        <v>3020</v>
      </c>
      <c r="Z78">
        <v>1757</v>
      </c>
      <c r="AA78" s="2">
        <v>2445</v>
      </c>
      <c r="AB78" s="2">
        <v>3400</v>
      </c>
      <c r="AC78" s="2">
        <v>3070</v>
      </c>
      <c r="AD78" s="2">
        <v>3928</v>
      </c>
      <c r="AE78" s="2">
        <v>4224</v>
      </c>
      <c r="AF78" s="2">
        <v>4750</v>
      </c>
      <c r="AG78" s="2">
        <v>4732</v>
      </c>
      <c r="AH78" s="2">
        <v>5192</v>
      </c>
      <c r="AI78">
        <v>6099</v>
      </c>
      <c r="AJ78">
        <v>4833</v>
      </c>
      <c r="AK78">
        <v>3844</v>
      </c>
      <c r="AL78">
        <v>3250</v>
      </c>
      <c r="AM78">
        <v>3348</v>
      </c>
      <c r="AN78">
        <v>2396</v>
      </c>
      <c r="AO78">
        <v>2548</v>
      </c>
      <c r="AP78">
        <v>4107</v>
      </c>
      <c r="AQ78">
        <v>4445</v>
      </c>
      <c r="AR78">
        <v>5342</v>
      </c>
      <c r="AS78">
        <v>2096</v>
      </c>
      <c r="AT78">
        <v>3</v>
      </c>
      <c r="AZ78">
        <v>1703</v>
      </c>
      <c r="BA78">
        <v>14251</v>
      </c>
      <c r="BB78">
        <v>45484</v>
      </c>
      <c r="BC78">
        <v>129740</v>
      </c>
    </row>
    <row r="79" spans="2:55">
      <c r="B79" t="s">
        <v>128</v>
      </c>
      <c r="AA79" s="2"/>
      <c r="AB79" s="2"/>
      <c r="AC79" s="2"/>
      <c r="AD79" s="2"/>
      <c r="AE79" s="2"/>
      <c r="AF79" s="2"/>
      <c r="AG79" s="2"/>
      <c r="AN79">
        <v>5</v>
      </c>
      <c r="AP79">
        <v>87</v>
      </c>
      <c r="AQ79">
        <v>222</v>
      </c>
      <c r="AR79">
        <v>133</v>
      </c>
      <c r="AS79">
        <v>94</v>
      </c>
      <c r="BB79">
        <v>509</v>
      </c>
    </row>
    <row r="80" spans="2:55">
      <c r="B80" t="s">
        <v>60</v>
      </c>
      <c r="AA80" s="1"/>
      <c r="AF80" s="2">
        <v>6</v>
      </c>
      <c r="AG80" s="2">
        <v>1</v>
      </c>
      <c r="AH80">
        <v>5</v>
      </c>
      <c r="AI80">
        <v>8</v>
      </c>
      <c r="AJ80">
        <v>3</v>
      </c>
      <c r="AM80">
        <v>28</v>
      </c>
      <c r="AN80">
        <v>9</v>
      </c>
      <c r="AP80">
        <v>1</v>
      </c>
      <c r="AQ80">
        <v>3</v>
      </c>
      <c r="AS80">
        <v>8</v>
      </c>
      <c r="BC80">
        <v>497</v>
      </c>
    </row>
    <row r="81" spans="2:55">
      <c r="B81" t="s">
        <v>32</v>
      </c>
      <c r="X81">
        <v>13</v>
      </c>
      <c r="Y81">
        <v>36</v>
      </c>
      <c r="Z81">
        <v>74</v>
      </c>
      <c r="AA81" s="2">
        <v>73</v>
      </c>
      <c r="AB81" s="2">
        <v>188</v>
      </c>
      <c r="AC81" s="2">
        <v>287</v>
      </c>
      <c r="AD81" s="2">
        <v>241</v>
      </c>
      <c r="AE81" s="2">
        <v>374</v>
      </c>
      <c r="AF81" s="2">
        <v>392</v>
      </c>
      <c r="AG81" s="2">
        <v>601</v>
      </c>
      <c r="AH81" s="2">
        <v>766</v>
      </c>
      <c r="AI81">
        <v>625</v>
      </c>
      <c r="AJ81">
        <v>492</v>
      </c>
      <c r="AK81">
        <v>615</v>
      </c>
      <c r="AL81">
        <v>192</v>
      </c>
      <c r="AM81">
        <v>439</v>
      </c>
      <c r="AN81">
        <v>700</v>
      </c>
      <c r="AO81">
        <v>68</v>
      </c>
      <c r="AP81">
        <v>829</v>
      </c>
      <c r="AQ81">
        <v>301</v>
      </c>
      <c r="AR81">
        <v>580</v>
      </c>
      <c r="AS81">
        <v>197</v>
      </c>
      <c r="AT81">
        <v>32</v>
      </c>
      <c r="AZ81">
        <v>4397</v>
      </c>
      <c r="BA81">
        <v>1367</v>
      </c>
      <c r="BB81">
        <v>7690</v>
      </c>
      <c r="BC81">
        <v>27812</v>
      </c>
    </row>
    <row r="82" spans="2:55">
      <c r="B82" t="s">
        <v>39</v>
      </c>
      <c r="X82">
        <v>81</v>
      </c>
      <c r="Z82">
        <v>134</v>
      </c>
      <c r="AA82" s="2">
        <v>185</v>
      </c>
      <c r="AB82" s="2">
        <v>276</v>
      </c>
      <c r="AC82" s="2">
        <v>464</v>
      </c>
      <c r="AD82" s="2">
        <v>218</v>
      </c>
      <c r="AE82" s="2">
        <v>919</v>
      </c>
      <c r="AF82" s="2">
        <v>1010</v>
      </c>
      <c r="AG82" s="2">
        <v>1045</v>
      </c>
      <c r="AH82" s="2">
        <v>1710</v>
      </c>
      <c r="AI82">
        <v>1636</v>
      </c>
      <c r="AJ82">
        <v>2497</v>
      </c>
      <c r="AK82">
        <v>3014</v>
      </c>
      <c r="AL82">
        <v>6508</v>
      </c>
      <c r="AM82">
        <v>8765</v>
      </c>
      <c r="AN82">
        <v>6935</v>
      </c>
      <c r="AO82">
        <v>8037</v>
      </c>
      <c r="AP82">
        <v>12583</v>
      </c>
      <c r="AQ82">
        <v>5579</v>
      </c>
      <c r="AR82">
        <v>5585</v>
      </c>
      <c r="AS82">
        <v>3158</v>
      </c>
      <c r="AT82">
        <v>191</v>
      </c>
      <c r="AU82">
        <v>1</v>
      </c>
      <c r="BB82">
        <v>5210</v>
      </c>
      <c r="BC82">
        <v>60483</v>
      </c>
    </row>
    <row r="83" spans="2:55">
      <c r="B83" t="s">
        <v>54</v>
      </c>
      <c r="AA83" s="1"/>
      <c r="AE83">
        <v>16</v>
      </c>
      <c r="AG83">
        <v>4</v>
      </c>
      <c r="AI83">
        <v>2</v>
      </c>
    </row>
    <row r="84" spans="2:55">
      <c r="B84" t="s">
        <v>159</v>
      </c>
      <c r="AA84" s="2"/>
      <c r="AQ84">
        <v>6</v>
      </c>
    </row>
    <row r="85" spans="2:55">
      <c r="B85" t="s">
        <v>132</v>
      </c>
      <c r="AA85" s="2"/>
      <c r="AL85">
        <v>1</v>
      </c>
      <c r="AM85">
        <v>13</v>
      </c>
      <c r="AO85">
        <v>2</v>
      </c>
      <c r="AP85">
        <v>2</v>
      </c>
    </row>
    <row r="86" spans="2:55">
      <c r="B86" t="s">
        <v>118</v>
      </c>
      <c r="AA86" s="2"/>
      <c r="AB86" s="2"/>
      <c r="AC86" s="2"/>
      <c r="AD86" s="2"/>
      <c r="AE86" s="2"/>
      <c r="AF86" s="2">
        <v>12</v>
      </c>
    </row>
    <row r="87" spans="2:55">
      <c r="B87" t="s">
        <v>158</v>
      </c>
      <c r="AA87" s="2"/>
      <c r="AQ87">
        <v>12</v>
      </c>
      <c r="AR87">
        <v>6</v>
      </c>
    </row>
    <row r="88" spans="2:55">
      <c r="B88" t="s">
        <v>57</v>
      </c>
      <c r="AA88" s="1"/>
      <c r="AI88">
        <v>16</v>
      </c>
    </row>
    <row r="89" spans="2:55">
      <c r="B89" t="s">
        <v>112</v>
      </c>
      <c r="AA89" s="2"/>
      <c r="AE89">
        <v>7</v>
      </c>
      <c r="AM89">
        <v>2</v>
      </c>
      <c r="AN89">
        <v>5</v>
      </c>
      <c r="AO89">
        <v>1</v>
      </c>
      <c r="AP89">
        <v>4</v>
      </c>
    </row>
    <row r="90" spans="2:55">
      <c r="B90" t="s">
        <v>69</v>
      </c>
      <c r="AA90" s="2">
        <v>592</v>
      </c>
      <c r="AB90">
        <v>523</v>
      </c>
      <c r="AC90">
        <v>587</v>
      </c>
      <c r="AD90">
        <v>1050</v>
      </c>
      <c r="AE90">
        <v>1069</v>
      </c>
      <c r="AF90">
        <v>1115</v>
      </c>
      <c r="AG90">
        <v>1142</v>
      </c>
      <c r="AH90">
        <v>869</v>
      </c>
      <c r="AI90">
        <v>1078</v>
      </c>
      <c r="AJ90">
        <v>672</v>
      </c>
      <c r="AK90">
        <v>742</v>
      </c>
      <c r="AL90">
        <v>474</v>
      </c>
      <c r="AM90">
        <v>451</v>
      </c>
      <c r="AN90">
        <v>264</v>
      </c>
      <c r="AO90">
        <v>393</v>
      </c>
      <c r="AP90">
        <v>576</v>
      </c>
      <c r="AQ90">
        <v>729</v>
      </c>
      <c r="AR90">
        <v>695</v>
      </c>
      <c r="AS90">
        <v>373</v>
      </c>
      <c r="AT90">
        <v>396</v>
      </c>
      <c r="AU90">
        <v>90</v>
      </c>
      <c r="BA90">
        <v>16890</v>
      </c>
      <c r="BB90">
        <v>6242</v>
      </c>
      <c r="BC90">
        <v>8825</v>
      </c>
    </row>
    <row r="91" spans="2:55">
      <c r="B91" t="s">
        <v>51</v>
      </c>
      <c r="AA91" s="1"/>
      <c r="AD91">
        <v>51</v>
      </c>
      <c r="AE91">
        <v>241</v>
      </c>
      <c r="AF91" s="2">
        <v>21</v>
      </c>
      <c r="AG91" s="2">
        <v>19</v>
      </c>
      <c r="AH91" s="2">
        <v>8</v>
      </c>
      <c r="AI91">
        <v>16</v>
      </c>
      <c r="AZ91">
        <v>70</v>
      </c>
      <c r="BA91">
        <v>2384</v>
      </c>
      <c r="BB91">
        <v>1211</v>
      </c>
      <c r="BC91">
        <v>15</v>
      </c>
    </row>
    <row r="92" spans="2:55">
      <c r="B92" t="s">
        <v>63</v>
      </c>
      <c r="AA92" s="2">
        <v>4</v>
      </c>
      <c r="AB92">
        <v>2</v>
      </c>
      <c r="AC92">
        <v>3</v>
      </c>
      <c r="AG92" s="2">
        <v>3</v>
      </c>
      <c r="AH92" s="2">
        <v>5</v>
      </c>
      <c r="AI92">
        <v>6</v>
      </c>
      <c r="AO92">
        <v>8</v>
      </c>
    </row>
    <row r="93" spans="2:55">
      <c r="B93" t="s">
        <v>139</v>
      </c>
      <c r="AA93" s="2"/>
      <c r="AK93">
        <v>1</v>
      </c>
      <c r="AL93">
        <v>1</v>
      </c>
      <c r="AQ93">
        <v>9</v>
      </c>
      <c r="AR93">
        <v>8</v>
      </c>
      <c r="AS93">
        <v>39</v>
      </c>
      <c r="AT93">
        <v>12</v>
      </c>
      <c r="AU93">
        <v>38</v>
      </c>
      <c r="BA93">
        <v>90</v>
      </c>
      <c r="BB93">
        <v>2832</v>
      </c>
    </row>
    <row r="94" spans="2:55">
      <c r="B94" t="s">
        <v>95</v>
      </c>
      <c r="AA94" s="2"/>
      <c r="AC94">
        <v>1</v>
      </c>
    </row>
    <row r="95" spans="2:55">
      <c r="B95" t="s">
        <v>35</v>
      </c>
      <c r="Y95">
        <v>8</v>
      </c>
      <c r="AA95" s="2">
        <v>16</v>
      </c>
      <c r="AB95" s="2">
        <v>79</v>
      </c>
      <c r="AC95" s="2">
        <v>31</v>
      </c>
      <c r="AD95" s="2">
        <v>15622</v>
      </c>
      <c r="AE95" s="2">
        <v>8164</v>
      </c>
      <c r="AF95" s="2">
        <v>70</v>
      </c>
      <c r="AG95" s="2">
        <v>177</v>
      </c>
      <c r="AH95" s="2">
        <v>23</v>
      </c>
      <c r="AI95">
        <v>137</v>
      </c>
      <c r="AJ95">
        <v>68</v>
      </c>
      <c r="AK95">
        <v>106</v>
      </c>
      <c r="AL95">
        <v>56</v>
      </c>
      <c r="AM95">
        <v>46</v>
      </c>
      <c r="AN95">
        <v>50</v>
      </c>
      <c r="AO95">
        <v>28</v>
      </c>
      <c r="AP95">
        <v>883</v>
      </c>
      <c r="AQ95">
        <v>1005</v>
      </c>
      <c r="AR95">
        <v>72</v>
      </c>
      <c r="AS95">
        <v>38</v>
      </c>
      <c r="AT95">
        <v>13</v>
      </c>
      <c r="BB95">
        <v>22</v>
      </c>
      <c r="BC95">
        <v>10645</v>
      </c>
    </row>
    <row r="96" spans="2:55">
      <c r="B96" t="s">
        <v>130</v>
      </c>
      <c r="AA96" s="2"/>
      <c r="AK96">
        <v>28</v>
      </c>
      <c r="AM96">
        <v>5</v>
      </c>
      <c r="AN96">
        <v>54</v>
      </c>
      <c r="AO96">
        <v>22</v>
      </c>
    </row>
    <row r="97" spans="2:55">
      <c r="B97" t="s">
        <v>83</v>
      </c>
      <c r="AA97" s="2"/>
      <c r="AC97">
        <v>100</v>
      </c>
      <c r="AE97">
        <v>9</v>
      </c>
      <c r="AQ97">
        <v>40</v>
      </c>
      <c r="AR97">
        <v>70</v>
      </c>
    </row>
    <row r="98" spans="2:55">
      <c r="B98" t="s">
        <v>149</v>
      </c>
      <c r="AA98" s="2"/>
      <c r="AQ98">
        <v>16</v>
      </c>
      <c r="BB98">
        <v>4739</v>
      </c>
    </row>
    <row r="99" spans="2:55">
      <c r="B99" t="s">
        <v>121</v>
      </c>
      <c r="AA99" s="2"/>
      <c r="AG99">
        <v>1</v>
      </c>
      <c r="AK99">
        <v>1</v>
      </c>
      <c r="AL99">
        <v>2</v>
      </c>
      <c r="AM99">
        <v>1</v>
      </c>
      <c r="AN99">
        <v>6</v>
      </c>
      <c r="AO99">
        <v>3</v>
      </c>
      <c r="AU99">
        <v>1</v>
      </c>
      <c r="AZ99">
        <v>109</v>
      </c>
    </row>
    <row r="100" spans="2:55">
      <c r="B100" t="s">
        <v>91</v>
      </c>
      <c r="AA100" s="2"/>
      <c r="AB100">
        <v>65</v>
      </c>
      <c r="AD100">
        <v>2</v>
      </c>
      <c r="AF100">
        <v>4</v>
      </c>
      <c r="BA100">
        <v>498</v>
      </c>
    </row>
    <row r="101" spans="2:55">
      <c r="B101" t="s">
        <v>64</v>
      </c>
      <c r="AA101" s="1"/>
      <c r="AD101">
        <v>13</v>
      </c>
      <c r="AF101">
        <v>68</v>
      </c>
      <c r="AG101" s="2">
        <v>138</v>
      </c>
      <c r="AH101" s="2">
        <v>44</v>
      </c>
      <c r="AI101">
        <v>313</v>
      </c>
      <c r="AJ101">
        <v>66</v>
      </c>
      <c r="AK101">
        <v>11</v>
      </c>
      <c r="AL101">
        <v>26</v>
      </c>
      <c r="AM101">
        <v>71</v>
      </c>
      <c r="AN101">
        <v>85</v>
      </c>
      <c r="AO101">
        <v>83</v>
      </c>
      <c r="AP101">
        <v>159</v>
      </c>
      <c r="AQ101">
        <v>105</v>
      </c>
      <c r="AR101">
        <v>98</v>
      </c>
      <c r="BC101">
        <v>761</v>
      </c>
    </row>
    <row r="102" spans="2:55">
      <c r="B102" t="s">
        <v>106</v>
      </c>
      <c r="AA102" s="1"/>
      <c r="AD102">
        <v>58</v>
      </c>
      <c r="AE102">
        <v>4</v>
      </c>
      <c r="AR102">
        <v>41</v>
      </c>
      <c r="BA102">
        <v>26729</v>
      </c>
      <c r="BB102">
        <v>34284</v>
      </c>
    </row>
    <row r="103" spans="2:55">
      <c r="B103" t="s">
        <v>34</v>
      </c>
      <c r="X103">
        <v>912</v>
      </c>
      <c r="Y103">
        <v>395</v>
      </c>
      <c r="Z103">
        <v>111</v>
      </c>
      <c r="AA103" s="2">
        <v>43</v>
      </c>
      <c r="AB103" s="2">
        <v>278</v>
      </c>
      <c r="AC103" s="2">
        <v>208</v>
      </c>
      <c r="AD103" s="2">
        <v>220</v>
      </c>
      <c r="AE103" s="2">
        <v>129</v>
      </c>
      <c r="AF103" s="2">
        <v>238</v>
      </c>
      <c r="AG103" s="2">
        <v>132</v>
      </c>
      <c r="AH103" s="2">
        <v>192</v>
      </c>
      <c r="AI103">
        <v>246</v>
      </c>
      <c r="AJ103">
        <v>160</v>
      </c>
      <c r="AK103">
        <v>41</v>
      </c>
      <c r="AL103">
        <v>79</v>
      </c>
      <c r="AM103">
        <v>97</v>
      </c>
      <c r="AN103">
        <v>104</v>
      </c>
      <c r="AO103">
        <v>181</v>
      </c>
      <c r="AP103">
        <v>197</v>
      </c>
      <c r="AQ103">
        <v>170</v>
      </c>
      <c r="AR103">
        <v>274</v>
      </c>
      <c r="AS103">
        <v>16</v>
      </c>
      <c r="AT103">
        <v>56</v>
      </c>
      <c r="AU103">
        <v>4</v>
      </c>
      <c r="AZ103">
        <v>596</v>
      </c>
      <c r="BA103">
        <v>7504</v>
      </c>
      <c r="BB103">
        <v>3644</v>
      </c>
      <c r="BC103">
        <v>3505</v>
      </c>
    </row>
    <row r="104" spans="2:55">
      <c r="B104" t="s">
        <v>40</v>
      </c>
      <c r="Z104">
        <v>2</v>
      </c>
      <c r="AA104" s="2">
        <v>7</v>
      </c>
      <c r="AD104" s="2">
        <v>7</v>
      </c>
      <c r="AF104" s="2">
        <v>4</v>
      </c>
      <c r="AG104" s="2">
        <v>5</v>
      </c>
      <c r="AH104" s="2">
        <v>195</v>
      </c>
      <c r="AI104">
        <v>75</v>
      </c>
      <c r="AJ104">
        <v>144</v>
      </c>
      <c r="AK104">
        <v>39</v>
      </c>
      <c r="AL104">
        <v>74</v>
      </c>
      <c r="AM104">
        <v>1</v>
      </c>
      <c r="AN104">
        <v>17</v>
      </c>
      <c r="AO104">
        <v>23</v>
      </c>
      <c r="AP104">
        <v>10</v>
      </c>
      <c r="AQ104">
        <v>7</v>
      </c>
      <c r="AR104">
        <v>9</v>
      </c>
      <c r="AS104">
        <v>20</v>
      </c>
      <c r="AT104">
        <v>1</v>
      </c>
    </row>
    <row r="105" spans="2:55">
      <c r="B105" t="s">
        <v>87</v>
      </c>
      <c r="AA105" s="2">
        <v>103</v>
      </c>
      <c r="AB105">
        <v>64</v>
      </c>
    </row>
    <row r="106" spans="2:55">
      <c r="B106" t="s">
        <v>58</v>
      </c>
      <c r="AA106" s="1"/>
      <c r="AD106">
        <v>4</v>
      </c>
      <c r="AE106">
        <v>6</v>
      </c>
      <c r="AF106">
        <v>3</v>
      </c>
      <c r="AG106">
        <v>27</v>
      </c>
      <c r="AH106">
        <v>32</v>
      </c>
      <c r="AI106">
        <v>40</v>
      </c>
      <c r="AJ106">
        <v>76</v>
      </c>
      <c r="AM106">
        <v>8</v>
      </c>
      <c r="AN106">
        <v>6</v>
      </c>
      <c r="AO106">
        <v>4</v>
      </c>
    </row>
    <row r="107" spans="2:55">
      <c r="B107" t="s">
        <v>67</v>
      </c>
      <c r="AA107" s="1"/>
      <c r="AB107">
        <v>4</v>
      </c>
      <c r="AE107">
        <v>4</v>
      </c>
      <c r="AF107">
        <v>1</v>
      </c>
      <c r="AG107">
        <v>4</v>
      </c>
      <c r="AH107" s="2">
        <v>2</v>
      </c>
      <c r="AI107">
        <v>3</v>
      </c>
      <c r="AJ107">
        <v>3</v>
      </c>
      <c r="AK107">
        <v>2</v>
      </c>
      <c r="AL107">
        <v>1</v>
      </c>
      <c r="AM107">
        <v>1</v>
      </c>
      <c r="AN107">
        <v>5</v>
      </c>
      <c r="AO107">
        <v>2</v>
      </c>
      <c r="AP107">
        <v>5</v>
      </c>
      <c r="AQ107">
        <v>4</v>
      </c>
      <c r="AR107">
        <v>7</v>
      </c>
    </row>
    <row r="108" spans="2:55">
      <c r="B108" t="s">
        <v>120</v>
      </c>
      <c r="AA108" s="2"/>
      <c r="AG108">
        <v>1</v>
      </c>
    </row>
    <row r="109" spans="2:55">
      <c r="B109" t="s">
        <v>61</v>
      </c>
      <c r="AA109" s="1"/>
      <c r="AB109">
        <v>69</v>
      </c>
      <c r="AD109">
        <v>56</v>
      </c>
      <c r="AE109">
        <v>91</v>
      </c>
      <c r="AF109" s="2">
        <v>58</v>
      </c>
      <c r="AG109" s="2">
        <v>105</v>
      </c>
      <c r="AH109" s="2">
        <v>49</v>
      </c>
      <c r="AI109">
        <v>28</v>
      </c>
      <c r="AK109">
        <v>4</v>
      </c>
      <c r="AL109">
        <v>1</v>
      </c>
    </row>
    <row r="110" spans="2:55">
      <c r="B110" t="s">
        <v>116</v>
      </c>
      <c r="AA110" s="2"/>
      <c r="AF110" s="2">
        <v>1</v>
      </c>
    </row>
    <row r="111" spans="2:55">
      <c r="B111" t="s">
        <v>33</v>
      </c>
      <c r="X111">
        <v>134</v>
      </c>
      <c r="Y111">
        <v>1313</v>
      </c>
      <c r="Z111">
        <v>1130</v>
      </c>
      <c r="AA111" s="2">
        <v>252</v>
      </c>
      <c r="AB111" s="2">
        <v>289</v>
      </c>
      <c r="AC111" s="2">
        <v>318</v>
      </c>
      <c r="AD111" s="2">
        <v>832</v>
      </c>
      <c r="AE111" s="2">
        <v>458</v>
      </c>
      <c r="AF111" s="2">
        <v>927</v>
      </c>
      <c r="AG111" s="2">
        <v>1117</v>
      </c>
      <c r="AH111" s="2">
        <v>857</v>
      </c>
      <c r="AI111">
        <v>505</v>
      </c>
      <c r="AJ111">
        <v>813</v>
      </c>
      <c r="AK111">
        <v>901</v>
      </c>
      <c r="AL111">
        <v>766</v>
      </c>
      <c r="AM111">
        <v>1278</v>
      </c>
      <c r="AN111">
        <v>1466</v>
      </c>
      <c r="AO111">
        <v>1180</v>
      </c>
      <c r="AP111">
        <v>1241</v>
      </c>
      <c r="AQ111">
        <v>428</v>
      </c>
      <c r="AR111">
        <v>340</v>
      </c>
      <c r="AS111">
        <v>153</v>
      </c>
      <c r="AT111">
        <v>44</v>
      </c>
      <c r="AU111">
        <v>1</v>
      </c>
      <c r="AZ111">
        <v>323</v>
      </c>
      <c r="BA111">
        <v>863</v>
      </c>
      <c r="BB111">
        <v>1498</v>
      </c>
      <c r="BC111">
        <v>623</v>
      </c>
    </row>
    <row r="112" spans="2:55">
      <c r="B112" t="s">
        <v>117</v>
      </c>
      <c r="AA112" s="2"/>
      <c r="AB112" s="2"/>
      <c r="AF112">
        <v>10</v>
      </c>
      <c r="AG112">
        <v>1</v>
      </c>
      <c r="AH112">
        <v>2</v>
      </c>
      <c r="BA112">
        <v>100</v>
      </c>
      <c r="BB112">
        <v>410</v>
      </c>
    </row>
    <row r="113" spans="2:55">
      <c r="B113" t="s">
        <v>68</v>
      </c>
      <c r="AA113" s="1"/>
      <c r="AD113">
        <v>85</v>
      </c>
      <c r="AE113">
        <v>51</v>
      </c>
      <c r="AF113">
        <v>47</v>
      </c>
      <c r="AG113">
        <v>206</v>
      </c>
      <c r="AH113">
        <v>100</v>
      </c>
    </row>
    <row r="114" spans="2:55">
      <c r="B114" t="s">
        <v>72</v>
      </c>
      <c r="AA114" s="2"/>
      <c r="AH114">
        <v>2</v>
      </c>
    </row>
    <row r="115" spans="2:55">
      <c r="B115" t="s">
        <v>47</v>
      </c>
      <c r="X115">
        <v>1276</v>
      </c>
      <c r="Y115">
        <v>678</v>
      </c>
      <c r="Z115">
        <v>6</v>
      </c>
      <c r="AA115" s="2">
        <v>95</v>
      </c>
      <c r="AB115" s="2">
        <v>26</v>
      </c>
      <c r="AC115" s="2">
        <v>139</v>
      </c>
      <c r="AD115" s="2">
        <v>295</v>
      </c>
      <c r="AE115" s="2">
        <v>308</v>
      </c>
      <c r="AF115" s="2">
        <v>730</v>
      </c>
      <c r="AG115" s="2">
        <v>216</v>
      </c>
      <c r="AH115" s="2">
        <v>109</v>
      </c>
      <c r="AI115">
        <v>304</v>
      </c>
      <c r="AJ115">
        <v>169</v>
      </c>
      <c r="AK115">
        <v>122</v>
      </c>
      <c r="AL115">
        <v>339</v>
      </c>
      <c r="AM115">
        <v>257</v>
      </c>
      <c r="AN115">
        <v>230</v>
      </c>
      <c r="AO115">
        <v>380</v>
      </c>
      <c r="AP115">
        <v>616</v>
      </c>
      <c r="AQ115">
        <v>1046</v>
      </c>
      <c r="AR115">
        <v>1198</v>
      </c>
      <c r="AS115">
        <v>144</v>
      </c>
      <c r="AZ115">
        <v>1301</v>
      </c>
      <c r="BA115">
        <v>2441</v>
      </c>
      <c r="BB115">
        <v>5807</v>
      </c>
      <c r="BC115">
        <v>18235</v>
      </c>
    </row>
    <row r="116" spans="2:55">
      <c r="B116" t="s">
        <v>41</v>
      </c>
      <c r="X116">
        <v>37</v>
      </c>
      <c r="Y116">
        <v>98</v>
      </c>
      <c r="Z116">
        <v>107</v>
      </c>
      <c r="AA116" s="2">
        <v>374</v>
      </c>
      <c r="AB116" s="2">
        <v>673</v>
      </c>
      <c r="AC116" s="2">
        <v>373</v>
      </c>
      <c r="AD116" s="2">
        <v>1649</v>
      </c>
      <c r="AE116" s="2">
        <v>951</v>
      </c>
      <c r="AF116" s="2">
        <v>801</v>
      </c>
      <c r="AG116" s="2">
        <v>960</v>
      </c>
      <c r="AH116" s="2">
        <v>621</v>
      </c>
      <c r="AI116">
        <v>759</v>
      </c>
      <c r="AJ116">
        <v>344</v>
      </c>
      <c r="AK116">
        <v>210</v>
      </c>
      <c r="AL116">
        <v>245</v>
      </c>
      <c r="AM116">
        <v>170</v>
      </c>
      <c r="AN116">
        <v>94</v>
      </c>
      <c r="AO116">
        <v>110</v>
      </c>
      <c r="AP116">
        <v>195</v>
      </c>
      <c r="AQ116">
        <v>161</v>
      </c>
      <c r="AR116">
        <v>485</v>
      </c>
      <c r="AS116">
        <v>335</v>
      </c>
      <c r="AT116">
        <v>14</v>
      </c>
      <c r="AU116">
        <v>7</v>
      </c>
      <c r="AZ116">
        <v>15</v>
      </c>
      <c r="BA116">
        <v>806</v>
      </c>
      <c r="BB116">
        <v>141</v>
      </c>
      <c r="BC116">
        <v>200</v>
      </c>
    </row>
    <row r="117" spans="2:55">
      <c r="B117" t="s">
        <v>146</v>
      </c>
      <c r="AA117" s="2"/>
      <c r="AZ117">
        <v>71</v>
      </c>
    </row>
    <row r="118" spans="2:55">
      <c r="B118" t="s">
        <v>113</v>
      </c>
      <c r="AA118" s="2"/>
      <c r="AE118">
        <v>19</v>
      </c>
    </row>
    <row r="119" spans="2:55">
      <c r="B119" t="s">
        <v>160</v>
      </c>
      <c r="AA119" s="2"/>
      <c r="AQ119">
        <v>16</v>
      </c>
    </row>
    <row r="120" spans="2:55">
      <c r="B120" t="s">
        <v>50</v>
      </c>
      <c r="Z120">
        <v>54</v>
      </c>
      <c r="AA120" s="2">
        <v>51</v>
      </c>
      <c r="AD120">
        <v>19</v>
      </c>
      <c r="AE120">
        <v>63</v>
      </c>
      <c r="AF120" s="2">
        <v>1</v>
      </c>
      <c r="AG120" s="2">
        <v>17</v>
      </c>
      <c r="AH120" s="2">
        <v>3</v>
      </c>
      <c r="AI120">
        <v>9</v>
      </c>
      <c r="AJ120">
        <v>36</v>
      </c>
      <c r="AK120">
        <v>26</v>
      </c>
      <c r="AL120">
        <v>14</v>
      </c>
      <c r="AM120">
        <v>21</v>
      </c>
      <c r="AN120">
        <v>6</v>
      </c>
      <c r="AS120">
        <v>8</v>
      </c>
    </row>
    <row r="121" spans="2:55">
      <c r="B121" t="s">
        <v>107</v>
      </c>
      <c r="AA121" s="2"/>
      <c r="AD121">
        <v>2</v>
      </c>
    </row>
    <row r="122" spans="2:55">
      <c r="B122" t="s">
        <v>62</v>
      </c>
      <c r="AA122" s="1"/>
      <c r="AG122" s="2">
        <v>138</v>
      </c>
      <c r="AH122" s="2">
        <v>145</v>
      </c>
      <c r="AI122">
        <v>190</v>
      </c>
      <c r="AN122">
        <v>13</v>
      </c>
      <c r="AO122">
        <v>20</v>
      </c>
      <c r="AP122">
        <v>121</v>
      </c>
      <c r="AQ122">
        <v>82</v>
      </c>
      <c r="AS122">
        <v>169</v>
      </c>
      <c r="AT122">
        <v>25</v>
      </c>
      <c r="BC122">
        <v>960</v>
      </c>
    </row>
    <row r="123" spans="2:55">
      <c r="B123" t="s">
        <v>30</v>
      </c>
      <c r="X123">
        <v>202465</v>
      </c>
      <c r="Y123">
        <v>212929</v>
      </c>
      <c r="Z123">
        <v>63839</v>
      </c>
      <c r="AA123" s="2">
        <v>64146</v>
      </c>
      <c r="AB123" s="2">
        <v>39276</v>
      </c>
      <c r="AC123" s="2">
        <v>56696</v>
      </c>
      <c r="AD123" s="2">
        <v>80859</v>
      </c>
      <c r="AE123" s="2">
        <v>80158</v>
      </c>
      <c r="AF123" s="2">
        <v>72553</v>
      </c>
      <c r="AG123" s="2">
        <v>72151</v>
      </c>
      <c r="AH123" s="2">
        <v>71451</v>
      </c>
      <c r="AI123">
        <v>59446</v>
      </c>
      <c r="AJ123">
        <v>36245</v>
      </c>
      <c r="AK123">
        <v>27287</v>
      </c>
      <c r="AL123">
        <v>19096</v>
      </c>
      <c r="AM123">
        <v>25823</v>
      </c>
      <c r="AN123">
        <v>24060</v>
      </c>
      <c r="AO123">
        <v>25484</v>
      </c>
      <c r="AP123">
        <v>38911</v>
      </c>
      <c r="AQ123">
        <v>32040</v>
      </c>
      <c r="AR123">
        <v>31289</v>
      </c>
      <c r="AS123">
        <v>40092</v>
      </c>
      <c r="AT123">
        <v>39775</v>
      </c>
      <c r="AU123">
        <v>64371</v>
      </c>
      <c r="AZ123">
        <v>298083</v>
      </c>
      <c r="BA123">
        <v>995484</v>
      </c>
      <c r="BB123">
        <v>786723</v>
      </c>
      <c r="BC123">
        <v>587825</v>
      </c>
    </row>
    <row r="124" spans="2:55">
      <c r="B124" t="s">
        <v>85</v>
      </c>
      <c r="X124">
        <v>153</v>
      </c>
      <c r="Y124">
        <v>162</v>
      </c>
      <c r="Z124">
        <v>28</v>
      </c>
      <c r="AA124" s="2">
        <v>77</v>
      </c>
      <c r="AB124" s="2">
        <v>129</v>
      </c>
      <c r="AD124">
        <v>10</v>
      </c>
      <c r="AE124">
        <v>1</v>
      </c>
      <c r="AG124">
        <v>1</v>
      </c>
    </row>
    <row r="125" spans="2:55">
      <c r="B125" t="s">
        <v>52</v>
      </c>
      <c r="AA125" s="1"/>
      <c r="AI125">
        <v>6</v>
      </c>
      <c r="AJ125">
        <v>57</v>
      </c>
    </row>
    <row r="126" spans="2:55">
      <c r="B126" t="s">
        <v>45</v>
      </c>
      <c r="X126">
        <v>4171</v>
      </c>
      <c r="Y126">
        <v>5663</v>
      </c>
      <c r="Z126">
        <v>1298</v>
      </c>
      <c r="AA126" s="2">
        <v>1763</v>
      </c>
      <c r="AB126" s="2">
        <v>1531</v>
      </c>
      <c r="AC126" s="2">
        <v>90</v>
      </c>
      <c r="AD126" s="2">
        <v>699</v>
      </c>
      <c r="AE126" s="2">
        <v>355</v>
      </c>
      <c r="AF126" s="2">
        <v>358</v>
      </c>
      <c r="AG126" s="2">
        <v>63</v>
      </c>
      <c r="AH126" s="2">
        <v>701</v>
      </c>
      <c r="AI126">
        <v>534</v>
      </c>
      <c r="AJ126">
        <v>324</v>
      </c>
      <c r="AK126">
        <v>66</v>
      </c>
      <c r="AL126">
        <v>60</v>
      </c>
      <c r="AM126">
        <v>247</v>
      </c>
      <c r="AN126">
        <v>142</v>
      </c>
      <c r="AO126">
        <v>229</v>
      </c>
      <c r="AP126">
        <v>170</v>
      </c>
      <c r="AQ126">
        <v>181</v>
      </c>
      <c r="AR126">
        <v>55</v>
      </c>
      <c r="AS126">
        <v>33</v>
      </c>
      <c r="AU126">
        <v>2709</v>
      </c>
      <c r="AZ126">
        <v>1800</v>
      </c>
      <c r="BA126">
        <v>132</v>
      </c>
      <c r="BC126">
        <v>4</v>
      </c>
    </row>
    <row r="128" spans="2:55">
      <c r="B128" t="s">
        <v>176</v>
      </c>
      <c r="X128">
        <f t="shared" ref="X128:AH128" si="0">SUM(X4:X127)</f>
        <v>438110</v>
      </c>
      <c r="Y128">
        <f t="shared" si="0"/>
        <v>630803</v>
      </c>
      <c r="Z128">
        <f t="shared" si="0"/>
        <v>258711</v>
      </c>
      <c r="AA128">
        <f t="shared" si="0"/>
        <v>266452</v>
      </c>
      <c r="AB128">
        <f t="shared" si="0"/>
        <v>284706</v>
      </c>
      <c r="AC128">
        <f t="shared" si="0"/>
        <v>272291</v>
      </c>
      <c r="AD128">
        <f t="shared" si="0"/>
        <v>431807</v>
      </c>
      <c r="AE128">
        <f t="shared" si="0"/>
        <v>386483</v>
      </c>
      <c r="AF128">
        <f t="shared" si="0"/>
        <v>415607</v>
      </c>
      <c r="AG128">
        <f t="shared" si="0"/>
        <v>429279</v>
      </c>
      <c r="AH128">
        <f t="shared" si="0"/>
        <v>396661</v>
      </c>
      <c r="AI128">
        <f>SUM(AI4:AI127)</f>
        <v>348551</v>
      </c>
      <c r="AJ128">
        <f t="shared" ref="AJ128:BC128" si="1">SUM(AJ4:AJ127)</f>
        <v>269618</v>
      </c>
      <c r="AK128">
        <f t="shared" si="1"/>
        <v>259743</v>
      </c>
      <c r="AL128">
        <f t="shared" si="1"/>
        <v>221120</v>
      </c>
      <c r="AM128">
        <f t="shared" si="1"/>
        <v>246862</v>
      </c>
      <c r="AN128">
        <f t="shared" si="1"/>
        <v>276016</v>
      </c>
      <c r="AO128">
        <f t="shared" si="1"/>
        <v>282380</v>
      </c>
      <c r="AP128">
        <f t="shared" si="1"/>
        <v>370969</v>
      </c>
      <c r="AQ128">
        <f t="shared" si="1"/>
        <v>294160</v>
      </c>
      <c r="AR128">
        <f t="shared" si="1"/>
        <v>283088</v>
      </c>
      <c r="AS128">
        <f t="shared" si="1"/>
        <v>347611</v>
      </c>
      <c r="AT128">
        <f t="shared" si="1"/>
        <v>339406</v>
      </c>
      <c r="AU128">
        <f t="shared" si="1"/>
        <v>356175</v>
      </c>
      <c r="AV128">
        <f t="shared" si="1"/>
        <v>0</v>
      </c>
      <c r="AW128">
        <f t="shared" si="1"/>
        <v>0</v>
      </c>
      <c r="AX128">
        <f t="shared" si="1"/>
        <v>0</v>
      </c>
      <c r="AY128">
        <f t="shared" si="1"/>
        <v>0</v>
      </c>
      <c r="AZ128">
        <f t="shared" si="1"/>
        <v>1258422</v>
      </c>
      <c r="BA128">
        <f t="shared" si="1"/>
        <v>5965604</v>
      </c>
      <c r="BB128">
        <f t="shared" si="1"/>
        <v>5215677</v>
      </c>
      <c r="BC128">
        <f t="shared" si="1"/>
        <v>5783817</v>
      </c>
    </row>
    <row r="130" spans="24:55">
      <c r="X130">
        <f>438110-X128</f>
        <v>0</v>
      </c>
      <c r="Y130">
        <f>630803-Y128</f>
        <v>0</v>
      </c>
      <c r="Z130">
        <f>258711-Z128</f>
        <v>0</v>
      </c>
      <c r="AA130">
        <f>266452-AA128</f>
        <v>0</v>
      </c>
      <c r="AB130">
        <f>284706-AB128</f>
        <v>0</v>
      </c>
      <c r="AC130">
        <f>272291-AC128</f>
        <v>0</v>
      </c>
      <c r="AD130">
        <f>431807-AD128</f>
        <v>0</v>
      </c>
      <c r="AE130">
        <f>386483-AE128</f>
        <v>0</v>
      </c>
      <c r="AF130">
        <f>415607-AF128</f>
        <v>0</v>
      </c>
      <c r="AG130">
        <f>429279-AG128</f>
        <v>0</v>
      </c>
      <c r="AH130">
        <f>396661-AH128</f>
        <v>0</v>
      </c>
      <c r="AI130">
        <f>348551-AI128</f>
        <v>0</v>
      </c>
      <c r="AJ130">
        <f>269618-AJ128</f>
        <v>0</v>
      </c>
      <c r="AK130">
        <f>259743-AK128</f>
        <v>0</v>
      </c>
      <c r="AL130">
        <f>221120-AL128</f>
        <v>0</v>
      </c>
      <c r="AM130">
        <f>246862-AM128</f>
        <v>0</v>
      </c>
      <c r="AN130">
        <f>276016-AN128</f>
        <v>0</v>
      </c>
      <c r="AO130">
        <f>282380-AO128</f>
        <v>0</v>
      </c>
      <c r="AP130">
        <f>370969-AP128</f>
        <v>0</v>
      </c>
      <c r="AQ130">
        <f>294160-AQ128</f>
        <v>0</v>
      </c>
      <c r="AR130">
        <f>283088-AR128</f>
        <v>0</v>
      </c>
      <c r="AS130">
        <f>347611-AS128</f>
        <v>0</v>
      </c>
      <c r="AT130">
        <f>339406-AT128</f>
        <v>0</v>
      </c>
      <c r="AU130">
        <f>356175-AU128</f>
        <v>0</v>
      </c>
      <c r="AZ130">
        <f>1258422-AZ128</f>
        <v>0</v>
      </c>
      <c r="BA130">
        <f>5965604-BA128</f>
        <v>0</v>
      </c>
      <c r="BB130">
        <f>5215677-BB128</f>
        <v>0</v>
      </c>
      <c r="BC130">
        <f>5783817-BC128</f>
        <v>0</v>
      </c>
    </row>
    <row r="132" spans="24:55">
      <c r="Y132" t="s">
        <v>76</v>
      </c>
      <c r="Z132" t="s">
        <v>76</v>
      </c>
      <c r="AA132" t="s">
        <v>76</v>
      </c>
      <c r="AB132" t="s">
        <v>76</v>
      </c>
      <c r="AC132" t="s">
        <v>76</v>
      </c>
      <c r="AD132" t="s">
        <v>76</v>
      </c>
      <c r="AE132" t="s">
        <v>76</v>
      </c>
      <c r="AF132" t="s">
        <v>76</v>
      </c>
      <c r="AG132" t="s">
        <v>76</v>
      </c>
      <c r="AH132" t="s">
        <v>76</v>
      </c>
      <c r="AI132" t="s">
        <v>76</v>
      </c>
      <c r="AJ132" t="s">
        <v>76</v>
      </c>
      <c r="AK132" t="s">
        <v>76</v>
      </c>
      <c r="AL132" t="s">
        <v>76</v>
      </c>
      <c r="AM132" t="s">
        <v>76</v>
      </c>
      <c r="AN132" t="s">
        <v>76</v>
      </c>
      <c r="AO132" t="s">
        <v>76</v>
      </c>
      <c r="AP132" t="s">
        <v>76</v>
      </c>
      <c r="AQ132" t="s">
        <v>76</v>
      </c>
      <c r="AR132" t="s">
        <v>76</v>
      </c>
      <c r="AS132" t="s">
        <v>76</v>
      </c>
      <c r="AT132" t="s">
        <v>76</v>
      </c>
      <c r="AU132" t="s">
        <v>76</v>
      </c>
      <c r="AZ132" t="s">
        <v>76</v>
      </c>
      <c r="BA132" t="s">
        <v>76</v>
      </c>
      <c r="BB132" t="s">
        <v>76</v>
      </c>
      <c r="BC132" t="s">
        <v>76</v>
      </c>
    </row>
    <row r="134" spans="24:55">
      <c r="AQ134" t="s">
        <v>157</v>
      </c>
      <c r="AR134" t="s">
        <v>162</v>
      </c>
      <c r="AS134" t="s">
        <v>166</v>
      </c>
      <c r="AT134" t="s">
        <v>169</v>
      </c>
      <c r="AU134" t="s">
        <v>172</v>
      </c>
    </row>
    <row r="136" spans="24:55">
      <c r="X136" t="s">
        <v>174</v>
      </c>
      <c r="Y136" t="s">
        <v>77</v>
      </c>
      <c r="Z136" t="s">
        <v>84</v>
      </c>
      <c r="AA136" t="s">
        <v>86</v>
      </c>
      <c r="AB136" t="s">
        <v>89</v>
      </c>
      <c r="AC136" t="s">
        <v>93</v>
      </c>
      <c r="AD136" t="s">
        <v>102</v>
      </c>
      <c r="AE136" t="s">
        <v>109</v>
      </c>
      <c r="AF136" t="s">
        <v>114</v>
      </c>
      <c r="AG136" t="s">
        <v>119</v>
      </c>
      <c r="AH136" t="s">
        <v>122</v>
      </c>
      <c r="AI136" t="s">
        <v>123</v>
      </c>
      <c r="AJ136" t="s">
        <v>124</v>
      </c>
      <c r="AK136" t="s">
        <v>123</v>
      </c>
      <c r="AL136" t="s">
        <v>123</v>
      </c>
      <c r="AM136" t="s">
        <v>123</v>
      </c>
      <c r="AN136" t="s">
        <v>123</v>
      </c>
      <c r="AO136" t="s">
        <v>133</v>
      </c>
      <c r="AP136" t="s">
        <v>154</v>
      </c>
      <c r="AQ136" t="s">
        <v>123</v>
      </c>
      <c r="AR136" t="s">
        <v>163</v>
      </c>
      <c r="AS136" t="s">
        <v>167</v>
      </c>
      <c r="AT136" t="s">
        <v>170</v>
      </c>
      <c r="AU136" t="s">
        <v>173</v>
      </c>
      <c r="AZ136" t="s">
        <v>123</v>
      </c>
      <c r="BA136" t="s">
        <v>123</v>
      </c>
      <c r="BB136" t="s">
        <v>123</v>
      </c>
      <c r="BC136" t="s">
        <v>123</v>
      </c>
    </row>
    <row r="138" spans="24:55">
      <c r="Y138" t="s">
        <v>175</v>
      </c>
      <c r="Z138" t="s">
        <v>175</v>
      </c>
      <c r="AA138" t="s">
        <v>175</v>
      </c>
      <c r="AB138" t="s">
        <v>175</v>
      </c>
      <c r="AC138" t="s">
        <v>175</v>
      </c>
      <c r="AD138" t="s">
        <v>175</v>
      </c>
      <c r="AE138" t="s">
        <v>175</v>
      </c>
      <c r="AF138" t="s">
        <v>175</v>
      </c>
      <c r="AG138" t="s">
        <v>175</v>
      </c>
      <c r="AH138" t="s">
        <v>175</v>
      </c>
      <c r="AI138" t="s">
        <v>175</v>
      </c>
      <c r="AJ138" t="s">
        <v>175</v>
      </c>
      <c r="AK138" t="s">
        <v>175</v>
      </c>
      <c r="AL138" t="s">
        <v>175</v>
      </c>
      <c r="AM138" t="s">
        <v>175</v>
      </c>
      <c r="AN138" t="s">
        <v>175</v>
      </c>
      <c r="AO138" t="s">
        <v>175</v>
      </c>
      <c r="AP138" t="s">
        <v>175</v>
      </c>
      <c r="AQ138" t="s">
        <v>175</v>
      </c>
      <c r="AR138" t="s">
        <v>175</v>
      </c>
      <c r="AS138" t="s">
        <v>175</v>
      </c>
      <c r="AT138" t="s">
        <v>175</v>
      </c>
      <c r="AU138" t="s">
        <v>175</v>
      </c>
      <c r="AZ138" t="s">
        <v>175</v>
      </c>
      <c r="BA138" t="s">
        <v>175</v>
      </c>
      <c r="BB138" t="s">
        <v>175</v>
      </c>
      <c r="BC138" t="s">
        <v>175</v>
      </c>
    </row>
  </sheetData>
  <sortState ref="B44:BC124">
    <sortCondition ref="B44:B1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9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defaultRowHeight="15"/>
  <sheetData>
    <row r="1" spans="1:55">
      <c r="C1" t="s">
        <v>177</v>
      </c>
      <c r="D1" t="s">
        <v>178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</row>
    <row r="3" spans="1:55">
      <c r="AI3" t="s">
        <v>0</v>
      </c>
    </row>
    <row r="4" spans="1:55">
      <c r="A4" t="s">
        <v>1</v>
      </c>
      <c r="B4" t="s">
        <v>2</v>
      </c>
      <c r="X4">
        <f>+domexp!X3+reexp!X3</f>
        <v>328642</v>
      </c>
      <c r="Y4">
        <f>+domexp!Y3+reexp!Y3</f>
        <v>436531</v>
      </c>
      <c r="Z4">
        <f>+domexp!Z3+reexp!Z3</f>
        <v>165950</v>
      </c>
      <c r="AA4">
        <f>+domexp!AA3+reexp!AA3</f>
        <v>143966</v>
      </c>
      <c r="AB4">
        <f>+domexp!AB3+reexp!AB3</f>
        <v>137152</v>
      </c>
      <c r="AC4">
        <f>+domexp!AC3+reexp!AC3</f>
        <v>161054</v>
      </c>
      <c r="AD4">
        <f>+domexp!AD3+reexp!AD3</f>
        <v>171768</v>
      </c>
      <c r="AE4">
        <f>+domexp!AE3+reexp!AE3</f>
        <v>165901</v>
      </c>
      <c r="AF4">
        <f>+domexp!AF3+reexp!AF3</f>
        <v>196608</v>
      </c>
      <c r="AG4">
        <f>+domexp!AG3+reexp!AG3</f>
        <v>194442</v>
      </c>
      <c r="AH4">
        <f>+domexp!AH3+reexp!AH3</f>
        <v>164086</v>
      </c>
      <c r="AI4">
        <f>+domexp!AI3+reexp!AI3</f>
        <v>164706</v>
      </c>
      <c r="AJ4">
        <f>+domexp!AJ3+reexp!AJ3</f>
        <v>162729</v>
      </c>
      <c r="AK4">
        <f>+domexp!AK3+reexp!AK3</f>
        <v>90545</v>
      </c>
      <c r="AL4">
        <f>+domexp!AL3+reexp!AL3</f>
        <v>85287</v>
      </c>
      <c r="AM4">
        <f>+domexp!AM3+reexp!AM3</f>
        <v>65885</v>
      </c>
      <c r="AN4">
        <f>+domexp!AN3+reexp!AN3</f>
        <v>104083</v>
      </c>
      <c r="AO4">
        <f>+domexp!AO3+reexp!AO3</f>
        <v>96435</v>
      </c>
      <c r="AP4">
        <f>+domexp!AP3+reexp!AP3</f>
        <v>182453</v>
      </c>
      <c r="AQ4">
        <f>+domexp!AQ3+reexp!AQ3</f>
        <v>124477</v>
      </c>
      <c r="AR4">
        <f>+domexp!AR3+reexp!AR3</f>
        <v>112455</v>
      </c>
      <c r="AS4">
        <f>+domexp!AS3+reexp!AS3</f>
        <v>132231</v>
      </c>
      <c r="AT4">
        <f>+domexp!AT3+reexp!AT3</f>
        <v>142043</v>
      </c>
      <c r="AU4">
        <f>+domexp!AU3+reexp!AU3</f>
        <v>255803</v>
      </c>
      <c r="AZ4">
        <f>+domexp!AZ3+reexp!AZ3</f>
        <v>342275</v>
      </c>
      <c r="BA4">
        <f>+domexp!BA3+reexp!BA3</f>
        <v>1583023</v>
      </c>
      <c r="BB4">
        <f>+domexp!BB3+reexp!BB3</f>
        <v>1592335</v>
      </c>
      <c r="BC4">
        <f>+domexp!BC3+reexp!BC3</f>
        <v>2531652</v>
      </c>
    </row>
    <row r="5" spans="1:55">
      <c r="B5" t="s">
        <v>3</v>
      </c>
      <c r="Y5">
        <f>+domexp!Y4+reexp!Y4</f>
        <v>70</v>
      </c>
      <c r="Z5">
        <f>+domexp!Z4+reexp!Z4</f>
        <v>3</v>
      </c>
      <c r="AB5">
        <f>+domexp!AB4+reexp!AB4</f>
        <v>4</v>
      </c>
      <c r="AC5">
        <f>+domexp!AC4+reexp!AC4</f>
        <v>6</v>
      </c>
      <c r="AH5">
        <f>+domexp!AH4+reexp!AH4</f>
        <v>30</v>
      </c>
      <c r="AL5">
        <f>+domexp!AL4+reexp!AL4</f>
        <v>40</v>
      </c>
      <c r="AM5">
        <f>+domexp!AM4+reexp!AM4</f>
        <v>22</v>
      </c>
      <c r="AN5">
        <f>+domexp!AN4+reexp!AN4</f>
        <v>50</v>
      </c>
      <c r="AP5">
        <f>+domexp!AP4+reexp!AP4</f>
        <v>12</v>
      </c>
      <c r="AQ5">
        <f>+domexp!AQ4+reexp!AQ4</f>
        <v>67</v>
      </c>
      <c r="AR5">
        <f>+domexp!AR4+reexp!AR4</f>
        <v>211</v>
      </c>
      <c r="AS5">
        <f>+domexp!AS4+reexp!AS4</f>
        <v>72</v>
      </c>
      <c r="AT5">
        <f>+domexp!AT4+reexp!AT4</f>
        <v>488</v>
      </c>
      <c r="AU5">
        <f>+domexp!AU4+reexp!AU4</f>
        <v>97</v>
      </c>
      <c r="AZ5">
        <f>+domexp!AZ4+reexp!AZ4</f>
        <v>142</v>
      </c>
      <c r="BA5">
        <f>+domexp!BA4+reexp!BA4</f>
        <v>1820</v>
      </c>
      <c r="BB5">
        <f>+domexp!BB4+reexp!BB4</f>
        <v>558</v>
      </c>
      <c r="BC5">
        <f>+domexp!BC4+reexp!BC4</f>
        <v>1790</v>
      </c>
    </row>
    <row r="6" spans="1:55">
      <c r="B6" t="s">
        <v>4</v>
      </c>
      <c r="X6">
        <f>+domexp!X5+reexp!X5</f>
        <v>5</v>
      </c>
      <c r="Y6">
        <f>+domexp!Y5+reexp!Y5</f>
        <v>10</v>
      </c>
      <c r="AA6">
        <f>+domexp!AA5+reexp!AA5</f>
        <v>29</v>
      </c>
      <c r="AB6">
        <f>+domexp!AB5+reexp!AB5</f>
        <v>12</v>
      </c>
      <c r="AE6">
        <f>+domexp!AE5+reexp!AE5</f>
        <v>20</v>
      </c>
      <c r="AH6">
        <f>+domexp!AH5+reexp!AH5</f>
        <v>22</v>
      </c>
      <c r="AI6">
        <f>+domexp!AI5+reexp!AI5</f>
        <v>28</v>
      </c>
      <c r="AJ6">
        <f>+domexp!AJ5+reexp!AJ5</f>
        <v>8</v>
      </c>
      <c r="AK6">
        <f>+domexp!AK5+reexp!AK5</f>
        <v>45</v>
      </c>
      <c r="AN6">
        <f>+domexp!AN5+reexp!AN5</f>
        <v>19</v>
      </c>
      <c r="AO6">
        <f>+domexp!AO5+reexp!AO5</f>
        <v>2</v>
      </c>
      <c r="AQ6">
        <f>+domexp!AQ5+reexp!AQ5</f>
        <v>26</v>
      </c>
      <c r="AR6">
        <f>+domexp!AR5+reexp!AR5</f>
        <v>30</v>
      </c>
      <c r="AS6">
        <f>+domexp!AS5+reexp!AS5</f>
        <v>221</v>
      </c>
      <c r="AT6">
        <f>+domexp!AT5+reexp!AT5</f>
        <v>11</v>
      </c>
      <c r="BA6">
        <f>+domexp!BA5+reexp!BA5</f>
        <v>12</v>
      </c>
      <c r="BC6">
        <f>+domexp!BC5+reexp!BC5</f>
        <v>30</v>
      </c>
    </row>
    <row r="7" spans="1:55">
      <c r="B7" t="s">
        <v>5</v>
      </c>
      <c r="X7">
        <f>+domexp!X6+reexp!X6</f>
        <v>5</v>
      </c>
      <c r="Y7">
        <f>+domexp!Y6+reexp!Y6</f>
        <v>7</v>
      </c>
      <c r="Z7">
        <f>+domexp!Z6+reexp!Z6</f>
        <v>280</v>
      </c>
      <c r="AA7">
        <f>+domexp!AA6+reexp!AA6</f>
        <v>200</v>
      </c>
      <c r="AI7">
        <f>+domexp!AI6+reexp!AI6</f>
        <v>26</v>
      </c>
      <c r="AJ7">
        <f>+domexp!AJ6+reexp!AJ6</f>
        <v>10</v>
      </c>
      <c r="AK7">
        <f>+domexp!AK6+reexp!AK6</f>
        <v>61</v>
      </c>
      <c r="AM7">
        <f>+domexp!AM6+reexp!AM6</f>
        <v>10</v>
      </c>
      <c r="AP7">
        <f>+domexp!AP6+reexp!AP6</f>
        <v>20</v>
      </c>
      <c r="AR7">
        <f>+domexp!AR6+reexp!AR6</f>
        <v>57</v>
      </c>
      <c r="AS7">
        <f>+domexp!AS6+reexp!AS6</f>
        <v>48</v>
      </c>
      <c r="AT7">
        <f>+domexp!AT6+reexp!AT6</f>
        <v>933</v>
      </c>
      <c r="AU7">
        <f>+domexp!AU6+reexp!AU6</f>
        <v>42</v>
      </c>
      <c r="AZ7">
        <f>+domexp!AZ6+reexp!AZ6</f>
        <v>208</v>
      </c>
      <c r="BA7">
        <f>+domexp!BA6+reexp!BA6</f>
        <v>75</v>
      </c>
      <c r="BB7">
        <f>+domexp!BB6+reexp!BB6</f>
        <v>399</v>
      </c>
      <c r="BC7">
        <f>+domexp!BC6+reexp!BC6</f>
        <v>579</v>
      </c>
    </row>
    <row r="8" spans="1:55">
      <c r="B8" t="s">
        <v>6</v>
      </c>
    </row>
    <row r="9" spans="1:55">
      <c r="B9" t="s">
        <v>7</v>
      </c>
    </row>
    <row r="10" spans="1:55">
      <c r="B10" t="s">
        <v>8</v>
      </c>
    </row>
    <row r="11" spans="1:55">
      <c r="B11" t="s">
        <v>9</v>
      </c>
      <c r="X11">
        <f>+domexp!X10+reexp!X10</f>
        <v>10902</v>
      </c>
      <c r="Y11">
        <f>+domexp!Y10+reexp!Y10</f>
        <v>15527</v>
      </c>
      <c r="Z11">
        <f>+domexp!Z10+reexp!Z10</f>
        <v>16404</v>
      </c>
      <c r="AA11">
        <f>+domexp!AA10+reexp!AA10</f>
        <v>23018</v>
      </c>
      <c r="AB11">
        <f>+domexp!AB10+reexp!AB10</f>
        <v>23171</v>
      </c>
      <c r="AC11">
        <f>+domexp!AC10+reexp!AC10</f>
        <v>13691</v>
      </c>
      <c r="AD11">
        <f>+domexp!AD10+reexp!AD10</f>
        <v>12785</v>
      </c>
      <c r="AE11">
        <f>+domexp!AE10+reexp!AE10</f>
        <v>14895</v>
      </c>
      <c r="AF11">
        <f>+domexp!AF10+reexp!AF10</f>
        <v>42044</v>
      </c>
      <c r="AG11">
        <f>+domexp!AG10+reexp!AG10</f>
        <v>43568</v>
      </c>
      <c r="AH11">
        <f>+domexp!AH10+reexp!AH10</f>
        <v>44932</v>
      </c>
      <c r="AI11">
        <f>+domexp!AI10+reexp!AI10</f>
        <v>58266</v>
      </c>
      <c r="AJ11">
        <f>+domexp!AJ10+reexp!AJ10</f>
        <v>22622</v>
      </c>
      <c r="AK11">
        <f>+domexp!AK10+reexp!AK10</f>
        <v>37884</v>
      </c>
      <c r="AL11">
        <f>+domexp!AL10+reexp!AL10</f>
        <v>56284</v>
      </c>
      <c r="AM11">
        <f>+domexp!AM10+reexp!AM10</f>
        <v>46063</v>
      </c>
      <c r="AN11">
        <f>+domexp!AN10+reexp!AN10</f>
        <v>54568</v>
      </c>
      <c r="AO11">
        <f>+domexp!AO10+reexp!AO10</f>
        <v>59124</v>
      </c>
      <c r="AP11">
        <f>+domexp!AP10+reexp!AP10</f>
        <v>40615</v>
      </c>
      <c r="AQ11">
        <f>+domexp!AQ10+reexp!AQ10</f>
        <v>62267</v>
      </c>
      <c r="AR11">
        <f>+domexp!AR10+reexp!AR10</f>
        <v>43772</v>
      </c>
      <c r="AS11">
        <f>+domexp!AS10+reexp!AS10</f>
        <v>39621</v>
      </c>
      <c r="AT11">
        <f>+domexp!AT10+reexp!AT10</f>
        <v>84779</v>
      </c>
      <c r="AU11">
        <f>+domexp!AU10+reexp!AU10</f>
        <v>31626</v>
      </c>
      <c r="AZ11">
        <f>+domexp!AZ10+reexp!AZ10</f>
        <v>33265</v>
      </c>
      <c r="BA11">
        <f>+domexp!BA10+reexp!BA10</f>
        <v>241725</v>
      </c>
      <c r="BB11">
        <f>+domexp!BB10+reexp!BB10</f>
        <v>101903</v>
      </c>
      <c r="BC11">
        <f>+domexp!BC10+reexp!BC10</f>
        <v>146662</v>
      </c>
    </row>
    <row r="12" spans="1:55">
      <c r="B12" t="s">
        <v>10</v>
      </c>
      <c r="X12">
        <f>+domexp!X11+reexp!X11</f>
        <v>96</v>
      </c>
      <c r="Y12">
        <f>+domexp!Y11+reexp!Y11</f>
        <v>258</v>
      </c>
      <c r="Z12">
        <f>+domexp!Z11+reexp!Z11</f>
        <v>816</v>
      </c>
      <c r="AA12">
        <f>+domexp!AA11+reexp!AA11</f>
        <v>85</v>
      </c>
      <c r="AB12">
        <f>+domexp!AB11+reexp!AB11</f>
        <v>147</v>
      </c>
      <c r="AC12">
        <f>+domexp!AC11+reexp!AC11</f>
        <v>256</v>
      </c>
      <c r="AD12">
        <f>+domexp!AD11+reexp!AD11</f>
        <v>302</v>
      </c>
      <c r="AE12">
        <f>+domexp!AE11+reexp!AE11</f>
        <v>240</v>
      </c>
      <c r="AF12">
        <f>+domexp!AF11+reexp!AF11</f>
        <v>224</v>
      </c>
      <c r="AG12">
        <f>+domexp!AG11+reexp!AG11</f>
        <v>141</v>
      </c>
      <c r="AH12">
        <f>+domexp!AH11+reexp!AH11</f>
        <v>364</v>
      </c>
      <c r="AI12">
        <f>+domexp!AI11+reexp!AI11</f>
        <v>76</v>
      </c>
      <c r="AJ12">
        <f>+domexp!AJ11+reexp!AJ11</f>
        <v>273</v>
      </c>
      <c r="AK12">
        <f>+domexp!AK11+reexp!AK11</f>
        <v>84</v>
      </c>
      <c r="AL12">
        <f>+domexp!AL11+reexp!AL11</f>
        <v>28</v>
      </c>
      <c r="AM12">
        <f>+domexp!AM11+reexp!AM11</f>
        <v>109</v>
      </c>
      <c r="AN12">
        <f>+domexp!AN11+reexp!AN11</f>
        <v>256</v>
      </c>
      <c r="AO12">
        <f>+domexp!AO11+reexp!AO11</f>
        <v>71</v>
      </c>
      <c r="AP12">
        <f>+domexp!AP11+reexp!AP11</f>
        <v>285</v>
      </c>
      <c r="AQ12">
        <f>+domexp!AQ11+reexp!AQ11</f>
        <v>216</v>
      </c>
      <c r="AR12">
        <f>+domexp!AR11+reexp!AR11</f>
        <v>209</v>
      </c>
      <c r="AS12">
        <f>+domexp!AS11+reexp!AS11</f>
        <v>1130</v>
      </c>
      <c r="AT12">
        <f>+domexp!AT11+reexp!AT11</f>
        <v>943</v>
      </c>
      <c r="AU12">
        <f>+domexp!AU11+reexp!AU11</f>
        <v>1190</v>
      </c>
      <c r="AZ12">
        <f>+domexp!AZ11+reexp!AZ11</f>
        <v>1603</v>
      </c>
      <c r="BA12">
        <f>+domexp!BA11+reexp!BA11</f>
        <v>13509</v>
      </c>
      <c r="BB12">
        <f>+domexp!BB11+reexp!BB11</f>
        <v>9251</v>
      </c>
      <c r="BC12">
        <f>+domexp!BC11+reexp!BC11</f>
        <v>4062</v>
      </c>
    </row>
    <row r="13" spans="1:55">
      <c r="B13" t="s">
        <v>11</v>
      </c>
      <c r="X13">
        <f>+domexp!X12+reexp!X12</f>
        <v>4065</v>
      </c>
      <c r="Y13">
        <f>+domexp!Y12+reexp!Y12</f>
        <v>14691</v>
      </c>
      <c r="Z13">
        <f>+domexp!Z12+reexp!Z12</f>
        <v>6851</v>
      </c>
      <c r="AA13">
        <f>+domexp!AA12+reexp!AA12</f>
        <v>5387</v>
      </c>
      <c r="AB13">
        <f>+domexp!AB12+reexp!AB12</f>
        <v>4669</v>
      </c>
      <c r="AC13">
        <f>+domexp!AC12+reexp!AC12</f>
        <v>4041</v>
      </c>
      <c r="AD13">
        <f>+domexp!AD12+reexp!AD12</f>
        <v>4222</v>
      </c>
      <c r="AE13">
        <f>+domexp!AE12+reexp!AE12</f>
        <v>3706</v>
      </c>
      <c r="AF13">
        <f>+domexp!AF12+reexp!AF12</f>
        <v>4197</v>
      </c>
      <c r="AG13">
        <f>+domexp!AG12+reexp!AG12</f>
        <v>3236</v>
      </c>
      <c r="AH13">
        <f>+domexp!AH12+reexp!AH12</f>
        <v>4634</v>
      </c>
      <c r="AI13">
        <f>+domexp!AI12+reexp!AI12</f>
        <v>4638</v>
      </c>
      <c r="AJ13">
        <f>+domexp!AJ12+reexp!AJ12</f>
        <v>2981</v>
      </c>
      <c r="AK13">
        <f>+domexp!AK12+reexp!AK12</f>
        <v>2083</v>
      </c>
      <c r="AL13">
        <f>+domexp!AL12+reexp!AL12</f>
        <v>2372</v>
      </c>
      <c r="AM13">
        <f>+domexp!AM12+reexp!AM12</f>
        <v>2661</v>
      </c>
      <c r="AN13">
        <f>+domexp!AN12+reexp!AN12</f>
        <v>3494</v>
      </c>
      <c r="AO13">
        <f>+domexp!AO12+reexp!AO12</f>
        <v>3442</v>
      </c>
      <c r="AP13">
        <f>+domexp!AP12+reexp!AP12</f>
        <v>3654</v>
      </c>
      <c r="AQ13">
        <f>+domexp!AQ12+reexp!AQ12</f>
        <v>3789</v>
      </c>
      <c r="AR13">
        <f>+domexp!AR12+reexp!AR12</f>
        <v>4884</v>
      </c>
      <c r="AS13">
        <f>+domexp!AS12+reexp!AS12</f>
        <v>4142</v>
      </c>
      <c r="AT13">
        <f>+domexp!AT12+reexp!AT12</f>
        <v>4409</v>
      </c>
      <c r="AU13">
        <f>+domexp!AU12+reexp!AU12</f>
        <v>3196</v>
      </c>
      <c r="AZ13">
        <f>+domexp!AZ12+reexp!AZ12</f>
        <v>16308</v>
      </c>
      <c r="BA13">
        <f>+domexp!BA12+reexp!BA12</f>
        <v>52184</v>
      </c>
      <c r="BB13">
        <f>+domexp!BB12+reexp!BB12</f>
        <v>23911</v>
      </c>
      <c r="BC13">
        <f>+domexp!BC12+reexp!BC12</f>
        <v>76248</v>
      </c>
    </row>
    <row r="14" spans="1:55">
      <c r="B14" t="s">
        <v>12</v>
      </c>
      <c r="X14">
        <f>+domexp!X13+reexp!X13</f>
        <v>78569</v>
      </c>
      <c r="Y14">
        <f>+domexp!Y13+reexp!Y13</f>
        <v>32155</v>
      </c>
      <c r="Z14">
        <f>+domexp!Z13+reexp!Z13</f>
        <v>33684</v>
      </c>
      <c r="AA14">
        <f>+domexp!AA13+reexp!AA13</f>
        <v>12942</v>
      </c>
      <c r="AB14">
        <f>+domexp!AB13+reexp!AB13</f>
        <v>7002</v>
      </c>
      <c r="AC14">
        <f>+domexp!AC13+reexp!AC13</f>
        <v>7759</v>
      </c>
      <c r="AD14">
        <f>+domexp!AD13+reexp!AD13</f>
        <v>8140</v>
      </c>
      <c r="AE14">
        <f>+domexp!AE13+reexp!AE13</f>
        <v>9560</v>
      </c>
      <c r="AF14">
        <f>+domexp!AF13+reexp!AF13</f>
        <v>12581</v>
      </c>
      <c r="AG14">
        <f>+domexp!AG13+reexp!AG13</f>
        <v>10531</v>
      </c>
      <c r="AH14">
        <f>+domexp!AH13+reexp!AH13</f>
        <v>12244</v>
      </c>
      <c r="AI14">
        <f>+domexp!AI13+reexp!AI13</f>
        <v>17308</v>
      </c>
      <c r="AJ14">
        <f>+domexp!AJ13+reexp!AJ13</f>
        <v>13396</v>
      </c>
      <c r="AK14">
        <f>+domexp!AK13+reexp!AK13</f>
        <v>12336</v>
      </c>
      <c r="AL14">
        <f>+domexp!AL13+reexp!AL13</f>
        <v>14687</v>
      </c>
      <c r="AM14">
        <f>+domexp!AM13+reexp!AM13</f>
        <v>23182</v>
      </c>
      <c r="AN14">
        <f>+domexp!AN13+reexp!AN13</f>
        <v>29350</v>
      </c>
      <c r="AO14">
        <f>+domexp!AO13+reexp!AO13</f>
        <v>27251</v>
      </c>
      <c r="AP14">
        <f>+domexp!AP13+reexp!AP13</f>
        <v>39345</v>
      </c>
      <c r="AQ14">
        <f>+domexp!AQ13+reexp!AQ13</f>
        <v>44553</v>
      </c>
      <c r="AR14">
        <f>+domexp!AR13+reexp!AR13</f>
        <v>49203</v>
      </c>
      <c r="AS14">
        <f>+domexp!AS13+reexp!AS13</f>
        <v>33396</v>
      </c>
      <c r="AT14">
        <f>+domexp!AT13+reexp!AT13</f>
        <v>40651</v>
      </c>
      <c r="AU14">
        <f>+domexp!AU13+reexp!AU13</f>
        <v>36753</v>
      </c>
      <c r="AZ14">
        <f>+domexp!AZ13+reexp!AZ13</f>
        <v>14822</v>
      </c>
      <c r="BA14">
        <f>+domexp!BA13+reexp!BA13</f>
        <v>124923</v>
      </c>
      <c r="BB14">
        <f>+domexp!BB13+reexp!BB13</f>
        <v>180941</v>
      </c>
      <c r="BC14">
        <f>+domexp!BC13+reexp!BC13</f>
        <v>263187</v>
      </c>
    </row>
    <row r="15" spans="1:55">
      <c r="B15" t="s">
        <v>140</v>
      </c>
      <c r="AJ15">
        <f>+domexp!AJ14+reexp!AJ14</f>
        <v>4</v>
      </c>
    </row>
    <row r="16" spans="1:55">
      <c r="B16" t="s">
        <v>13</v>
      </c>
      <c r="X16">
        <f>+domexp!X15+reexp!X15</f>
        <v>2931</v>
      </c>
      <c r="Y16">
        <f>+domexp!Y15+reexp!Y15</f>
        <v>1250</v>
      </c>
      <c r="Z16">
        <f>+domexp!Z15+reexp!Z15</f>
        <v>1054</v>
      </c>
      <c r="AA16">
        <f>+domexp!AA15+reexp!AA15</f>
        <v>227</v>
      </c>
      <c r="AB16">
        <f>+domexp!AB15+reexp!AB15</f>
        <v>5</v>
      </c>
      <c r="AC16">
        <f>+domexp!AC15+reexp!AC15</f>
        <v>94</v>
      </c>
      <c r="AD16">
        <f>+domexp!AD15+reexp!AD15</f>
        <v>26</v>
      </c>
      <c r="AE16">
        <f>+domexp!AE15+reexp!AE15</f>
        <v>20</v>
      </c>
      <c r="AF16">
        <f>+domexp!AF15+reexp!AF15</f>
        <v>388</v>
      </c>
      <c r="AG16">
        <f>+domexp!AG15+reexp!AG15</f>
        <v>86</v>
      </c>
      <c r="AI16">
        <f>+domexp!AI15+reexp!AI15</f>
        <v>294</v>
      </c>
      <c r="AJ16">
        <f>+domexp!AJ15+reexp!AJ15</f>
        <v>26</v>
      </c>
      <c r="AL16">
        <f>+domexp!AL15+reexp!AL15</f>
        <v>67</v>
      </c>
      <c r="AM16">
        <f>+domexp!AM15+reexp!AM15</f>
        <v>148</v>
      </c>
      <c r="AN16">
        <f>+domexp!AN15+reexp!AN15</f>
        <v>328</v>
      </c>
      <c r="AO16">
        <f>+domexp!AO15+reexp!AO15</f>
        <v>256</v>
      </c>
      <c r="AP16">
        <f>+domexp!AP15+reexp!AP15</f>
        <v>100</v>
      </c>
      <c r="AQ16">
        <f>+domexp!AQ15+reexp!AQ15</f>
        <v>31</v>
      </c>
      <c r="AR16">
        <f>+domexp!AR15+reexp!AR15</f>
        <v>220</v>
      </c>
      <c r="AS16">
        <f>+domexp!AS15+reexp!AS15</f>
        <v>718</v>
      </c>
      <c r="AT16">
        <f>+domexp!AT15+reexp!AT15</f>
        <v>290</v>
      </c>
      <c r="AZ16">
        <f>+domexp!AZ15+reexp!AZ15</f>
        <v>1020</v>
      </c>
      <c r="BA16">
        <f>+domexp!BA15+reexp!BA15</f>
        <v>9101</v>
      </c>
      <c r="BB16">
        <f>+domexp!BB15+reexp!BB15</f>
        <v>27485</v>
      </c>
      <c r="BC16">
        <f>+domexp!BC15+reexp!BC15</f>
        <v>8708</v>
      </c>
    </row>
    <row r="17" spans="2:55">
      <c r="B17" t="s">
        <v>14</v>
      </c>
      <c r="X17">
        <f>+domexp!X16+reexp!X16</f>
        <v>2053</v>
      </c>
      <c r="Y17">
        <f>+domexp!Y16+reexp!Y16</f>
        <v>309</v>
      </c>
      <c r="Z17">
        <f>+domexp!Z16+reexp!Z16</f>
        <v>1597</v>
      </c>
      <c r="AA17">
        <f>+domexp!AA16+reexp!AA16</f>
        <v>317</v>
      </c>
      <c r="AB17">
        <f>+domexp!AB16+reexp!AB16</f>
        <v>52</v>
      </c>
      <c r="AC17">
        <f>+domexp!AC16+reexp!AC16</f>
        <v>42</v>
      </c>
      <c r="AD17">
        <f>+domexp!AD16+reexp!AD16</f>
        <v>109</v>
      </c>
      <c r="AE17">
        <f>+domexp!AE16+reexp!AE16</f>
        <v>29</v>
      </c>
      <c r="AF17">
        <f>+domexp!AF16+reexp!AF16</f>
        <v>188</v>
      </c>
      <c r="AG17">
        <f>+domexp!AG16+reexp!AG16</f>
        <v>52</v>
      </c>
      <c r="AH17">
        <f>+domexp!AH16+reexp!AH16</f>
        <v>2</v>
      </c>
      <c r="AI17">
        <f>+domexp!AI16+reexp!AI16</f>
        <v>176</v>
      </c>
      <c r="AJ17">
        <f>+domexp!AJ16+reexp!AJ16</f>
        <v>361</v>
      </c>
      <c r="AK17">
        <f>+domexp!AK16+reexp!AK16</f>
        <v>14</v>
      </c>
      <c r="AM17">
        <f>+domexp!AM16+reexp!AM16</f>
        <v>61</v>
      </c>
      <c r="AN17">
        <f>+domexp!AN16+reexp!AN16</f>
        <v>318</v>
      </c>
      <c r="AO17">
        <f>+domexp!AO16+reexp!AO16</f>
        <v>972</v>
      </c>
      <c r="AP17">
        <f>+domexp!AP16+reexp!AP16</f>
        <v>466</v>
      </c>
      <c r="AQ17">
        <f>+domexp!AQ16+reexp!AQ16</f>
        <v>197</v>
      </c>
      <c r="AR17">
        <f>+domexp!AR16+reexp!AR16</f>
        <v>797</v>
      </c>
      <c r="AS17">
        <f>+domexp!AS16+reexp!AS16</f>
        <v>4016</v>
      </c>
      <c r="AT17">
        <f>+domexp!AT16+reexp!AT16</f>
        <v>3834</v>
      </c>
      <c r="AU17">
        <f>+domexp!AU16+reexp!AU16</f>
        <v>2634</v>
      </c>
      <c r="AZ17">
        <f>+domexp!AZ16+reexp!AZ16</f>
        <v>2584</v>
      </c>
      <c r="BA17">
        <f>+domexp!BA16+reexp!BA16</f>
        <v>28101</v>
      </c>
      <c r="BB17">
        <f>+domexp!BB16+reexp!BB16</f>
        <v>27664</v>
      </c>
      <c r="BC17">
        <f>+domexp!BC16+reexp!BC16</f>
        <v>26950</v>
      </c>
    </row>
    <row r="18" spans="2:55">
      <c r="B18" t="s">
        <v>15</v>
      </c>
      <c r="AI18">
        <f>+domexp!AI17+reexp!AI17</f>
        <v>219</v>
      </c>
      <c r="AJ18">
        <f>+domexp!AJ17+reexp!AJ17</f>
        <v>170</v>
      </c>
      <c r="AK18">
        <f>+domexp!AK17+reexp!AK17</f>
        <v>180</v>
      </c>
      <c r="AL18">
        <f>+domexp!AL17+reexp!AL17</f>
        <v>366</v>
      </c>
      <c r="AM18">
        <f>+domexp!AM17+reexp!AM17</f>
        <v>229</v>
      </c>
      <c r="AN18">
        <f>+domexp!AN17+reexp!AN17</f>
        <v>686</v>
      </c>
      <c r="AO18">
        <f>+domexp!AO17+reexp!AO17</f>
        <v>569</v>
      </c>
      <c r="AP18">
        <f>+domexp!AP17+reexp!AP17</f>
        <v>882</v>
      </c>
      <c r="AQ18">
        <f>+domexp!AQ17+reexp!AQ17</f>
        <v>837</v>
      </c>
      <c r="AR18">
        <f>+domexp!AR17+reexp!AR17</f>
        <v>851</v>
      </c>
      <c r="AS18">
        <f>+domexp!AS17+reexp!AS17</f>
        <v>720</v>
      </c>
      <c r="AT18">
        <f>+domexp!AT17+reexp!AT17</f>
        <v>1429</v>
      </c>
      <c r="AU18">
        <f>+domexp!AU17+reexp!AU17</f>
        <v>396</v>
      </c>
      <c r="AZ18">
        <f>+domexp!AZ17+reexp!AZ17</f>
        <v>5212</v>
      </c>
      <c r="BA18">
        <f>+domexp!BA17+reexp!BA17</f>
        <v>23088</v>
      </c>
      <c r="BB18">
        <f>+domexp!BB17+reexp!BB17</f>
        <v>8331</v>
      </c>
      <c r="BC18">
        <f>+domexp!BC17+reexp!BC17</f>
        <v>10055</v>
      </c>
    </row>
    <row r="19" spans="2:55">
      <c r="B19" t="s">
        <v>16</v>
      </c>
      <c r="AC19">
        <f>+domexp!AC18+reexp!AC18</f>
        <v>216</v>
      </c>
      <c r="AD19">
        <f>+domexp!AD18+reexp!AD18</f>
        <v>120</v>
      </c>
      <c r="AL19">
        <f>+domexp!AL18+reexp!AL18</f>
        <v>554</v>
      </c>
      <c r="AM19">
        <f>+domexp!AM18+reexp!AM18</f>
        <v>783</v>
      </c>
      <c r="AN19">
        <f>+domexp!AN18+reexp!AN18</f>
        <v>840</v>
      </c>
      <c r="AO19">
        <f>+domexp!AO18+reexp!AO18</f>
        <v>683</v>
      </c>
      <c r="AP19">
        <f>+domexp!AP18+reexp!AP18</f>
        <v>1282</v>
      </c>
      <c r="AQ19">
        <f>+domexp!AQ18+reexp!AQ18</f>
        <v>442</v>
      </c>
      <c r="AR19">
        <f>+domexp!AR18+reexp!AR18</f>
        <v>1087</v>
      </c>
      <c r="AU19">
        <f>+domexp!AU18+reexp!AU18</f>
        <v>2080</v>
      </c>
      <c r="AZ19">
        <f>+domexp!AZ18+reexp!AZ18</f>
        <v>989</v>
      </c>
      <c r="BC19">
        <f>+domexp!BC18+reexp!BC18</f>
        <v>1500</v>
      </c>
    </row>
    <row r="20" spans="2:55">
      <c r="B20" t="s">
        <v>17</v>
      </c>
      <c r="BA20">
        <f>+domexp!BA19+reexp!BA19</f>
        <v>2355</v>
      </c>
    </row>
    <row r="21" spans="2:55">
      <c r="B21" t="s">
        <v>18</v>
      </c>
    </row>
    <row r="22" spans="2:55">
      <c r="B22" t="s">
        <v>19</v>
      </c>
      <c r="AE22">
        <f>+domexp!AE21+reexp!AE21</f>
        <v>300</v>
      </c>
      <c r="AM22">
        <f>+domexp!AM21+reexp!AM21</f>
        <v>1</v>
      </c>
      <c r="AO22">
        <f>+domexp!AO21+reexp!AO21</f>
        <v>5</v>
      </c>
      <c r="AP22">
        <f>+domexp!AP21+reexp!AP21</f>
        <v>60</v>
      </c>
      <c r="AS22">
        <f>+domexp!AS21+reexp!AS21</f>
        <v>37</v>
      </c>
      <c r="AT22">
        <f>+domexp!AT21+reexp!AT21</f>
        <v>41</v>
      </c>
      <c r="AU22">
        <f>+domexp!AU21+reexp!AU21</f>
        <v>19</v>
      </c>
      <c r="AZ22">
        <f>+domexp!AZ21+reexp!AZ21</f>
        <v>22</v>
      </c>
      <c r="BA22">
        <f>+domexp!BA21+reexp!BA21</f>
        <v>2366</v>
      </c>
      <c r="BB22">
        <f>+domexp!BB21+reexp!BB21</f>
        <v>240</v>
      </c>
    </row>
    <row r="23" spans="2:55">
      <c r="B23" t="s">
        <v>20</v>
      </c>
      <c r="AA23">
        <f>+domexp!AA22+reexp!AA22</f>
        <v>1600</v>
      </c>
      <c r="AB23">
        <f>+domexp!AB22+reexp!AB22</f>
        <v>1383</v>
      </c>
      <c r="AC23">
        <f>+domexp!AC22+reexp!AC22</f>
        <v>4207</v>
      </c>
      <c r="AD23">
        <f>+domexp!AD22+reexp!AD22</f>
        <v>1506</v>
      </c>
      <c r="AE23">
        <f>+domexp!AE22+reexp!AE22</f>
        <v>680</v>
      </c>
      <c r="AG23">
        <f>+domexp!AG22+reexp!AG22</f>
        <v>340</v>
      </c>
      <c r="AH23">
        <f>+domexp!AH22+reexp!AH22</f>
        <v>1300</v>
      </c>
      <c r="AI23">
        <f>+domexp!AI22+reexp!AI22</f>
        <v>616</v>
      </c>
      <c r="AJ23">
        <f>+domexp!AJ22+reexp!AJ22</f>
        <v>880</v>
      </c>
      <c r="AK23">
        <f>+domexp!AK22+reexp!AK22</f>
        <v>896</v>
      </c>
      <c r="AL23">
        <f>+domexp!AL22+reexp!AL22</f>
        <v>647</v>
      </c>
      <c r="AM23">
        <f>+domexp!AM22+reexp!AM22</f>
        <v>2787</v>
      </c>
      <c r="AN23">
        <f>+domexp!AN22+reexp!AN22</f>
        <v>3540</v>
      </c>
      <c r="AO23">
        <f>+domexp!AO22+reexp!AO22</f>
        <v>3943</v>
      </c>
      <c r="AP23">
        <f>+domexp!AP22+reexp!AP22</f>
        <v>1643</v>
      </c>
      <c r="AQ23">
        <f>+domexp!AQ22+reexp!AQ22</f>
        <v>527</v>
      </c>
      <c r="AR23">
        <f>+domexp!AR22+reexp!AR22</f>
        <v>883</v>
      </c>
      <c r="AS23">
        <f>+domexp!AS22+reexp!AS22</f>
        <v>684</v>
      </c>
      <c r="AT23">
        <f>+domexp!AT22+reexp!AT22</f>
        <v>1976</v>
      </c>
      <c r="AU23">
        <f>+domexp!AU22+reexp!AU22</f>
        <v>3468</v>
      </c>
      <c r="AZ23">
        <f>+domexp!AZ22+reexp!AZ22</f>
        <v>22014</v>
      </c>
      <c r="BA23">
        <f>+domexp!BA22+reexp!BA22</f>
        <v>51568</v>
      </c>
      <c r="BB23">
        <f>+domexp!BB22+reexp!BB22</f>
        <v>44757</v>
      </c>
      <c r="BC23">
        <f>+domexp!BC22+reexp!BC22</f>
        <v>50283</v>
      </c>
    </row>
    <row r="24" spans="2:55">
      <c r="B24" t="s">
        <v>21</v>
      </c>
    </row>
    <row r="25" spans="2:55">
      <c r="B25" t="s">
        <v>22</v>
      </c>
    </row>
    <row r="26" spans="2:55">
      <c r="B26" t="s">
        <v>23</v>
      </c>
      <c r="AH26">
        <f>+domexp!AH25+reexp!AH25</f>
        <v>8</v>
      </c>
      <c r="AI26">
        <f>+domexp!AI25+reexp!AI25</f>
        <v>7</v>
      </c>
      <c r="AN26">
        <f>+domexp!AN25+reexp!AN25</f>
        <v>15</v>
      </c>
      <c r="AS26">
        <f>+domexp!AS25+reexp!AS25</f>
        <v>5</v>
      </c>
    </row>
    <row r="27" spans="2:55">
      <c r="B27" t="s">
        <v>115</v>
      </c>
      <c r="AZ27">
        <f>+domexp!AZ26+reexp!AZ26</f>
        <v>202</v>
      </c>
    </row>
    <row r="28" spans="2:55">
      <c r="B28" t="s">
        <v>24</v>
      </c>
    </row>
    <row r="29" spans="2:55">
      <c r="B29" t="s">
        <v>25</v>
      </c>
    </row>
    <row r="30" spans="2:55">
      <c r="B30" t="s">
        <v>26</v>
      </c>
      <c r="AI30">
        <f>+domexp!AI29+reexp!AI29</f>
        <v>34</v>
      </c>
      <c r="AK30">
        <f>+domexp!AK29+reexp!AK29</f>
        <v>17</v>
      </c>
      <c r="AL30">
        <f>+domexp!AL29+reexp!AL29</f>
        <v>30</v>
      </c>
      <c r="AM30">
        <f>+domexp!AM29+reexp!AM29</f>
        <v>60</v>
      </c>
      <c r="AO30">
        <f>+domexp!AO29+reexp!AO29</f>
        <v>413</v>
      </c>
      <c r="AP30">
        <f>+domexp!AP29+reexp!AP29</f>
        <v>170</v>
      </c>
      <c r="AQ30">
        <f>+domexp!AQ29+reexp!AQ29</f>
        <v>141</v>
      </c>
      <c r="AR30">
        <f>+domexp!AR29+reexp!AR29</f>
        <v>641</v>
      </c>
      <c r="AS30">
        <f>+domexp!AS29+reexp!AS29</f>
        <v>843</v>
      </c>
      <c r="AT30">
        <f>+domexp!AT29+reexp!AT29</f>
        <v>2178</v>
      </c>
      <c r="AU30">
        <f>+domexp!AU29+reexp!AU29</f>
        <v>447</v>
      </c>
      <c r="AZ30">
        <f>+domexp!AZ29+reexp!AZ29</f>
        <v>5</v>
      </c>
      <c r="BA30">
        <f>+domexp!BA29+reexp!BA29</f>
        <v>1247</v>
      </c>
      <c r="BB30">
        <f>+domexp!BB29+reexp!BB29</f>
        <v>7254</v>
      </c>
      <c r="BC30">
        <f>+domexp!BC29+reexp!BC29</f>
        <v>7745</v>
      </c>
    </row>
    <row r="31" spans="2:55">
      <c r="B31" t="s">
        <v>27</v>
      </c>
      <c r="AK31">
        <f>+domexp!AK30+reexp!AK30</f>
        <v>168</v>
      </c>
      <c r="AL31">
        <f>+domexp!AL30+reexp!AL30</f>
        <v>24</v>
      </c>
      <c r="AM31">
        <f>+domexp!AM30+reexp!AM30</f>
        <v>148</v>
      </c>
      <c r="AO31">
        <f>+domexp!AO30+reexp!AO30</f>
        <v>126</v>
      </c>
      <c r="AQ31">
        <f>+domexp!AQ30+reexp!AQ30</f>
        <v>300</v>
      </c>
      <c r="AR31">
        <f>+domexp!AR30+reexp!AR30</f>
        <v>26</v>
      </c>
      <c r="AS31">
        <f>+domexp!AS30+reexp!AS30</f>
        <v>560</v>
      </c>
      <c r="AT31">
        <f>+domexp!AT30+reexp!AT30</f>
        <v>1098</v>
      </c>
      <c r="AZ31">
        <f>+domexp!AZ30+reexp!AZ30</f>
        <v>56</v>
      </c>
      <c r="BB31">
        <f>+domexp!BB30+reexp!BB30</f>
        <v>1600</v>
      </c>
      <c r="BC31">
        <f>+domexp!BC30+reexp!BC30</f>
        <v>0</v>
      </c>
    </row>
    <row r="32" spans="2:55">
      <c r="B32" t="s">
        <v>28</v>
      </c>
      <c r="BC32">
        <f>+domexp!BC31+reexp!BC31</f>
        <v>118</v>
      </c>
    </row>
    <row r="33" spans="2:55">
      <c r="B33" t="s">
        <v>29</v>
      </c>
    </row>
    <row r="35" spans="2:55">
      <c r="B35" t="s">
        <v>30</v>
      </c>
      <c r="X35">
        <f>+domexp!X34+reexp!X34</f>
        <v>107867</v>
      </c>
      <c r="Y35">
        <f>+domexp!Y34+reexp!Y34</f>
        <v>108955</v>
      </c>
      <c r="Z35">
        <f>+domexp!Z34+reexp!Z34</f>
        <v>51069</v>
      </c>
      <c r="AA35">
        <f>+domexp!AA34+reexp!AA34</f>
        <v>81571</v>
      </c>
      <c r="AB35">
        <f>+domexp!AB34+reexp!AB34</f>
        <v>77602</v>
      </c>
      <c r="AC35">
        <f>+domexp!AC34+reexp!AC34</f>
        <v>151856</v>
      </c>
      <c r="AD35">
        <f>+domexp!AD34+reexp!AD34</f>
        <v>212816</v>
      </c>
      <c r="AE35">
        <f>+domexp!AE34+reexp!AE34</f>
        <v>227015</v>
      </c>
      <c r="AF35">
        <f>+domexp!AF34+reexp!AF34</f>
        <v>242837</v>
      </c>
      <c r="AG35">
        <f>+domexp!AG34+reexp!AG34</f>
        <v>190987</v>
      </c>
      <c r="AH35">
        <f>+domexp!AH34+reexp!AH34</f>
        <v>187996</v>
      </c>
      <c r="AI35">
        <f>+domexp!AI34+reexp!AI34</f>
        <v>109355</v>
      </c>
      <c r="AJ35">
        <f>+domexp!AJ34+reexp!AJ34</f>
        <v>75272</v>
      </c>
      <c r="AK35">
        <f>+domexp!AK34+reexp!AK34</f>
        <v>51826</v>
      </c>
      <c r="AL35">
        <f>+domexp!AL34+reexp!AL34</f>
        <v>36178</v>
      </c>
      <c r="AM35">
        <f>+domexp!AM34+reexp!AM34</f>
        <v>74440</v>
      </c>
      <c r="AN35">
        <f>+domexp!AN34+reexp!AN34</f>
        <v>50298</v>
      </c>
      <c r="AO35">
        <f>+domexp!AO34+reexp!AO34</f>
        <v>74782</v>
      </c>
      <c r="AP35">
        <f>+domexp!AP34+reexp!AP34</f>
        <v>95641</v>
      </c>
      <c r="AQ35">
        <f>+domexp!AQ34+reexp!AQ34</f>
        <v>53815</v>
      </c>
      <c r="AR35">
        <f>+domexp!AR34+reexp!AR34</f>
        <v>79530</v>
      </c>
      <c r="AS35">
        <f>+domexp!AS34+reexp!AS34</f>
        <v>67191</v>
      </c>
      <c r="AT35">
        <f>+domexp!AT34+reexp!AT34</f>
        <v>91308</v>
      </c>
      <c r="AU35">
        <f>+domexp!AU34+reexp!AU34</f>
        <v>198120</v>
      </c>
      <c r="AZ35">
        <f>+domexp!AZ34+reexp!AZ34</f>
        <v>518551</v>
      </c>
      <c r="BA35">
        <f>+domexp!BA34+reexp!BA34</f>
        <v>1819083</v>
      </c>
      <c r="BB35">
        <f>+domexp!BB34+reexp!BB34</f>
        <v>2006240</v>
      </c>
      <c r="BC35">
        <f>+domexp!BC34+reexp!BC34</f>
        <v>2597114</v>
      </c>
    </row>
    <row r="36" spans="2:55">
      <c r="B36" t="s">
        <v>31</v>
      </c>
      <c r="X36">
        <f>+domexp!X35+reexp!X35</f>
        <v>102224</v>
      </c>
      <c r="Z36">
        <f>+domexp!Z35+reexp!Z35</f>
        <v>500</v>
      </c>
      <c r="AA36">
        <f>+domexp!AA35+reexp!AA35</f>
        <v>1050</v>
      </c>
      <c r="AB36">
        <f>+domexp!AB35+reexp!AB35</f>
        <v>4529</v>
      </c>
      <c r="AC36">
        <f>+domexp!AC35+reexp!AC35</f>
        <v>6434</v>
      </c>
      <c r="AD36">
        <f>+domexp!AD35+reexp!AD35</f>
        <v>5970</v>
      </c>
      <c r="AE36">
        <f>+domexp!AE35+reexp!AE35</f>
        <v>8160</v>
      </c>
      <c r="AF36">
        <f>+domexp!AF35+reexp!AF35</f>
        <v>7755</v>
      </c>
      <c r="AG36">
        <f>+domexp!AG35+reexp!AG35</f>
        <v>1800</v>
      </c>
      <c r="AH36">
        <f>+domexp!AH35+reexp!AH35</f>
        <v>672</v>
      </c>
      <c r="AI36">
        <f>+domexp!AI35+reexp!AI35</f>
        <v>448</v>
      </c>
      <c r="AK36">
        <f>+domexp!AK35+reexp!AK35</f>
        <v>1372</v>
      </c>
      <c r="AL36">
        <f>+domexp!AL35+reexp!AL35</f>
        <v>225</v>
      </c>
      <c r="AM36">
        <f>+domexp!AM35+reexp!AM35</f>
        <v>628</v>
      </c>
      <c r="AO36">
        <f>+domexp!AO35+reexp!AO35</f>
        <v>1500</v>
      </c>
      <c r="AP36">
        <f>+domexp!AP35+reexp!AP35</f>
        <v>4780</v>
      </c>
      <c r="AQ36">
        <f>+domexp!AQ35+reexp!AQ35</f>
        <v>168</v>
      </c>
      <c r="AZ36">
        <f>+domexp!AZ35+reexp!AZ35</f>
        <v>0</v>
      </c>
      <c r="BA36">
        <f>+domexp!BA35+reexp!BA35</f>
        <v>1987</v>
      </c>
      <c r="BB36">
        <f>+domexp!BB35+reexp!BB35</f>
        <v>0</v>
      </c>
      <c r="BC36">
        <f>+domexp!BC35+reexp!BC35</f>
        <v>0</v>
      </c>
    </row>
    <row r="37" spans="2:55">
      <c r="B37" t="s">
        <v>32</v>
      </c>
      <c r="AM37">
        <f>+domexp!AM36+reexp!AM36</f>
        <v>37</v>
      </c>
      <c r="AZ37">
        <f>+domexp!AZ36+reexp!AZ36</f>
        <v>2744</v>
      </c>
      <c r="BA37">
        <f>+domexp!BA36+reexp!BA36</f>
        <v>0</v>
      </c>
      <c r="BB37">
        <f>+domexp!BB36+reexp!BB36</f>
        <v>24176</v>
      </c>
      <c r="BC37">
        <f>+domexp!BC36+reexp!BC36</f>
        <v>38005</v>
      </c>
    </row>
    <row r="38" spans="2:55">
      <c r="B38" t="s">
        <v>33</v>
      </c>
      <c r="AI38">
        <f>+domexp!AI37+reexp!AI37</f>
        <v>100</v>
      </c>
      <c r="AJ38">
        <f>+domexp!AJ37+reexp!AJ37</f>
        <v>50</v>
      </c>
      <c r="AZ38">
        <f>+domexp!AZ37+reexp!AZ37</f>
        <v>0</v>
      </c>
      <c r="BA38">
        <f>+domexp!BA37+reexp!BA37</f>
        <v>0</v>
      </c>
      <c r="BB38">
        <f>+domexp!BB37+reexp!BB37</f>
        <v>0</v>
      </c>
      <c r="BC38">
        <f>+domexp!BC37+reexp!BC37</f>
        <v>0</v>
      </c>
    </row>
    <row r="39" spans="2:55">
      <c r="B39" t="s">
        <v>34</v>
      </c>
      <c r="AZ39">
        <f>+domexp!AZ38+reexp!AZ38</f>
        <v>0</v>
      </c>
      <c r="BA39">
        <f>+domexp!BA38+reexp!BA38</f>
        <v>0</v>
      </c>
      <c r="BB39">
        <f>+domexp!BB38+reexp!BB38</f>
        <v>0</v>
      </c>
      <c r="BC39">
        <f>+domexp!BC38+reexp!BC38</f>
        <v>0</v>
      </c>
    </row>
    <row r="40" spans="2:55">
      <c r="B40" t="s">
        <v>35</v>
      </c>
      <c r="AD40">
        <f>+domexp!AD39+reexp!AD39</f>
        <v>16200</v>
      </c>
      <c r="AZ40">
        <f>+domexp!AZ39+reexp!AZ39</f>
        <v>0</v>
      </c>
      <c r="BA40">
        <f>+domexp!BA39+reexp!BA39</f>
        <v>0</v>
      </c>
      <c r="BB40">
        <f>+domexp!BB39+reexp!BB39</f>
        <v>8449</v>
      </c>
      <c r="BC40">
        <f>+domexp!BC39+reexp!BC39</f>
        <v>2767</v>
      </c>
    </row>
    <row r="41" spans="2:55">
      <c r="B41" t="s">
        <v>36</v>
      </c>
      <c r="Z41">
        <f>+domexp!Z40+reexp!Z40</f>
        <v>450</v>
      </c>
      <c r="AA41">
        <f>+domexp!AA40+reexp!AA40</f>
        <v>1000</v>
      </c>
      <c r="AB41">
        <f>+domexp!AB40+reexp!AB40</f>
        <v>2000</v>
      </c>
      <c r="AD41">
        <f>+domexp!AD40+reexp!AD40</f>
        <v>119</v>
      </c>
      <c r="AE41">
        <f>+domexp!AE40+reexp!AE40</f>
        <v>16420</v>
      </c>
      <c r="AF41">
        <f>+domexp!AF40+reexp!AF40</f>
        <v>525</v>
      </c>
      <c r="AH41">
        <f>+domexp!AH40+reexp!AH40</f>
        <v>800</v>
      </c>
      <c r="AI41">
        <f>+domexp!AI40+reexp!AI40</f>
        <v>456</v>
      </c>
      <c r="AK41">
        <f>+domexp!AK40+reexp!AK40</f>
        <v>140</v>
      </c>
      <c r="AO41">
        <f>+domexp!AO40+reexp!AO40</f>
        <v>1210</v>
      </c>
      <c r="AQ41">
        <f>+domexp!AQ40+reexp!AQ40</f>
        <v>3158</v>
      </c>
      <c r="AR41">
        <f>+domexp!AR40+reexp!AR40</f>
        <v>908</v>
      </c>
      <c r="AZ41">
        <f>+domexp!AZ40+reexp!AZ40</f>
        <v>18613</v>
      </c>
      <c r="BA41">
        <f>+domexp!BA40+reexp!BA40</f>
        <v>61223</v>
      </c>
      <c r="BB41">
        <f>+domexp!BB40+reexp!BB40</f>
        <v>186803</v>
      </c>
      <c r="BC41">
        <f>+domexp!BC40+reexp!BC40</f>
        <v>176384</v>
      </c>
    </row>
    <row r="42" spans="2:55">
      <c r="B42" t="s">
        <v>37</v>
      </c>
      <c r="AZ42">
        <f>+domexp!AZ41+reexp!AZ41</f>
        <v>0</v>
      </c>
      <c r="BA42">
        <f>+domexp!BA41+reexp!BA41</f>
        <v>0</v>
      </c>
      <c r="BB42">
        <f>+domexp!BB41+reexp!BB41</f>
        <v>2908</v>
      </c>
      <c r="BC42">
        <f>+domexp!BC41+reexp!BC41</f>
        <v>0</v>
      </c>
    </row>
    <row r="43" spans="2:55">
      <c r="B43" t="s">
        <v>38</v>
      </c>
      <c r="AC43">
        <f>+domexp!AC42+reexp!AC42</f>
        <v>1150</v>
      </c>
      <c r="AE43">
        <f>+domexp!AE42+reexp!AE42</f>
        <v>400</v>
      </c>
      <c r="AF43">
        <f>+domexp!AF42+reexp!AF42</f>
        <v>300</v>
      </c>
      <c r="AH43">
        <f>+domexp!AH42+reexp!AH42</f>
        <v>61</v>
      </c>
      <c r="AJ43">
        <f>+domexp!AJ42+reexp!AJ42</f>
        <v>968</v>
      </c>
      <c r="AK43">
        <f>+domexp!AK42+reexp!AK42</f>
        <v>500</v>
      </c>
      <c r="AL43">
        <f>+domexp!AL42+reexp!AL42</f>
        <v>232</v>
      </c>
      <c r="AM43">
        <f>+domexp!AM42+reexp!AM42</f>
        <v>522</v>
      </c>
      <c r="AN43">
        <f>+domexp!AN42+reexp!AN42</f>
        <v>2430</v>
      </c>
      <c r="AO43">
        <f>+domexp!AO42+reexp!AO42</f>
        <v>15091</v>
      </c>
      <c r="AP43">
        <f>+domexp!AP42+reexp!AP42</f>
        <v>22391</v>
      </c>
      <c r="AQ43">
        <f>+domexp!AQ42+reexp!AQ42</f>
        <v>7481</v>
      </c>
      <c r="AR43">
        <f>+domexp!AR42+reexp!AR42</f>
        <v>6847</v>
      </c>
      <c r="AZ43">
        <f>+domexp!AZ42+reexp!AZ42</f>
        <v>0</v>
      </c>
      <c r="BA43">
        <f>+domexp!BA42+reexp!BA42</f>
        <v>0</v>
      </c>
      <c r="BB43">
        <f>+domexp!BB42+reexp!BB42</f>
        <v>49612</v>
      </c>
      <c r="BC43">
        <f>+domexp!BC42+reexp!BC42</f>
        <v>937479</v>
      </c>
    </row>
    <row r="44" spans="2:55">
      <c r="B44" t="s">
        <v>39</v>
      </c>
      <c r="AZ44">
        <f>+domexp!AZ43+reexp!AZ43</f>
        <v>0</v>
      </c>
      <c r="BA44">
        <f>+domexp!BA43+reexp!BA43</f>
        <v>0</v>
      </c>
      <c r="BB44">
        <f>+domexp!BB43+reexp!BB43</f>
        <v>0</v>
      </c>
      <c r="BC44">
        <f>+domexp!BC43+reexp!BC43</f>
        <v>0</v>
      </c>
    </row>
    <row r="45" spans="2:55">
      <c r="B45" t="s">
        <v>40</v>
      </c>
      <c r="AZ45">
        <f>+domexp!AZ44+reexp!AZ44</f>
        <v>0</v>
      </c>
      <c r="BA45">
        <f>+domexp!BA44+reexp!BA44</f>
        <v>0</v>
      </c>
      <c r="BB45">
        <f>+domexp!BB44+reexp!BB44</f>
        <v>0</v>
      </c>
      <c r="BC45">
        <f>+domexp!BC44+reexp!BC44</f>
        <v>0</v>
      </c>
    </row>
    <row r="46" spans="2:55">
      <c r="B46" t="s">
        <v>41</v>
      </c>
      <c r="AJ46">
        <f>+domexp!AJ45+reexp!AJ45</f>
        <v>600</v>
      </c>
      <c r="AU46">
        <f>+domexp!AU45+reexp!AU45</f>
        <v>4784</v>
      </c>
      <c r="AZ46">
        <f>+domexp!AZ45+reexp!AZ45</f>
        <v>0</v>
      </c>
      <c r="BA46">
        <f>+domexp!BA45+reexp!BA45</f>
        <v>13920</v>
      </c>
      <c r="BB46">
        <f>+domexp!BB45+reexp!BB45</f>
        <v>18720</v>
      </c>
      <c r="BC46">
        <f>+domexp!BC45+reexp!BC45</f>
        <v>0</v>
      </c>
    </row>
    <row r="47" spans="2:55">
      <c r="B47" t="s">
        <v>42</v>
      </c>
      <c r="AJ47">
        <f>+domexp!AJ46+reexp!AJ46</f>
        <v>900</v>
      </c>
      <c r="AK47">
        <f>+domexp!AK46+reexp!AK46</f>
        <v>750</v>
      </c>
      <c r="AL47">
        <f>+domexp!AL46+reexp!AL46</f>
        <v>600</v>
      </c>
      <c r="AP47">
        <f>+domexp!AP46+reexp!AP46</f>
        <v>748</v>
      </c>
      <c r="AQ47">
        <f>+domexp!AQ46+reexp!AQ46</f>
        <v>11393</v>
      </c>
      <c r="AR47">
        <f>+domexp!AR46+reexp!AR46</f>
        <v>6236</v>
      </c>
      <c r="AS47">
        <f>+domexp!AS46+reexp!AS46</f>
        <v>3600</v>
      </c>
      <c r="AZ47">
        <f>+domexp!AZ46+reexp!AZ46</f>
        <v>2907</v>
      </c>
      <c r="BA47">
        <f>+domexp!BA46+reexp!BA46</f>
        <v>225536</v>
      </c>
      <c r="BB47">
        <f>+domexp!BB46+reexp!BB46</f>
        <v>43488</v>
      </c>
      <c r="BC47">
        <f>+domexp!BC46+reexp!BC46</f>
        <v>99499</v>
      </c>
    </row>
    <row r="48" spans="2:55">
      <c r="B48" t="s">
        <v>43</v>
      </c>
      <c r="AZ48">
        <f>+domexp!AZ47+reexp!AZ47</f>
        <v>0</v>
      </c>
      <c r="BA48">
        <f>+domexp!BA47+reexp!BA47</f>
        <v>0</v>
      </c>
      <c r="BB48">
        <f>+domexp!BB47+reexp!BB47</f>
        <v>0</v>
      </c>
      <c r="BC48">
        <f>+domexp!BC47+reexp!BC47</f>
        <v>0</v>
      </c>
    </row>
    <row r="49" spans="2:55">
      <c r="B49" t="s">
        <v>44</v>
      </c>
      <c r="AZ49">
        <f>+domexp!AZ48+reexp!AZ48</f>
        <v>0</v>
      </c>
      <c r="BA49">
        <f>+domexp!BA48+reexp!BA48</f>
        <v>0</v>
      </c>
      <c r="BB49">
        <f>+domexp!BB48+reexp!BB48</f>
        <v>0</v>
      </c>
      <c r="BC49">
        <f>+domexp!BC48+reexp!BC48</f>
        <v>0</v>
      </c>
    </row>
    <row r="50" spans="2:55">
      <c r="B50" t="s">
        <v>45</v>
      </c>
      <c r="X50">
        <f>+domexp!X49+reexp!X49</f>
        <v>9</v>
      </c>
      <c r="AZ50">
        <f>+domexp!AZ49+reexp!AZ49</f>
        <v>0</v>
      </c>
      <c r="BA50">
        <f>+domexp!BA49+reexp!BA49</f>
        <v>200</v>
      </c>
      <c r="BB50">
        <f>+domexp!BB49+reexp!BB49</f>
        <v>0</v>
      </c>
      <c r="BC50">
        <f>+domexp!BC49+reexp!BC49</f>
        <v>3335</v>
      </c>
    </row>
    <row r="51" spans="2:55">
      <c r="B51" t="s">
        <v>46</v>
      </c>
      <c r="AZ51">
        <f>+domexp!AZ50+reexp!AZ50</f>
        <v>362</v>
      </c>
      <c r="BA51">
        <f>+domexp!BA50+reexp!BA50</f>
        <v>0</v>
      </c>
      <c r="BB51">
        <f>+domexp!BB50+reexp!BB50</f>
        <v>0</v>
      </c>
      <c r="BC51">
        <f>+domexp!BC50+reexp!BC50</f>
        <v>0</v>
      </c>
    </row>
    <row r="52" spans="2:55">
      <c r="B52" t="s">
        <v>47</v>
      </c>
      <c r="AP52">
        <f>+domexp!AP51+reexp!AP51</f>
        <v>1000</v>
      </c>
      <c r="AZ52">
        <f>+domexp!AZ51+reexp!AZ51</f>
        <v>0</v>
      </c>
      <c r="BA52">
        <f>+domexp!BA51+reexp!BA51</f>
        <v>0</v>
      </c>
      <c r="BB52">
        <f>+domexp!BB51+reexp!BB51</f>
        <v>1210</v>
      </c>
      <c r="BC52">
        <f>+domexp!BC51+reexp!BC51</f>
        <v>7535</v>
      </c>
    </row>
    <row r="53" spans="2:55">
      <c r="B53" t="s">
        <v>48</v>
      </c>
      <c r="AZ53">
        <f>+domexp!AZ52+reexp!AZ52</f>
        <v>0</v>
      </c>
      <c r="BA53">
        <f>+domexp!BA52+reexp!BA52</f>
        <v>0</v>
      </c>
      <c r="BB53">
        <f>+domexp!BB52+reexp!BB52</f>
        <v>0</v>
      </c>
      <c r="BC53">
        <f>+domexp!BC52+reexp!BC52</f>
        <v>0</v>
      </c>
    </row>
    <row r="54" spans="2:55">
      <c r="B54" t="s">
        <v>49</v>
      </c>
      <c r="AS54">
        <f>+domexp!AS53+reexp!AS53</f>
        <v>401</v>
      </c>
      <c r="AT54">
        <f>+domexp!AT53+reexp!AT53</f>
        <v>605</v>
      </c>
      <c r="AU54">
        <f>+domexp!AU53+reexp!AU53</f>
        <v>5088</v>
      </c>
      <c r="AZ54">
        <f>+domexp!AZ53+reexp!AZ53</f>
        <v>6567</v>
      </c>
      <c r="BA54">
        <f>+domexp!BA53+reexp!BA53</f>
        <v>0</v>
      </c>
      <c r="BB54">
        <f>+domexp!BB53+reexp!BB53</f>
        <v>6088</v>
      </c>
      <c r="BC54">
        <f>+domexp!BC53+reexp!BC53</f>
        <v>0</v>
      </c>
    </row>
    <row r="55" spans="2:55">
      <c r="B55" t="s">
        <v>50</v>
      </c>
      <c r="AZ55">
        <f>+domexp!AZ54+reexp!AZ54</f>
        <v>0</v>
      </c>
      <c r="BA55">
        <f>+domexp!BA54+reexp!BA54</f>
        <v>0</v>
      </c>
      <c r="BB55">
        <f>+domexp!BB54+reexp!BB54</f>
        <v>0</v>
      </c>
      <c r="BC55">
        <f>+domexp!BC54+reexp!BC54</f>
        <v>0</v>
      </c>
    </row>
    <row r="56" spans="2:55">
      <c r="B56" t="s">
        <v>51</v>
      </c>
      <c r="Z56">
        <f>+domexp!Z55+reexp!Z55</f>
        <v>12</v>
      </c>
      <c r="AE56">
        <f>+domexp!AE55+reexp!AE55</f>
        <v>5</v>
      </c>
      <c r="AG56">
        <f>+domexp!AG55+reexp!AG55</f>
        <v>75</v>
      </c>
      <c r="AK56">
        <f>+domexp!AK55+reexp!AK55</f>
        <v>3</v>
      </c>
      <c r="AL56">
        <f>+domexp!AL55+reexp!AL55</f>
        <v>337</v>
      </c>
      <c r="AM56">
        <f>+domexp!AM55+reexp!AM55</f>
        <v>852</v>
      </c>
      <c r="AN56">
        <f>+domexp!AN55+reexp!AN55</f>
        <v>13</v>
      </c>
      <c r="AR56">
        <f>+domexp!AR55+reexp!AR55</f>
        <v>3</v>
      </c>
      <c r="AZ56">
        <f>+domexp!AZ55+reexp!AZ55</f>
        <v>0</v>
      </c>
      <c r="BA56">
        <f>+domexp!BA55+reexp!BA55</f>
        <v>0</v>
      </c>
      <c r="BB56">
        <f>+domexp!BB55+reexp!BB55</f>
        <v>192</v>
      </c>
      <c r="BC56">
        <f>+domexp!BC55+reexp!BC55</f>
        <v>0</v>
      </c>
    </row>
    <row r="57" spans="2:55">
      <c r="B57" t="s">
        <v>52</v>
      </c>
      <c r="AZ57">
        <f>+domexp!AZ56+reexp!AZ56</f>
        <v>0</v>
      </c>
      <c r="BA57">
        <f>+domexp!BA56+reexp!BA56</f>
        <v>0</v>
      </c>
      <c r="BB57">
        <f>+domexp!BB56+reexp!BB56</f>
        <v>0</v>
      </c>
      <c r="BC57">
        <f>+domexp!BC56+reexp!BC56</f>
        <v>0</v>
      </c>
    </row>
    <row r="58" spans="2:55">
      <c r="B58" t="s">
        <v>53</v>
      </c>
      <c r="AZ58">
        <f>+domexp!AZ57+reexp!AZ57</f>
        <v>0</v>
      </c>
      <c r="BA58">
        <f>+domexp!BA57+reexp!BA57</f>
        <v>0</v>
      </c>
      <c r="BB58">
        <f>+domexp!BB57+reexp!BB57</f>
        <v>0</v>
      </c>
      <c r="BC58">
        <f>+domexp!BC57+reexp!BC57</f>
        <v>0</v>
      </c>
    </row>
    <row r="59" spans="2:55">
      <c r="B59" t="s">
        <v>54</v>
      </c>
      <c r="AZ59">
        <f>+domexp!AZ58+reexp!AZ58</f>
        <v>0</v>
      </c>
      <c r="BA59">
        <f>+domexp!BA58+reexp!BA58</f>
        <v>0</v>
      </c>
      <c r="BB59">
        <f>+domexp!BB58+reexp!BB58</f>
        <v>0</v>
      </c>
      <c r="BC59">
        <f>+domexp!BC58+reexp!BC58</f>
        <v>0</v>
      </c>
    </row>
    <row r="60" spans="2:55">
      <c r="B60" t="s">
        <v>55</v>
      </c>
      <c r="AU60">
        <f>+domexp!AU59+reexp!AU59</f>
        <v>96</v>
      </c>
      <c r="AZ60">
        <f>+domexp!AZ59+reexp!AZ59</f>
        <v>0</v>
      </c>
      <c r="BA60">
        <f>+domexp!BA59+reexp!BA59</f>
        <v>1437</v>
      </c>
      <c r="BB60">
        <f>+domexp!BB59+reexp!BB59</f>
        <v>4652</v>
      </c>
      <c r="BC60">
        <f>+domexp!BC59+reexp!BC59</f>
        <v>11883</v>
      </c>
    </row>
    <row r="61" spans="2:55">
      <c r="B61" t="s">
        <v>75</v>
      </c>
    </row>
    <row r="62" spans="2:55">
      <c r="B62" t="s">
        <v>78</v>
      </c>
      <c r="X62">
        <f>+domexp!X61+reexp!X61</f>
        <v>1</v>
      </c>
      <c r="Y62">
        <f>+domexp!Y61+reexp!Y61</f>
        <v>6736</v>
      </c>
    </row>
    <row r="63" spans="2:55">
      <c r="B63" t="s">
        <v>56</v>
      </c>
    </row>
    <row r="64" spans="2:55">
      <c r="B64" t="s">
        <v>57</v>
      </c>
    </row>
    <row r="65" spans="2:55">
      <c r="B65" t="s">
        <v>58</v>
      </c>
    </row>
    <row r="66" spans="2:55">
      <c r="B66" t="s">
        <v>59</v>
      </c>
      <c r="BB66">
        <f>+domexp!BB65+reexp!BB65</f>
        <v>806</v>
      </c>
    </row>
    <row r="67" spans="2:55">
      <c r="B67" t="s">
        <v>60</v>
      </c>
    </row>
    <row r="68" spans="2:55">
      <c r="B68" t="s">
        <v>61</v>
      </c>
    </row>
    <row r="69" spans="2:55">
      <c r="B69" t="s">
        <v>62</v>
      </c>
    </row>
    <row r="70" spans="2:55">
      <c r="B70" t="s">
        <v>63</v>
      </c>
    </row>
    <row r="71" spans="2:55">
      <c r="B71" t="s">
        <v>64</v>
      </c>
      <c r="AQ71">
        <f>+domexp!AQ70+reexp!AQ70</f>
        <v>300</v>
      </c>
    </row>
    <row r="72" spans="2:55">
      <c r="B72" t="s">
        <v>65</v>
      </c>
      <c r="AL72">
        <f>+domexp!AL71+reexp!AL71</f>
        <v>110</v>
      </c>
      <c r="AM72">
        <f>+domexp!AM71+reexp!AM71</f>
        <v>168</v>
      </c>
      <c r="AN72">
        <f>+domexp!AN71+reexp!AN71</f>
        <v>1089</v>
      </c>
      <c r="AO72">
        <f>+domexp!AO71+reexp!AO71</f>
        <v>551</v>
      </c>
      <c r="AP72">
        <f>+domexp!AP71+reexp!AP71</f>
        <v>4734</v>
      </c>
      <c r="AQ72">
        <f>+domexp!AQ71+reexp!AQ71</f>
        <v>98</v>
      </c>
      <c r="AR72">
        <f>+domexp!AR71+reexp!AR71</f>
        <v>1512</v>
      </c>
      <c r="AS72">
        <f>+domexp!AS71+reexp!AS71</f>
        <v>1960</v>
      </c>
      <c r="AZ72">
        <f>+domexp!AZ71+reexp!AZ71</f>
        <v>2085</v>
      </c>
      <c r="BA72">
        <f>+domexp!BA71+reexp!BA71</f>
        <v>84468</v>
      </c>
      <c r="BB72">
        <f>+domexp!BB71+reexp!BB71</f>
        <v>5593</v>
      </c>
      <c r="BC72">
        <f>+domexp!BC71+reexp!BC71</f>
        <v>4976</v>
      </c>
    </row>
    <row r="73" spans="2:55">
      <c r="B73" t="s">
        <v>66</v>
      </c>
      <c r="AS73">
        <f>+domexp!AS72+reexp!AS72</f>
        <v>14</v>
      </c>
    </row>
    <row r="74" spans="2:55">
      <c r="B74" t="s">
        <v>67</v>
      </c>
    </row>
    <row r="75" spans="2:55">
      <c r="B75" t="s">
        <v>68</v>
      </c>
    </row>
    <row r="76" spans="2:55">
      <c r="B76" t="s">
        <v>72</v>
      </c>
    </row>
    <row r="77" spans="2:55">
      <c r="B77" t="s">
        <v>69</v>
      </c>
    </row>
    <row r="78" spans="2:55">
      <c r="B78" t="s">
        <v>70</v>
      </c>
      <c r="AP78">
        <f>+domexp!AP77+reexp!AP77</f>
        <v>331</v>
      </c>
      <c r="AR78">
        <f>+domexp!AR77+reexp!AR77</f>
        <v>187</v>
      </c>
      <c r="AS78">
        <f>+domexp!AS77+reexp!AS77</f>
        <v>106</v>
      </c>
      <c r="AT78">
        <f>+domexp!AT77+reexp!AT77</f>
        <v>134</v>
      </c>
      <c r="AZ78">
        <f>+domexp!AZ77+reexp!AZ77</f>
        <v>358</v>
      </c>
      <c r="BA78">
        <f>+domexp!BA77+reexp!BA77</f>
        <v>2836</v>
      </c>
      <c r="BB78">
        <f>+domexp!BB77+reexp!BB77</f>
        <v>919</v>
      </c>
      <c r="BC78">
        <f>+domexp!BC77+reexp!BC77</f>
        <v>1097</v>
      </c>
    </row>
    <row r="79" spans="2:55">
      <c r="B79" t="s">
        <v>71</v>
      </c>
    </row>
    <row r="80" spans="2:55">
      <c r="B80" t="s">
        <v>82</v>
      </c>
      <c r="Z80">
        <f>+domexp!Z79+reexp!Z79</f>
        <v>423</v>
      </c>
      <c r="AG80">
        <f>+domexp!AG79+reexp!AG79</f>
        <v>8</v>
      </c>
      <c r="AK80">
        <f>+domexp!AK79+reexp!AK79</f>
        <v>21</v>
      </c>
      <c r="AQ80">
        <f>+domexp!AQ79+reexp!AQ79</f>
        <v>1</v>
      </c>
      <c r="AR80">
        <f>+domexp!AR79+reexp!AR79</f>
        <v>4</v>
      </c>
    </row>
    <row r="81" spans="2:55">
      <c r="B81" t="s">
        <v>83</v>
      </c>
      <c r="Z81">
        <f>+domexp!Z80+reexp!Z80</f>
        <v>124</v>
      </c>
    </row>
    <row r="82" spans="2:55">
      <c r="B82" t="s">
        <v>101</v>
      </c>
      <c r="AE82">
        <f>+domexp!AE81+reexp!AE81</f>
        <v>50</v>
      </c>
      <c r="AH82">
        <f>+domexp!AH81+reexp!AH81</f>
        <v>48</v>
      </c>
      <c r="AJ82">
        <f>+domexp!AJ81+reexp!AJ81</f>
        <v>10</v>
      </c>
      <c r="AN82">
        <f>+domexp!AN81+reexp!AN81</f>
        <v>16</v>
      </c>
      <c r="AO82">
        <f>+domexp!AO81+reexp!AO81</f>
        <v>10</v>
      </c>
      <c r="AT82">
        <f>+domexp!AT81+reexp!AT81</f>
        <v>38</v>
      </c>
      <c r="AZ82">
        <f>+domexp!AZ81+reexp!AZ81</f>
        <v>104</v>
      </c>
      <c r="BA82">
        <f>+domexp!BA81+reexp!BA81</f>
        <v>360</v>
      </c>
      <c r="BC82">
        <f>+domexp!BC81+reexp!BC81</f>
        <v>1665</v>
      </c>
    </row>
    <row r="83" spans="2:55">
      <c r="B83" t="s">
        <v>134</v>
      </c>
      <c r="AN83">
        <f>+domexp!AN82+reexp!AN82</f>
        <v>75</v>
      </c>
      <c r="AO83">
        <f>+domexp!AO82+reexp!AO82</f>
        <v>151</v>
      </c>
      <c r="AP83">
        <f>+domexp!AP82+reexp!AP82</f>
        <v>165</v>
      </c>
      <c r="AQ83">
        <f>+domexp!AQ82+reexp!AQ82</f>
        <v>381</v>
      </c>
      <c r="AS83">
        <f>+domexp!AS82+reexp!AS82</f>
        <v>644</v>
      </c>
      <c r="AT83">
        <f>+domexp!AT82+reexp!AT82</f>
        <v>577</v>
      </c>
      <c r="AZ83">
        <f>+domexp!AZ82+reexp!AZ82</f>
        <v>2622</v>
      </c>
      <c r="BA83">
        <f>+domexp!BA82+reexp!BA82</f>
        <v>6048</v>
      </c>
      <c r="BB83">
        <f>+domexp!BB82+reexp!BB82</f>
        <v>3024</v>
      </c>
      <c r="BC83">
        <f>+domexp!BC82+reexp!BC82</f>
        <v>9501</v>
      </c>
    </row>
    <row r="84" spans="2:55">
      <c r="B84" t="s">
        <v>108</v>
      </c>
      <c r="AM84">
        <f>+domexp!AM83+reexp!AM83</f>
        <v>50</v>
      </c>
    </row>
    <row r="85" spans="2:55">
      <c r="B85" t="s">
        <v>117</v>
      </c>
      <c r="AI85">
        <f>+domexp!AI84+reexp!AI84</f>
        <v>7</v>
      </c>
      <c r="AM85">
        <f>+domexp!AM84+reexp!AM84</f>
        <v>4</v>
      </c>
      <c r="AQ85">
        <f>+domexp!AQ84+reexp!AQ84</f>
        <v>1</v>
      </c>
      <c r="AR85">
        <f>+domexp!AR84+reexp!AR84</f>
        <v>2</v>
      </c>
      <c r="AS85">
        <f>+domexp!AS84+reexp!AS84</f>
        <v>2</v>
      </c>
      <c r="AT85">
        <f>+domexp!AT84+reexp!AT84</f>
        <v>6</v>
      </c>
      <c r="BA85">
        <f>+domexp!BA84+reexp!BA84</f>
        <v>15</v>
      </c>
    </row>
    <row r="86" spans="2:55">
      <c r="B86" t="s">
        <v>88</v>
      </c>
      <c r="AL86">
        <f>+domexp!AL85+reexp!AL85</f>
        <v>1</v>
      </c>
    </row>
    <row r="87" spans="2:55">
      <c r="B87" t="s">
        <v>72</v>
      </c>
      <c r="AK87">
        <f>+domexp!AK86+reexp!AK86</f>
        <v>5</v>
      </c>
    </row>
    <row r="88" spans="2:55">
      <c r="B88" t="s">
        <v>130</v>
      </c>
      <c r="AZ88">
        <f>+domexp!AZ87+reexp!AZ87</f>
        <v>120</v>
      </c>
      <c r="BA88">
        <f>+domexp!BA87+reexp!BA87</f>
        <v>11115</v>
      </c>
      <c r="BB88">
        <f>+domexp!BB87+reexp!BB87</f>
        <v>12000</v>
      </c>
    </row>
    <row r="89" spans="2:55">
      <c r="B89" t="s">
        <v>150</v>
      </c>
      <c r="BB89">
        <f>+domexp!BB88+reexp!BB88</f>
        <v>2026</v>
      </c>
    </row>
    <row r="90" spans="2:55">
      <c r="B90" t="s">
        <v>85</v>
      </c>
      <c r="BC90">
        <f>+domexp!BC89+reexp!BC89</f>
        <v>17</v>
      </c>
    </row>
    <row r="91" spans="2:55">
      <c r="B91" t="s">
        <v>164</v>
      </c>
      <c r="AR91">
        <f>+domexp!AR90+reexp!AR90</f>
        <v>132</v>
      </c>
    </row>
    <row r="92" spans="2:55">
      <c r="B92" t="s">
        <v>94</v>
      </c>
      <c r="AU92">
        <f>+domexp!AU91+reexp!AU91</f>
        <v>212</v>
      </c>
    </row>
    <row r="94" spans="2:55">
      <c r="B94" t="s">
        <v>176</v>
      </c>
      <c r="X94">
        <f t="shared" ref="X94:AT94" si="0">SUM(X4:X93)</f>
        <v>637369</v>
      </c>
      <c r="Y94">
        <f t="shared" si="0"/>
        <v>616499</v>
      </c>
      <c r="Z94">
        <f t="shared" si="0"/>
        <v>279217</v>
      </c>
      <c r="AA94">
        <f t="shared" si="0"/>
        <v>271392</v>
      </c>
      <c r="AB94">
        <f t="shared" si="0"/>
        <v>257728</v>
      </c>
      <c r="AC94">
        <f t="shared" si="0"/>
        <v>350806</v>
      </c>
      <c r="AD94">
        <f t="shared" si="0"/>
        <v>434083</v>
      </c>
      <c r="AE94">
        <f t="shared" si="0"/>
        <v>447401</v>
      </c>
      <c r="AF94">
        <f t="shared" si="0"/>
        <v>507647</v>
      </c>
      <c r="AG94">
        <f t="shared" si="0"/>
        <v>445266</v>
      </c>
      <c r="AH94">
        <f t="shared" si="0"/>
        <v>417199</v>
      </c>
      <c r="AI94">
        <f t="shared" si="0"/>
        <v>356760</v>
      </c>
      <c r="AJ94">
        <f t="shared" si="0"/>
        <v>281260</v>
      </c>
      <c r="AK94">
        <f t="shared" si="0"/>
        <v>198930</v>
      </c>
      <c r="AL94">
        <f t="shared" si="0"/>
        <v>198069</v>
      </c>
      <c r="AM94">
        <f t="shared" si="0"/>
        <v>218850</v>
      </c>
      <c r="AN94">
        <f t="shared" si="0"/>
        <v>251468</v>
      </c>
      <c r="AO94">
        <f t="shared" si="0"/>
        <v>286587</v>
      </c>
      <c r="AP94">
        <f t="shared" si="0"/>
        <v>400777</v>
      </c>
      <c r="AQ94">
        <f t="shared" si="0"/>
        <v>314666</v>
      </c>
      <c r="AR94">
        <f t="shared" si="0"/>
        <v>310687</v>
      </c>
      <c r="AS94">
        <f t="shared" si="0"/>
        <v>292362</v>
      </c>
      <c r="AT94">
        <f t="shared" si="0"/>
        <v>377771</v>
      </c>
      <c r="AU94">
        <f t="shared" ref="AU94" si="1">SUM(AU4:AU93)</f>
        <v>546051</v>
      </c>
      <c r="AZ94">
        <f t="shared" ref="AZ94:BC94" si="2">SUM(AZ4:AZ93)</f>
        <v>995760</v>
      </c>
      <c r="BA94">
        <f t="shared" si="2"/>
        <v>4363325</v>
      </c>
      <c r="BB94">
        <f t="shared" si="2"/>
        <v>4403535</v>
      </c>
      <c r="BC94">
        <f t="shared" si="2"/>
        <v>7020826</v>
      </c>
    </row>
    <row r="96" spans="2:55">
      <c r="X96">
        <f>+X94-(domexp!X93+reexp!X93)</f>
        <v>0</v>
      </c>
      <c r="Y96">
        <f>+Y94-(domexp!Y93+reexp!Y93)</f>
        <v>0</v>
      </c>
      <c r="Z96">
        <f>+Z94-(domexp!Z93+reexp!Z93)</f>
        <v>0</v>
      </c>
      <c r="AA96">
        <f>+AA94-(domexp!AA93+reexp!AA93)</f>
        <v>0</v>
      </c>
      <c r="AB96">
        <f>+AB94-(domexp!AB93+reexp!AB93)</f>
        <v>0</v>
      </c>
      <c r="AC96">
        <f>+AC94-(domexp!AC93+reexp!AC93)</f>
        <v>0</v>
      </c>
      <c r="AD96">
        <f>+AD94-(domexp!AD93+reexp!AD93)</f>
        <v>0</v>
      </c>
      <c r="AE96">
        <f>+AE94-(domexp!AE93+reexp!AE93)</f>
        <v>0</v>
      </c>
      <c r="AF96">
        <f>+AF94-(domexp!AF93+reexp!AF93)</f>
        <v>0</v>
      </c>
      <c r="AG96">
        <f>+AG94-(domexp!AG93+reexp!AG93)</f>
        <v>0</v>
      </c>
      <c r="AH96">
        <f>+AH94-(domexp!AH93+reexp!AH93)</f>
        <v>0</v>
      </c>
      <c r="AI96">
        <f>+AI94-(domexp!AI93+reexp!AI93)</f>
        <v>0</v>
      </c>
      <c r="AJ96">
        <f>+AJ94-(domexp!AJ93+reexp!AJ93)</f>
        <v>0</v>
      </c>
      <c r="AK96">
        <f>+AK94-(domexp!AK93+reexp!AK93)</f>
        <v>0</v>
      </c>
      <c r="AL96">
        <f>+AL94-(domexp!AL93+reexp!AL93)</f>
        <v>0</v>
      </c>
      <c r="AM96">
        <f>+AM94-(domexp!AM93+reexp!AM93)</f>
        <v>0</v>
      </c>
      <c r="AN96">
        <f>+AN94-(domexp!AN93+reexp!AN93)</f>
        <v>0</v>
      </c>
      <c r="AO96">
        <f>+AO94-(domexp!AO93+reexp!AO93)</f>
        <v>0</v>
      </c>
      <c r="AP96">
        <f>+AP94-(domexp!AP93+reexp!AP93)</f>
        <v>0</v>
      </c>
      <c r="AQ96">
        <f>+AQ94-(domexp!AQ93+reexp!AQ93)</f>
        <v>0</v>
      </c>
      <c r="AR96">
        <f>+AR94-(domexp!AR93+reexp!AR93)</f>
        <v>0</v>
      </c>
      <c r="AS96">
        <f>+AS94-(domexp!AS93+reexp!AS93)</f>
        <v>0</v>
      </c>
      <c r="AT96">
        <f>+AT94-(domexp!AT93+reexp!AT93)</f>
        <v>0</v>
      </c>
      <c r="AU96">
        <f>+AU94-(domexp!AU93+reexp!AU93)</f>
        <v>0</v>
      </c>
      <c r="AZ96">
        <f>+AZ94-(domexp!AZ93+reexp!AZ93)</f>
        <v>0</v>
      </c>
      <c r="BA96">
        <f>+BA94-(domexp!BA93+reexp!BA93)</f>
        <v>0</v>
      </c>
      <c r="BB96">
        <f>+BB94-(domexp!BB93+reexp!BB93)</f>
        <v>0</v>
      </c>
      <c r="BC96">
        <f>+BC94-(domexp!BC93+reexp!BC93)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01"/>
  <sheetViews>
    <sheetView workbookViewId="0">
      <pane xSplit="3" ySplit="2" topLeftCell="T78" activePane="bottomRight" state="frozen"/>
      <selection activeCell="D3" sqref="D3"/>
      <selection pane="topRight" activeCell="D3" sqref="D3"/>
      <selection pane="bottomLeft" activeCell="D3" sqref="D3"/>
      <selection pane="bottomRight" activeCell="AU93" sqref="AU93"/>
    </sheetView>
  </sheetViews>
  <sheetFormatPr defaultRowHeight="15"/>
  <sheetData>
    <row r="1" spans="1:55">
      <c r="C1" t="s">
        <v>73</v>
      </c>
      <c r="D1" t="s">
        <v>74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C2">
        <v>1</v>
      </c>
      <c r="D2">
        <v>1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BC2" t="s">
        <v>153</v>
      </c>
    </row>
    <row r="3" spans="1:55">
      <c r="A3" t="s">
        <v>1</v>
      </c>
      <c r="B3" t="s">
        <v>2</v>
      </c>
      <c r="X3">
        <v>328024</v>
      </c>
      <c r="Y3">
        <v>436287</v>
      </c>
      <c r="Z3">
        <v>160600</v>
      </c>
      <c r="AA3">
        <v>143757</v>
      </c>
      <c r="AB3">
        <v>137052</v>
      </c>
      <c r="AC3">
        <v>161012</v>
      </c>
      <c r="AD3">
        <v>169782</v>
      </c>
      <c r="AE3">
        <v>165763</v>
      </c>
      <c r="AF3">
        <v>196331</v>
      </c>
      <c r="AG3">
        <v>194023</v>
      </c>
      <c r="AH3">
        <v>163968</v>
      </c>
      <c r="AI3">
        <v>164165</v>
      </c>
      <c r="AJ3">
        <v>157909</v>
      </c>
      <c r="AK3">
        <v>90258</v>
      </c>
      <c r="AL3">
        <v>85094</v>
      </c>
      <c r="AM3">
        <v>63433</v>
      </c>
      <c r="AN3">
        <v>103810</v>
      </c>
      <c r="AO3">
        <v>94705</v>
      </c>
      <c r="AP3">
        <v>180596</v>
      </c>
      <c r="AQ3">
        <v>123841</v>
      </c>
      <c r="AR3">
        <v>110627</v>
      </c>
      <c r="AS3">
        <v>132037</v>
      </c>
      <c r="AT3">
        <v>141918</v>
      </c>
      <c r="AU3">
        <v>255202</v>
      </c>
      <c r="AZ3">
        <v>338203</v>
      </c>
      <c r="BA3">
        <v>1576050</v>
      </c>
      <c r="BB3">
        <v>1589687</v>
      </c>
      <c r="BC3">
        <v>2498861</v>
      </c>
    </row>
    <row r="4" spans="1:55">
      <c r="B4" t="s">
        <v>3</v>
      </c>
      <c r="AB4">
        <v>4</v>
      </c>
      <c r="AC4">
        <v>6</v>
      </c>
      <c r="AH4">
        <v>30</v>
      </c>
      <c r="AM4">
        <v>1</v>
      </c>
      <c r="AS4">
        <v>5</v>
      </c>
      <c r="AT4">
        <v>3</v>
      </c>
      <c r="AU4">
        <v>20</v>
      </c>
      <c r="AZ4">
        <v>26</v>
      </c>
      <c r="BA4">
        <v>1</v>
      </c>
      <c r="BC4">
        <v>623</v>
      </c>
    </row>
    <row r="5" spans="1:55">
      <c r="B5" t="s">
        <v>4</v>
      </c>
      <c r="X5">
        <v>5</v>
      </c>
      <c r="Y5">
        <v>10</v>
      </c>
      <c r="AA5">
        <v>29</v>
      </c>
      <c r="AB5">
        <v>12</v>
      </c>
      <c r="AE5">
        <v>20</v>
      </c>
      <c r="AH5">
        <v>22</v>
      </c>
      <c r="AI5">
        <v>28</v>
      </c>
      <c r="AJ5">
        <v>8</v>
      </c>
      <c r="AK5">
        <v>45</v>
      </c>
      <c r="AN5">
        <v>9</v>
      </c>
      <c r="AQ5">
        <v>6</v>
      </c>
      <c r="BA5">
        <v>12</v>
      </c>
      <c r="BC5">
        <v>30</v>
      </c>
    </row>
    <row r="6" spans="1:55">
      <c r="B6" t="s">
        <v>5</v>
      </c>
      <c r="X6">
        <v>5</v>
      </c>
      <c r="AK6">
        <v>6</v>
      </c>
      <c r="AP6">
        <v>5</v>
      </c>
      <c r="AR6">
        <v>8</v>
      </c>
      <c r="AS6">
        <v>44</v>
      </c>
      <c r="AT6">
        <v>49</v>
      </c>
      <c r="AU6">
        <v>42</v>
      </c>
      <c r="AZ6">
        <v>208</v>
      </c>
      <c r="BA6">
        <v>64</v>
      </c>
      <c r="BB6">
        <v>399</v>
      </c>
      <c r="BC6">
        <v>519</v>
      </c>
    </row>
    <row r="7" spans="1:55">
      <c r="B7" t="s">
        <v>6</v>
      </c>
    </row>
    <row r="8" spans="1:55">
      <c r="B8" t="s">
        <v>7</v>
      </c>
    </row>
    <row r="9" spans="1:55">
      <c r="B9" t="s">
        <v>8</v>
      </c>
    </row>
    <row r="10" spans="1:55">
      <c r="B10" t="s">
        <v>9</v>
      </c>
      <c r="X10">
        <v>10692</v>
      </c>
      <c r="Y10">
        <v>15339</v>
      </c>
      <c r="Z10">
        <v>16404</v>
      </c>
      <c r="AA10">
        <v>22885</v>
      </c>
      <c r="AB10">
        <v>23171</v>
      </c>
      <c r="AC10">
        <v>13691</v>
      </c>
      <c r="AD10">
        <v>12618</v>
      </c>
      <c r="AE10">
        <v>14770</v>
      </c>
      <c r="AF10">
        <v>42010</v>
      </c>
      <c r="AG10">
        <v>43378</v>
      </c>
      <c r="AH10">
        <v>44596</v>
      </c>
      <c r="AI10">
        <v>57404</v>
      </c>
      <c r="AJ10">
        <v>22262</v>
      </c>
      <c r="AK10">
        <v>37514</v>
      </c>
      <c r="AL10">
        <v>56284</v>
      </c>
      <c r="AM10">
        <v>46033</v>
      </c>
      <c r="AN10">
        <v>54469</v>
      </c>
      <c r="AO10">
        <v>58904</v>
      </c>
      <c r="AP10">
        <v>40606</v>
      </c>
      <c r="AQ10">
        <v>61906</v>
      </c>
      <c r="AR10">
        <v>43512</v>
      </c>
      <c r="AS10">
        <v>39621</v>
      </c>
      <c r="AT10">
        <v>83620</v>
      </c>
      <c r="AU10">
        <v>31626</v>
      </c>
      <c r="AZ10">
        <v>33175</v>
      </c>
      <c r="BA10">
        <v>241725</v>
      </c>
      <c r="BB10">
        <v>101903</v>
      </c>
      <c r="BC10">
        <v>146612</v>
      </c>
    </row>
    <row r="11" spans="1:55">
      <c r="B11" t="s">
        <v>10</v>
      </c>
      <c r="X11">
        <v>96</v>
      </c>
      <c r="Y11">
        <v>258</v>
      </c>
      <c r="Z11">
        <v>535</v>
      </c>
      <c r="AA11">
        <v>85</v>
      </c>
      <c r="AB11">
        <v>147</v>
      </c>
      <c r="AC11">
        <v>256</v>
      </c>
      <c r="AD11">
        <v>302</v>
      </c>
      <c r="AE11">
        <v>240</v>
      </c>
      <c r="AF11">
        <v>204</v>
      </c>
      <c r="AG11">
        <v>61</v>
      </c>
      <c r="AH11">
        <v>264</v>
      </c>
      <c r="AI11">
        <v>76</v>
      </c>
      <c r="AJ11">
        <v>63</v>
      </c>
      <c r="AK11">
        <v>81</v>
      </c>
      <c r="AL11">
        <v>27</v>
      </c>
      <c r="AM11">
        <v>77</v>
      </c>
      <c r="AN11">
        <v>238</v>
      </c>
      <c r="AO11">
        <v>51</v>
      </c>
      <c r="AP11">
        <v>243</v>
      </c>
      <c r="AQ11">
        <v>154</v>
      </c>
      <c r="AR11">
        <v>167</v>
      </c>
      <c r="AS11">
        <v>1130</v>
      </c>
      <c r="AT11">
        <v>942</v>
      </c>
      <c r="AU11">
        <v>1134</v>
      </c>
      <c r="AZ11">
        <v>1247</v>
      </c>
      <c r="BA11">
        <v>13274</v>
      </c>
      <c r="BB11">
        <v>9227</v>
      </c>
      <c r="BC11">
        <v>3238</v>
      </c>
    </row>
    <row r="12" spans="1:55">
      <c r="B12" t="s">
        <v>11</v>
      </c>
      <c r="X12">
        <v>3842</v>
      </c>
      <c r="Y12">
        <v>14158</v>
      </c>
      <c r="Z12">
        <v>6204</v>
      </c>
      <c r="AA12">
        <v>4599</v>
      </c>
      <c r="AB12">
        <v>3744</v>
      </c>
      <c r="AC12">
        <v>3783</v>
      </c>
      <c r="AD12">
        <v>3936</v>
      </c>
      <c r="AE12">
        <v>3509</v>
      </c>
      <c r="AF12">
        <v>3985</v>
      </c>
      <c r="AG12">
        <v>2951</v>
      </c>
      <c r="AH12">
        <v>4360</v>
      </c>
      <c r="AI12">
        <v>4255</v>
      </c>
      <c r="AJ12">
        <v>2912</v>
      </c>
      <c r="AK12">
        <v>1991</v>
      </c>
      <c r="AL12">
        <v>2348</v>
      </c>
      <c r="AM12">
        <v>2466</v>
      </c>
      <c r="AN12">
        <v>2804</v>
      </c>
      <c r="AO12">
        <v>2826</v>
      </c>
      <c r="AP12">
        <v>3274</v>
      </c>
      <c r="AQ12">
        <v>2808</v>
      </c>
      <c r="AR12">
        <v>4588</v>
      </c>
      <c r="AS12">
        <v>3201</v>
      </c>
      <c r="AT12">
        <v>3695</v>
      </c>
      <c r="AU12">
        <v>2738</v>
      </c>
      <c r="AZ12">
        <v>13844</v>
      </c>
      <c r="BA12">
        <v>51083</v>
      </c>
      <c r="BB12">
        <v>18828</v>
      </c>
      <c r="BC12">
        <v>71977</v>
      </c>
    </row>
    <row r="13" spans="1:55">
      <c r="B13" t="s">
        <v>12</v>
      </c>
      <c r="X13">
        <v>74277</v>
      </c>
      <c r="Y13">
        <v>22278</v>
      </c>
      <c r="Z13">
        <v>16016</v>
      </c>
      <c r="AA13">
        <v>6976</v>
      </c>
      <c r="AB13">
        <v>2118</v>
      </c>
      <c r="AC13">
        <v>2225</v>
      </c>
      <c r="AD13">
        <v>1721</v>
      </c>
      <c r="AE13">
        <v>2319</v>
      </c>
      <c r="AF13">
        <v>3338</v>
      </c>
      <c r="AG13">
        <v>2943</v>
      </c>
      <c r="AH13">
        <v>4089</v>
      </c>
      <c r="AI13">
        <v>2065</v>
      </c>
      <c r="AJ13">
        <v>1961</v>
      </c>
      <c r="AK13">
        <v>1444</v>
      </c>
      <c r="AL13">
        <v>2984</v>
      </c>
      <c r="AM13">
        <v>2915</v>
      </c>
      <c r="AN13">
        <v>2801</v>
      </c>
      <c r="AO13">
        <v>2865</v>
      </c>
      <c r="AP13">
        <v>4604</v>
      </c>
      <c r="AQ13">
        <v>4193</v>
      </c>
      <c r="AR13">
        <v>5302</v>
      </c>
      <c r="AS13">
        <v>6183</v>
      </c>
      <c r="AT13">
        <v>11817</v>
      </c>
      <c r="AU13">
        <v>9314</v>
      </c>
      <c r="AZ13">
        <v>6302</v>
      </c>
      <c r="BA13">
        <v>30351</v>
      </c>
      <c r="BB13">
        <v>49223</v>
      </c>
      <c r="BC13">
        <v>63936</v>
      </c>
    </row>
    <row r="14" spans="1:55">
      <c r="B14" t="s">
        <v>140</v>
      </c>
      <c r="AJ14">
        <v>4</v>
      </c>
    </row>
    <row r="15" spans="1:55">
      <c r="B15" t="s">
        <v>13</v>
      </c>
      <c r="X15">
        <v>2842</v>
      </c>
      <c r="Z15">
        <v>58</v>
      </c>
      <c r="AA15">
        <v>1</v>
      </c>
      <c r="AB15">
        <v>5</v>
      </c>
      <c r="AC15">
        <v>94</v>
      </c>
      <c r="AE15">
        <v>5</v>
      </c>
      <c r="AG15">
        <v>30</v>
      </c>
      <c r="AI15">
        <v>10</v>
      </c>
      <c r="AJ15">
        <v>16</v>
      </c>
      <c r="AL15">
        <v>1</v>
      </c>
      <c r="AN15">
        <v>33</v>
      </c>
      <c r="AO15">
        <v>6</v>
      </c>
      <c r="AZ15">
        <v>2</v>
      </c>
      <c r="BA15">
        <v>3312</v>
      </c>
      <c r="BC15">
        <v>420</v>
      </c>
    </row>
    <row r="16" spans="1:55">
      <c r="B16" t="s">
        <v>14</v>
      </c>
      <c r="X16">
        <v>5</v>
      </c>
      <c r="Y16">
        <v>50</v>
      </c>
      <c r="Z16">
        <v>1</v>
      </c>
      <c r="AA16">
        <v>21</v>
      </c>
      <c r="AB16">
        <v>31</v>
      </c>
      <c r="AC16">
        <v>21</v>
      </c>
      <c r="AD16">
        <v>9</v>
      </c>
      <c r="AF16">
        <v>16</v>
      </c>
      <c r="AG16">
        <v>2</v>
      </c>
      <c r="AH16">
        <v>2</v>
      </c>
      <c r="AJ16">
        <v>32</v>
      </c>
      <c r="AK16">
        <v>1</v>
      </c>
      <c r="AN16">
        <v>3</v>
      </c>
      <c r="AR16">
        <v>54</v>
      </c>
      <c r="AS16">
        <v>46</v>
      </c>
      <c r="AT16">
        <v>296</v>
      </c>
      <c r="AU16">
        <v>32</v>
      </c>
      <c r="AZ16">
        <v>1269</v>
      </c>
      <c r="BA16">
        <v>13676</v>
      </c>
      <c r="BB16">
        <v>13755</v>
      </c>
      <c r="BC16">
        <v>12659</v>
      </c>
    </row>
    <row r="17" spans="2:55">
      <c r="B17" t="s">
        <v>15</v>
      </c>
      <c r="AI17">
        <v>219</v>
      </c>
      <c r="AJ17">
        <v>170</v>
      </c>
      <c r="AK17">
        <v>180</v>
      </c>
      <c r="AL17">
        <v>366</v>
      </c>
      <c r="AM17">
        <v>229</v>
      </c>
      <c r="AN17">
        <v>586</v>
      </c>
      <c r="AO17">
        <v>569</v>
      </c>
      <c r="AP17">
        <v>882</v>
      </c>
      <c r="AQ17">
        <v>837</v>
      </c>
      <c r="AR17">
        <v>851</v>
      </c>
      <c r="AS17">
        <v>720</v>
      </c>
      <c r="AT17">
        <v>1329</v>
      </c>
      <c r="AU17">
        <v>396</v>
      </c>
      <c r="AZ17">
        <v>5212</v>
      </c>
      <c r="BA17">
        <v>20208</v>
      </c>
      <c r="BB17">
        <v>8331</v>
      </c>
      <c r="BC17">
        <v>10055</v>
      </c>
    </row>
    <row r="18" spans="2:55">
      <c r="B18" t="s">
        <v>16</v>
      </c>
      <c r="AC18">
        <v>216</v>
      </c>
      <c r="AD18">
        <v>120</v>
      </c>
      <c r="AL18">
        <v>554</v>
      </c>
      <c r="AM18">
        <v>783</v>
      </c>
      <c r="AN18">
        <v>840</v>
      </c>
      <c r="AO18">
        <v>683</v>
      </c>
      <c r="AP18">
        <v>1282</v>
      </c>
      <c r="AQ18">
        <v>442</v>
      </c>
      <c r="AR18">
        <v>1087</v>
      </c>
      <c r="AU18">
        <v>2080</v>
      </c>
      <c r="AZ18">
        <v>989</v>
      </c>
      <c r="BC18">
        <v>1500</v>
      </c>
    </row>
    <row r="19" spans="2:55">
      <c r="B19" t="s">
        <v>17</v>
      </c>
      <c r="BA19">
        <v>2355</v>
      </c>
    </row>
    <row r="20" spans="2:55">
      <c r="B20" t="s">
        <v>18</v>
      </c>
    </row>
    <row r="21" spans="2:55">
      <c r="B21" t="s">
        <v>19</v>
      </c>
      <c r="AT21">
        <v>21</v>
      </c>
      <c r="AU21">
        <v>19</v>
      </c>
      <c r="AZ21">
        <v>14</v>
      </c>
      <c r="BA21">
        <v>40</v>
      </c>
    </row>
    <row r="22" spans="2:55">
      <c r="B22" t="s">
        <v>20</v>
      </c>
      <c r="AA22">
        <v>1600</v>
      </c>
      <c r="AB22">
        <v>1383</v>
      </c>
      <c r="AC22">
        <v>4207</v>
      </c>
      <c r="AD22">
        <v>1506</v>
      </c>
      <c r="AE22">
        <v>680</v>
      </c>
      <c r="AG22">
        <v>340</v>
      </c>
      <c r="AH22">
        <v>1300</v>
      </c>
      <c r="AI22">
        <v>616</v>
      </c>
      <c r="AJ22">
        <v>880</v>
      </c>
      <c r="AK22">
        <v>896</v>
      </c>
      <c r="AL22">
        <v>647</v>
      </c>
      <c r="AM22">
        <v>2787</v>
      </c>
      <c r="AN22">
        <v>3540</v>
      </c>
      <c r="AO22">
        <v>3943</v>
      </c>
      <c r="AP22">
        <v>1643</v>
      </c>
      <c r="AQ22">
        <v>527</v>
      </c>
      <c r="AR22">
        <v>883</v>
      </c>
      <c r="AS22">
        <v>684</v>
      </c>
      <c r="AT22">
        <v>1976</v>
      </c>
      <c r="AU22">
        <v>3468</v>
      </c>
      <c r="AZ22">
        <v>22014</v>
      </c>
      <c r="BA22">
        <v>51568</v>
      </c>
      <c r="BB22">
        <v>44757</v>
      </c>
      <c r="BC22">
        <v>50283</v>
      </c>
    </row>
    <row r="23" spans="2:55">
      <c r="B23" t="s">
        <v>21</v>
      </c>
    </row>
    <row r="24" spans="2:55">
      <c r="B24" t="s">
        <v>22</v>
      </c>
    </row>
    <row r="25" spans="2:55">
      <c r="B25" t="s">
        <v>23</v>
      </c>
      <c r="AH25">
        <v>8</v>
      </c>
      <c r="AI25">
        <v>7</v>
      </c>
      <c r="AN25">
        <v>5</v>
      </c>
    </row>
    <row r="26" spans="2:55">
      <c r="B26" t="s">
        <v>115</v>
      </c>
      <c r="AZ26">
        <v>202</v>
      </c>
    </row>
    <row r="27" spans="2:55">
      <c r="B27" t="s">
        <v>24</v>
      </c>
    </row>
    <row r="28" spans="2:55">
      <c r="B28" t="s">
        <v>25</v>
      </c>
    </row>
    <row r="29" spans="2:55">
      <c r="B29" t="s">
        <v>26</v>
      </c>
      <c r="AI29">
        <v>4</v>
      </c>
      <c r="AP29">
        <v>1</v>
      </c>
      <c r="AQ29">
        <v>141</v>
      </c>
      <c r="AR29">
        <v>589</v>
      </c>
      <c r="AS29">
        <v>775</v>
      </c>
      <c r="AT29">
        <v>2099</v>
      </c>
      <c r="AU29">
        <v>181</v>
      </c>
      <c r="BA29">
        <v>1183</v>
      </c>
      <c r="BB29">
        <v>6534</v>
      </c>
      <c r="BC29">
        <v>6865</v>
      </c>
    </row>
    <row r="30" spans="2:55">
      <c r="B30" t="s">
        <v>27</v>
      </c>
      <c r="AK30">
        <v>168</v>
      </c>
      <c r="AL30">
        <v>24</v>
      </c>
      <c r="AM30">
        <v>148</v>
      </c>
      <c r="AO30">
        <v>126</v>
      </c>
      <c r="AQ30">
        <v>300</v>
      </c>
      <c r="AR30">
        <v>26</v>
      </c>
      <c r="AS30">
        <v>560</v>
      </c>
      <c r="AT30">
        <v>1098</v>
      </c>
      <c r="AZ30">
        <v>56</v>
      </c>
    </row>
    <row r="31" spans="2:55">
      <c r="B31" t="s">
        <v>28</v>
      </c>
    </row>
    <row r="32" spans="2:55">
      <c r="B32" t="s">
        <v>29</v>
      </c>
    </row>
    <row r="34" spans="2:55">
      <c r="B34" t="s">
        <v>30</v>
      </c>
      <c r="X34">
        <v>107723</v>
      </c>
      <c r="Y34">
        <v>108688</v>
      </c>
      <c r="Z34">
        <v>50687</v>
      </c>
      <c r="AA34">
        <v>78305</v>
      </c>
      <c r="AB34">
        <v>77602</v>
      </c>
      <c r="AC34">
        <v>151784</v>
      </c>
      <c r="AD34">
        <v>212525</v>
      </c>
      <c r="AE34">
        <v>225950</v>
      </c>
      <c r="AF34">
        <v>241237</v>
      </c>
      <c r="AG34">
        <v>190231</v>
      </c>
      <c r="AH34">
        <v>186500</v>
      </c>
      <c r="AI34">
        <v>108936</v>
      </c>
      <c r="AJ34">
        <v>75263</v>
      </c>
      <c r="AK34">
        <v>51678</v>
      </c>
      <c r="AL34">
        <v>36178</v>
      </c>
      <c r="AM34">
        <v>74161</v>
      </c>
      <c r="AN34">
        <v>49888</v>
      </c>
      <c r="AO34">
        <v>74563</v>
      </c>
      <c r="AP34">
        <v>94790</v>
      </c>
      <c r="AQ34">
        <v>53591</v>
      </c>
      <c r="AR34">
        <v>79475</v>
      </c>
      <c r="AS34">
        <v>67191</v>
      </c>
      <c r="AT34">
        <v>91308</v>
      </c>
      <c r="AU34">
        <v>197820</v>
      </c>
      <c r="AZ34">
        <v>517510</v>
      </c>
      <c r="BA34">
        <v>1818986</v>
      </c>
      <c r="BB34">
        <v>2005786</v>
      </c>
      <c r="BC34">
        <v>2596659</v>
      </c>
    </row>
    <row r="35" spans="2:55">
      <c r="B35" t="s">
        <v>31</v>
      </c>
      <c r="X35">
        <v>102224</v>
      </c>
      <c r="Z35">
        <v>500</v>
      </c>
      <c r="AA35">
        <v>1050</v>
      </c>
      <c r="AB35">
        <v>4529</v>
      </c>
      <c r="AC35">
        <v>6434</v>
      </c>
      <c r="AD35">
        <v>5970</v>
      </c>
      <c r="AE35">
        <v>8160</v>
      </c>
      <c r="AF35">
        <v>7755</v>
      </c>
      <c r="AG35">
        <v>1800</v>
      </c>
      <c r="AH35">
        <v>672</v>
      </c>
      <c r="AI35">
        <v>448</v>
      </c>
      <c r="AK35">
        <v>1372</v>
      </c>
      <c r="AL35">
        <v>225</v>
      </c>
      <c r="AM35">
        <v>628</v>
      </c>
      <c r="AO35">
        <v>1500</v>
      </c>
      <c r="AP35">
        <v>4780</v>
      </c>
      <c r="AQ35">
        <v>168</v>
      </c>
      <c r="BA35">
        <v>1987</v>
      </c>
    </row>
    <row r="36" spans="2:55">
      <c r="B36" t="s">
        <v>32</v>
      </c>
      <c r="AM36">
        <v>37</v>
      </c>
      <c r="AZ36">
        <v>2744</v>
      </c>
      <c r="BB36">
        <v>24176</v>
      </c>
      <c r="BC36">
        <v>38005</v>
      </c>
    </row>
    <row r="37" spans="2:55">
      <c r="B37" t="s">
        <v>33</v>
      </c>
      <c r="AI37">
        <v>100</v>
      </c>
      <c r="AJ37">
        <v>50</v>
      </c>
    </row>
    <row r="38" spans="2:55">
      <c r="B38" t="s">
        <v>34</v>
      </c>
    </row>
    <row r="39" spans="2:55">
      <c r="B39" t="s">
        <v>35</v>
      </c>
      <c r="AD39">
        <v>16200</v>
      </c>
      <c r="BB39">
        <v>8449</v>
      </c>
      <c r="BC39">
        <v>2767</v>
      </c>
    </row>
    <row r="40" spans="2:55">
      <c r="B40" t="s">
        <v>36</v>
      </c>
      <c r="Z40">
        <v>450</v>
      </c>
      <c r="AA40">
        <v>1000</v>
      </c>
      <c r="AB40">
        <v>2000</v>
      </c>
      <c r="AD40">
        <v>119</v>
      </c>
      <c r="AE40">
        <v>15880</v>
      </c>
      <c r="AF40">
        <v>525</v>
      </c>
      <c r="AH40">
        <v>800</v>
      </c>
      <c r="AI40">
        <v>456</v>
      </c>
      <c r="AK40">
        <v>140</v>
      </c>
      <c r="AO40">
        <v>1210</v>
      </c>
      <c r="AQ40">
        <v>3158</v>
      </c>
      <c r="AR40">
        <v>908</v>
      </c>
      <c r="AZ40">
        <v>18613</v>
      </c>
      <c r="BA40">
        <v>61223</v>
      </c>
      <c r="BB40">
        <v>186803</v>
      </c>
      <c r="BC40">
        <v>176384</v>
      </c>
    </row>
    <row r="41" spans="2:55">
      <c r="B41" t="s">
        <v>37</v>
      </c>
      <c r="BB41">
        <v>2908</v>
      </c>
    </row>
    <row r="42" spans="2:55">
      <c r="B42" t="s">
        <v>38</v>
      </c>
      <c r="AC42">
        <v>1150</v>
      </c>
      <c r="AE42">
        <v>400</v>
      </c>
      <c r="AF42">
        <v>300</v>
      </c>
      <c r="AJ42">
        <v>968</v>
      </c>
      <c r="AK42">
        <v>500</v>
      </c>
      <c r="AL42">
        <v>232</v>
      </c>
      <c r="AM42">
        <v>522</v>
      </c>
      <c r="AN42">
        <v>2430</v>
      </c>
      <c r="AO42">
        <v>15080</v>
      </c>
      <c r="AP42">
        <v>22391</v>
      </c>
      <c r="AQ42">
        <v>7481</v>
      </c>
      <c r="AR42">
        <v>6847</v>
      </c>
      <c r="BB42">
        <v>49612</v>
      </c>
      <c r="BC42">
        <v>937479</v>
      </c>
    </row>
    <row r="43" spans="2:55">
      <c r="B43" t="s">
        <v>39</v>
      </c>
    </row>
    <row r="44" spans="2:55">
      <c r="B44" t="s">
        <v>40</v>
      </c>
    </row>
    <row r="45" spans="2:55">
      <c r="B45" t="s">
        <v>41</v>
      </c>
      <c r="AJ45">
        <v>600</v>
      </c>
      <c r="AU45">
        <v>4784</v>
      </c>
      <c r="BA45">
        <v>13920</v>
      </c>
      <c r="BB45">
        <v>18720</v>
      </c>
    </row>
    <row r="46" spans="2:55">
      <c r="B46" t="s">
        <v>42</v>
      </c>
      <c r="AJ46">
        <v>900</v>
      </c>
      <c r="AK46">
        <v>750</v>
      </c>
      <c r="AL46">
        <v>600</v>
      </c>
      <c r="AP46">
        <v>748</v>
      </c>
      <c r="AQ46">
        <v>11393</v>
      </c>
      <c r="AR46">
        <v>6236</v>
      </c>
      <c r="AS46">
        <v>3600</v>
      </c>
      <c r="AZ46">
        <v>2907</v>
      </c>
      <c r="BA46">
        <v>225536</v>
      </c>
      <c r="BB46">
        <v>43488</v>
      </c>
      <c r="BC46">
        <v>99499</v>
      </c>
    </row>
    <row r="47" spans="2:55">
      <c r="B47" t="s">
        <v>43</v>
      </c>
    </row>
    <row r="48" spans="2:55">
      <c r="B48" t="s">
        <v>44</v>
      </c>
    </row>
    <row r="49" spans="2:55">
      <c r="B49" t="s">
        <v>45</v>
      </c>
    </row>
    <row r="50" spans="2:55">
      <c r="B50" t="s">
        <v>46</v>
      </c>
      <c r="AZ50">
        <v>362</v>
      </c>
    </row>
    <row r="51" spans="2:55">
      <c r="B51" t="s">
        <v>47</v>
      </c>
      <c r="AP51">
        <v>1000</v>
      </c>
      <c r="BB51">
        <v>1210</v>
      </c>
      <c r="BC51">
        <v>7535</v>
      </c>
    </row>
    <row r="52" spans="2:55">
      <c r="B52" t="s">
        <v>48</v>
      </c>
    </row>
    <row r="53" spans="2:55">
      <c r="B53" t="s">
        <v>49</v>
      </c>
      <c r="AS53">
        <v>401</v>
      </c>
      <c r="AT53">
        <v>605</v>
      </c>
      <c r="AU53">
        <v>5088</v>
      </c>
      <c r="AZ53">
        <v>6567</v>
      </c>
      <c r="BB53">
        <v>6088</v>
      </c>
    </row>
    <row r="54" spans="2:55">
      <c r="B54" t="s">
        <v>50</v>
      </c>
    </row>
    <row r="55" spans="2:55">
      <c r="B55" t="s">
        <v>51</v>
      </c>
      <c r="Z55">
        <v>12</v>
      </c>
      <c r="AE55">
        <v>5</v>
      </c>
      <c r="AG55">
        <v>75</v>
      </c>
      <c r="AK55">
        <v>3</v>
      </c>
      <c r="AL55">
        <v>333</v>
      </c>
      <c r="AM55">
        <v>831</v>
      </c>
      <c r="AN55">
        <v>13</v>
      </c>
      <c r="AR55">
        <v>3</v>
      </c>
    </row>
    <row r="56" spans="2:55">
      <c r="B56" t="s">
        <v>52</v>
      </c>
    </row>
    <row r="57" spans="2:55">
      <c r="B57" t="s">
        <v>53</v>
      </c>
    </row>
    <row r="58" spans="2:55">
      <c r="B58" t="s">
        <v>54</v>
      </c>
    </row>
    <row r="59" spans="2:55">
      <c r="B59" t="s">
        <v>55</v>
      </c>
      <c r="AU59">
        <v>93</v>
      </c>
      <c r="BA59">
        <v>762</v>
      </c>
      <c r="BB59">
        <v>4637</v>
      </c>
      <c r="BC59">
        <v>10055</v>
      </c>
    </row>
    <row r="60" spans="2:55">
      <c r="B60" t="s">
        <v>75</v>
      </c>
    </row>
    <row r="61" spans="2:55">
      <c r="B61" t="s">
        <v>78</v>
      </c>
      <c r="Y61">
        <v>6629</v>
      </c>
    </row>
    <row r="62" spans="2:55">
      <c r="B62" t="s">
        <v>56</v>
      </c>
    </row>
    <row r="63" spans="2:55">
      <c r="B63" t="s">
        <v>57</v>
      </c>
    </row>
    <row r="64" spans="2:55">
      <c r="B64" t="s">
        <v>58</v>
      </c>
    </row>
    <row r="65" spans="2:55">
      <c r="B65" t="s">
        <v>59</v>
      </c>
      <c r="BB65">
        <v>806</v>
      </c>
    </row>
    <row r="66" spans="2:55">
      <c r="B66" t="s">
        <v>60</v>
      </c>
    </row>
    <row r="67" spans="2:55">
      <c r="B67" t="s">
        <v>61</v>
      </c>
    </row>
    <row r="68" spans="2:55">
      <c r="B68" t="s">
        <v>62</v>
      </c>
    </row>
    <row r="69" spans="2:55">
      <c r="B69" t="s">
        <v>63</v>
      </c>
    </row>
    <row r="70" spans="2:55">
      <c r="B70" t="s">
        <v>64</v>
      </c>
      <c r="AQ70">
        <v>300</v>
      </c>
    </row>
    <row r="71" spans="2:55">
      <c r="B71" t="s">
        <v>65</v>
      </c>
      <c r="AL71">
        <v>110</v>
      </c>
      <c r="AM71">
        <v>168</v>
      </c>
      <c r="AN71">
        <v>1089</v>
      </c>
      <c r="AO71">
        <v>551</v>
      </c>
      <c r="AP71">
        <v>4734</v>
      </c>
      <c r="AQ71">
        <v>98</v>
      </c>
      <c r="AR71">
        <v>1512</v>
      </c>
      <c r="AS71">
        <v>1960</v>
      </c>
      <c r="AZ71">
        <v>2085</v>
      </c>
      <c r="BA71">
        <v>84468</v>
      </c>
      <c r="BB71">
        <v>5593</v>
      </c>
      <c r="BC71">
        <v>4976</v>
      </c>
    </row>
    <row r="72" spans="2:55">
      <c r="B72" t="s">
        <v>66</v>
      </c>
      <c r="AS72">
        <v>4</v>
      </c>
    </row>
    <row r="73" spans="2:55">
      <c r="B73" t="s">
        <v>67</v>
      </c>
    </row>
    <row r="74" spans="2:55">
      <c r="B74" t="s">
        <v>68</v>
      </c>
    </row>
    <row r="75" spans="2:55">
      <c r="B75" t="s">
        <v>72</v>
      </c>
    </row>
    <row r="76" spans="2:55">
      <c r="B76" t="s">
        <v>69</v>
      </c>
    </row>
    <row r="77" spans="2:55">
      <c r="B77" t="s">
        <v>70</v>
      </c>
      <c r="AP77">
        <v>331</v>
      </c>
      <c r="AR77">
        <v>187</v>
      </c>
      <c r="AS77">
        <v>106</v>
      </c>
      <c r="AT77">
        <v>134</v>
      </c>
      <c r="AZ77">
        <v>358</v>
      </c>
      <c r="BA77">
        <v>2836</v>
      </c>
      <c r="BB77">
        <v>919</v>
      </c>
      <c r="BC77">
        <v>1097</v>
      </c>
    </row>
    <row r="78" spans="2:55">
      <c r="B78" t="s">
        <v>71</v>
      </c>
    </row>
    <row r="79" spans="2:55">
      <c r="B79" t="s">
        <v>82</v>
      </c>
      <c r="Z79">
        <v>19</v>
      </c>
      <c r="AQ79">
        <v>1</v>
      </c>
      <c r="AR79">
        <v>4</v>
      </c>
    </row>
    <row r="80" spans="2:55">
      <c r="B80" t="s">
        <v>83</v>
      </c>
    </row>
    <row r="81" spans="2:55">
      <c r="B81" t="s">
        <v>101</v>
      </c>
      <c r="AE81">
        <v>50</v>
      </c>
      <c r="AH81">
        <v>48</v>
      </c>
      <c r="AJ81">
        <v>10</v>
      </c>
      <c r="AN81">
        <v>16</v>
      </c>
      <c r="AO81">
        <v>10</v>
      </c>
      <c r="AT81">
        <v>38</v>
      </c>
      <c r="AZ81">
        <v>104</v>
      </c>
      <c r="BA81">
        <v>360</v>
      </c>
      <c r="BC81">
        <v>1665</v>
      </c>
    </row>
    <row r="82" spans="2:55">
      <c r="B82" t="s">
        <v>134</v>
      </c>
      <c r="AN82">
        <v>75</v>
      </c>
      <c r="AO82">
        <v>151</v>
      </c>
      <c r="AP82">
        <v>165</v>
      </c>
      <c r="AQ82">
        <v>381</v>
      </c>
      <c r="AS82">
        <v>644</v>
      </c>
      <c r="AT82">
        <v>577</v>
      </c>
      <c r="AZ82">
        <v>2622</v>
      </c>
      <c r="BA82">
        <v>6048</v>
      </c>
      <c r="BB82">
        <v>3024</v>
      </c>
      <c r="BC82">
        <v>9501</v>
      </c>
    </row>
    <row r="83" spans="2:55">
      <c r="B83" t="s">
        <v>108</v>
      </c>
      <c r="AM83">
        <v>50</v>
      </c>
    </row>
    <row r="84" spans="2:55">
      <c r="B84" t="s">
        <v>117</v>
      </c>
      <c r="AI84">
        <v>7</v>
      </c>
      <c r="AM84">
        <v>4</v>
      </c>
      <c r="AQ84">
        <v>1</v>
      </c>
      <c r="AR84">
        <v>2</v>
      </c>
      <c r="AS84">
        <v>2</v>
      </c>
      <c r="AT84">
        <v>6</v>
      </c>
      <c r="BA84">
        <v>15</v>
      </c>
    </row>
    <row r="85" spans="2:55">
      <c r="B85" t="s">
        <v>88</v>
      </c>
      <c r="AL85">
        <v>1</v>
      </c>
    </row>
    <row r="86" spans="2:55">
      <c r="B86" t="s">
        <v>72</v>
      </c>
      <c r="AK86">
        <v>5</v>
      </c>
    </row>
    <row r="87" spans="2:55">
      <c r="B87" t="s">
        <v>130</v>
      </c>
      <c r="AZ87">
        <v>120</v>
      </c>
      <c r="BA87">
        <v>11115</v>
      </c>
      <c r="BB87">
        <v>12000</v>
      </c>
    </row>
    <row r="88" spans="2:55">
      <c r="B88" t="s">
        <v>150</v>
      </c>
      <c r="BB88">
        <v>2026</v>
      </c>
    </row>
    <row r="89" spans="2:55">
      <c r="B89" t="s">
        <v>85</v>
      </c>
      <c r="BC89">
        <v>17</v>
      </c>
    </row>
    <row r="90" spans="2:55">
      <c r="B90" t="s">
        <v>164</v>
      </c>
      <c r="AR90">
        <v>132</v>
      </c>
    </row>
    <row r="91" spans="2:55">
      <c r="B91" t="s">
        <v>94</v>
      </c>
      <c r="AU91">
        <v>212</v>
      </c>
    </row>
    <row r="93" spans="2:55">
      <c r="X93">
        <f t="shared" ref="X93:BC93" si="0">SUM(X3:X92)</f>
        <v>629735</v>
      </c>
      <c r="Y93">
        <f t="shared" si="0"/>
        <v>603697</v>
      </c>
      <c r="Z93">
        <f t="shared" si="0"/>
        <v>251486</v>
      </c>
      <c r="AA93">
        <f t="shared" si="0"/>
        <v>260308</v>
      </c>
      <c r="AB93">
        <f t="shared" si="0"/>
        <v>251798</v>
      </c>
      <c r="AC93">
        <f t="shared" si="0"/>
        <v>344879</v>
      </c>
      <c r="AD93">
        <f t="shared" si="0"/>
        <v>424808</v>
      </c>
      <c r="AE93">
        <f t="shared" si="0"/>
        <v>437751</v>
      </c>
      <c r="AF93">
        <f t="shared" si="0"/>
        <v>495701</v>
      </c>
      <c r="AG93">
        <f t="shared" si="0"/>
        <v>435834</v>
      </c>
      <c r="AH93">
        <f t="shared" si="0"/>
        <v>406659</v>
      </c>
      <c r="AI93">
        <f t="shared" si="0"/>
        <v>338796</v>
      </c>
      <c r="AJ93">
        <f t="shared" si="0"/>
        <v>264008</v>
      </c>
      <c r="AK93">
        <f t="shared" si="0"/>
        <v>187032</v>
      </c>
      <c r="AL93">
        <f t="shared" si="0"/>
        <v>186008</v>
      </c>
      <c r="AM93">
        <f t="shared" si="0"/>
        <v>195273</v>
      </c>
      <c r="AN93">
        <f t="shared" si="0"/>
        <v>222649</v>
      </c>
      <c r="AO93">
        <f t="shared" si="0"/>
        <v>257743</v>
      </c>
      <c r="AP93">
        <f t="shared" si="0"/>
        <v>362075</v>
      </c>
      <c r="AQ93">
        <f t="shared" si="0"/>
        <v>271727</v>
      </c>
      <c r="AR93">
        <f t="shared" si="0"/>
        <v>263000</v>
      </c>
      <c r="AS93">
        <f t="shared" si="0"/>
        <v>258914</v>
      </c>
      <c r="AT93">
        <f t="shared" si="0"/>
        <v>341531</v>
      </c>
      <c r="AU93">
        <f t="shared" si="0"/>
        <v>514249</v>
      </c>
      <c r="AV93">
        <f t="shared" si="0"/>
        <v>0</v>
      </c>
      <c r="AW93">
        <f t="shared" si="0"/>
        <v>0</v>
      </c>
      <c r="AX93">
        <f t="shared" si="0"/>
        <v>0</v>
      </c>
      <c r="AY93">
        <f t="shared" si="0"/>
        <v>0</v>
      </c>
      <c r="AZ93">
        <f t="shared" si="0"/>
        <v>976755</v>
      </c>
      <c r="BA93">
        <f t="shared" si="0"/>
        <v>4232158</v>
      </c>
      <c r="BB93">
        <f t="shared" si="0"/>
        <v>4218889</v>
      </c>
      <c r="BC93">
        <f t="shared" si="0"/>
        <v>6753217</v>
      </c>
    </row>
    <row r="95" spans="2:55">
      <c r="X95">
        <f>629735-X93</f>
        <v>0</v>
      </c>
      <c r="Y95">
        <f>603697-Y93</f>
        <v>0</v>
      </c>
      <c r="Z95">
        <f>251486-Z93</f>
        <v>0</v>
      </c>
      <c r="AA95">
        <f>260308-AA93</f>
        <v>0</v>
      </c>
      <c r="AB95">
        <f>251798-AB93</f>
        <v>0</v>
      </c>
      <c r="AC95">
        <f>344879-AC93</f>
        <v>0</v>
      </c>
      <c r="AD95">
        <f>424808-AD93</f>
        <v>0</v>
      </c>
      <c r="AE95">
        <f>437751-AE93</f>
        <v>0</v>
      </c>
      <c r="AF95">
        <f>495701-AF93</f>
        <v>0</v>
      </c>
      <c r="AG95">
        <f>435834-AG93</f>
        <v>0</v>
      </c>
      <c r="AH95">
        <f>406659-AH93</f>
        <v>0</v>
      </c>
      <c r="AI95">
        <f>338796-AI93</f>
        <v>0</v>
      </c>
      <c r="AJ95">
        <f>264008-AJ93</f>
        <v>0</v>
      </c>
      <c r="AK95">
        <f>187032-AK93</f>
        <v>0</v>
      </c>
      <c r="AL95">
        <f>186008-AL93</f>
        <v>0</v>
      </c>
      <c r="AM95">
        <f>195273-AM93</f>
        <v>0</v>
      </c>
      <c r="AN95">
        <f>222649-AN93</f>
        <v>0</v>
      </c>
      <c r="AO95">
        <f>257743-AO93</f>
        <v>0</v>
      </c>
      <c r="AP95">
        <f>362075-AP93</f>
        <v>0</v>
      </c>
      <c r="AQ95">
        <f>271727-AQ93</f>
        <v>0</v>
      </c>
      <c r="AR95">
        <f>263000-AR93</f>
        <v>0</v>
      </c>
      <c r="AS95">
        <f>258914-AS93</f>
        <v>0</v>
      </c>
      <c r="AT95">
        <f>341531-AT93</f>
        <v>0</v>
      </c>
      <c r="AU95">
        <f>514249-AU93</f>
        <v>0</v>
      </c>
      <c r="AZ95">
        <f>976755-AZ93</f>
        <v>0</v>
      </c>
      <c r="BA95">
        <f>4232158-BA93</f>
        <v>0</v>
      </c>
      <c r="BB95">
        <f>4218889-BB93</f>
        <v>0</v>
      </c>
      <c r="BC95">
        <f>6753217-BC93</f>
        <v>0</v>
      </c>
    </row>
    <row r="97" spans="25:55">
      <c r="Y97" t="s">
        <v>79</v>
      </c>
      <c r="Z97" t="s">
        <v>79</v>
      </c>
      <c r="AA97" t="s">
        <v>79</v>
      </c>
      <c r="AB97" t="s">
        <v>79</v>
      </c>
      <c r="AC97" t="s">
        <v>79</v>
      </c>
      <c r="AE97" t="s">
        <v>79</v>
      </c>
      <c r="AF97" t="s">
        <v>79</v>
      </c>
      <c r="AG97" t="s">
        <v>79</v>
      </c>
      <c r="AH97" t="s">
        <v>79</v>
      </c>
      <c r="AI97" t="s">
        <v>79</v>
      </c>
      <c r="AJ97" t="s">
        <v>79</v>
      </c>
      <c r="AK97" t="s">
        <v>79</v>
      </c>
      <c r="AL97" t="s">
        <v>79</v>
      </c>
      <c r="AM97" t="s">
        <v>79</v>
      </c>
      <c r="AN97" t="s">
        <v>79</v>
      </c>
      <c r="AO97" t="s">
        <v>79</v>
      </c>
      <c r="AP97" t="s">
        <v>79</v>
      </c>
      <c r="AQ97" t="s">
        <v>79</v>
      </c>
      <c r="AR97" t="s">
        <v>79</v>
      </c>
      <c r="AS97" t="s">
        <v>79</v>
      </c>
      <c r="AT97" t="s">
        <v>79</v>
      </c>
      <c r="AU97" t="s">
        <v>79</v>
      </c>
      <c r="AZ97" t="s">
        <v>79</v>
      </c>
      <c r="BA97" t="s">
        <v>79</v>
      </c>
      <c r="BB97" t="s">
        <v>79</v>
      </c>
      <c r="BC97" t="s">
        <v>79</v>
      </c>
    </row>
    <row r="99" spans="25:55">
      <c r="Y99" t="s">
        <v>80</v>
      </c>
      <c r="Z99" t="s">
        <v>80</v>
      </c>
      <c r="AA99" t="s">
        <v>80</v>
      </c>
      <c r="AB99" t="s">
        <v>80</v>
      </c>
      <c r="AC99" t="s">
        <v>80</v>
      </c>
      <c r="AE99" t="s">
        <v>80</v>
      </c>
      <c r="AF99" t="s">
        <v>100</v>
      </c>
      <c r="AG99" t="s">
        <v>80</v>
      </c>
      <c r="AH99" t="s">
        <v>80</v>
      </c>
      <c r="AI99" t="s">
        <v>80</v>
      </c>
      <c r="AJ99" t="s">
        <v>80</v>
      </c>
      <c r="AK99" t="s">
        <v>80</v>
      </c>
      <c r="AL99" t="s">
        <v>100</v>
      </c>
      <c r="AM99" t="s">
        <v>137</v>
      </c>
      <c r="AN99" t="s">
        <v>100</v>
      </c>
      <c r="AO99" t="s">
        <v>80</v>
      </c>
      <c r="AP99" t="s">
        <v>80</v>
      </c>
      <c r="AQ99" t="s">
        <v>80</v>
      </c>
      <c r="AR99" t="s">
        <v>80</v>
      </c>
      <c r="AS99" t="s">
        <v>80</v>
      </c>
      <c r="AT99" t="s">
        <v>80</v>
      </c>
      <c r="AU99" t="s">
        <v>80</v>
      </c>
      <c r="AZ99" t="s">
        <v>80</v>
      </c>
      <c r="BA99" t="s">
        <v>80</v>
      </c>
      <c r="BB99" t="s">
        <v>80</v>
      </c>
      <c r="BC99" t="s">
        <v>80</v>
      </c>
    </row>
    <row r="101" spans="25:55">
      <c r="Y101" t="s">
        <v>175</v>
      </c>
      <c r="Z101" t="s">
        <v>175</v>
      </c>
      <c r="AA101" t="s">
        <v>175</v>
      </c>
      <c r="AB101" t="s">
        <v>175</v>
      </c>
      <c r="AC101" t="s">
        <v>175</v>
      </c>
      <c r="AD101" t="s">
        <v>175</v>
      </c>
      <c r="AE101" t="s">
        <v>175</v>
      </c>
      <c r="AF101" t="s">
        <v>175</v>
      </c>
      <c r="AG101" t="s">
        <v>175</v>
      </c>
      <c r="AH101" t="s">
        <v>175</v>
      </c>
      <c r="AI101" t="s">
        <v>175</v>
      </c>
      <c r="AJ101" t="s">
        <v>175</v>
      </c>
      <c r="AK101" t="s">
        <v>175</v>
      </c>
      <c r="AL101" t="s">
        <v>175</v>
      </c>
      <c r="AM101" t="s">
        <v>175</v>
      </c>
      <c r="AN101" t="s">
        <v>175</v>
      </c>
      <c r="AO101" t="s">
        <v>175</v>
      </c>
      <c r="AP101" t="s">
        <v>175</v>
      </c>
      <c r="AQ101" t="s">
        <v>175</v>
      </c>
      <c r="AR101" t="s">
        <v>175</v>
      </c>
      <c r="AS101" t="s">
        <v>175</v>
      </c>
      <c r="AT101" t="s">
        <v>175</v>
      </c>
      <c r="AU101" t="s">
        <v>175</v>
      </c>
      <c r="AZ101" t="s">
        <v>175</v>
      </c>
      <c r="BA101" t="s">
        <v>175</v>
      </c>
      <c r="BB101" t="s">
        <v>175</v>
      </c>
      <c r="BC101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01"/>
  <sheetViews>
    <sheetView workbookViewId="0">
      <pane xSplit="3" ySplit="2" topLeftCell="Q72" activePane="bottomRight" state="frozen"/>
      <selection pane="topRight" activeCell="D1" sqref="D1"/>
      <selection pane="bottomLeft" activeCell="A3" sqref="A3"/>
      <selection pane="bottomRight" activeCell="B1" sqref="B1:B1048576"/>
    </sheetView>
  </sheetViews>
  <sheetFormatPr defaultRowHeight="15"/>
  <sheetData>
    <row r="1" spans="1:55">
      <c r="C1" t="s">
        <v>73</v>
      </c>
      <c r="D1" t="s">
        <v>74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C2">
        <v>1</v>
      </c>
      <c r="D2">
        <v>1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Z2" t="s">
        <v>0</v>
      </c>
      <c r="BA2" t="s">
        <v>0</v>
      </c>
      <c r="BB2" t="s">
        <v>0</v>
      </c>
      <c r="BC2" t="s">
        <v>152</v>
      </c>
    </row>
    <row r="3" spans="1:55">
      <c r="A3" t="s">
        <v>1</v>
      </c>
      <c r="B3" t="s">
        <v>2</v>
      </c>
      <c r="X3">
        <v>618</v>
      </c>
      <c r="Y3">
        <v>244</v>
      </c>
      <c r="Z3">
        <v>5350</v>
      </c>
      <c r="AA3">
        <v>209</v>
      </c>
      <c r="AB3">
        <v>100</v>
      </c>
      <c r="AC3">
        <v>42</v>
      </c>
      <c r="AD3">
        <v>1986</v>
      </c>
      <c r="AE3">
        <v>138</v>
      </c>
      <c r="AF3">
        <v>277</v>
      </c>
      <c r="AG3">
        <v>419</v>
      </c>
      <c r="AH3">
        <v>118</v>
      </c>
      <c r="AI3">
        <v>541</v>
      </c>
      <c r="AJ3">
        <v>4820</v>
      </c>
      <c r="AK3">
        <v>287</v>
      </c>
      <c r="AL3">
        <v>193</v>
      </c>
      <c r="AM3">
        <v>2452</v>
      </c>
      <c r="AN3">
        <v>273</v>
      </c>
      <c r="AO3">
        <v>1730</v>
      </c>
      <c r="AP3">
        <v>1857</v>
      </c>
      <c r="AQ3">
        <v>636</v>
      </c>
      <c r="AR3">
        <v>1828</v>
      </c>
      <c r="AS3">
        <v>194</v>
      </c>
      <c r="AT3">
        <v>125</v>
      </c>
      <c r="AU3">
        <v>601</v>
      </c>
      <c r="AZ3">
        <v>4072</v>
      </c>
      <c r="BA3">
        <v>6973</v>
      </c>
      <c r="BB3">
        <v>2648</v>
      </c>
      <c r="BC3">
        <v>32791</v>
      </c>
    </row>
    <row r="4" spans="1:55">
      <c r="B4" t="s">
        <v>3</v>
      </c>
      <c r="Y4">
        <v>70</v>
      </c>
      <c r="Z4">
        <v>3</v>
      </c>
      <c r="AL4">
        <v>40</v>
      </c>
      <c r="AM4">
        <v>21</v>
      </c>
      <c r="AN4">
        <v>50</v>
      </c>
      <c r="AP4">
        <v>12</v>
      </c>
      <c r="AQ4">
        <v>67</v>
      </c>
      <c r="AR4">
        <v>211</v>
      </c>
      <c r="AS4">
        <v>67</v>
      </c>
      <c r="AT4">
        <v>485</v>
      </c>
      <c r="AU4">
        <v>77</v>
      </c>
      <c r="AZ4">
        <v>116</v>
      </c>
      <c r="BA4">
        <v>1819</v>
      </c>
      <c r="BB4">
        <v>558</v>
      </c>
      <c r="BC4">
        <v>1167</v>
      </c>
    </row>
    <row r="5" spans="1:55">
      <c r="B5" t="s">
        <v>4</v>
      </c>
      <c r="AN5">
        <v>10</v>
      </c>
      <c r="AO5">
        <v>2</v>
      </c>
      <c r="AQ5">
        <v>20</v>
      </c>
      <c r="AR5">
        <v>30</v>
      </c>
      <c r="AS5">
        <v>221</v>
      </c>
      <c r="AT5">
        <v>11</v>
      </c>
    </row>
    <row r="6" spans="1:55">
      <c r="B6" t="s">
        <v>5</v>
      </c>
      <c r="Y6">
        <v>7</v>
      </c>
      <c r="Z6">
        <v>280</v>
      </c>
      <c r="AA6">
        <v>200</v>
      </c>
      <c r="AI6">
        <v>26</v>
      </c>
      <c r="AJ6">
        <v>10</v>
      </c>
      <c r="AK6">
        <v>55</v>
      </c>
      <c r="AM6">
        <v>10</v>
      </c>
      <c r="AP6">
        <v>15</v>
      </c>
      <c r="AR6">
        <v>49</v>
      </c>
      <c r="AS6">
        <v>4</v>
      </c>
      <c r="AT6">
        <v>884</v>
      </c>
      <c r="BA6">
        <v>11</v>
      </c>
      <c r="BC6">
        <v>60</v>
      </c>
    </row>
    <row r="7" spans="1:55">
      <c r="B7" t="s">
        <v>6</v>
      </c>
    </row>
    <row r="8" spans="1:55">
      <c r="B8" t="s">
        <v>7</v>
      </c>
    </row>
    <row r="9" spans="1:55">
      <c r="B9" t="s">
        <v>8</v>
      </c>
    </row>
    <row r="10" spans="1:55">
      <c r="B10" t="s">
        <v>9</v>
      </c>
      <c r="X10">
        <v>210</v>
      </c>
      <c r="Y10">
        <v>188</v>
      </c>
      <c r="AA10">
        <v>133</v>
      </c>
      <c r="AD10" s="3">
        <v>167</v>
      </c>
      <c r="AE10">
        <v>125</v>
      </c>
      <c r="AF10">
        <v>34</v>
      </c>
      <c r="AG10">
        <v>190</v>
      </c>
      <c r="AH10">
        <v>336</v>
      </c>
      <c r="AI10">
        <v>862</v>
      </c>
      <c r="AJ10">
        <v>360</v>
      </c>
      <c r="AK10">
        <v>370</v>
      </c>
      <c r="AM10">
        <v>30</v>
      </c>
      <c r="AN10">
        <v>99</v>
      </c>
      <c r="AO10">
        <v>220</v>
      </c>
      <c r="AP10">
        <v>9</v>
      </c>
      <c r="AQ10">
        <v>361</v>
      </c>
      <c r="AR10">
        <v>260</v>
      </c>
      <c r="AT10">
        <v>1159</v>
      </c>
      <c r="AZ10">
        <v>90</v>
      </c>
      <c r="BC10">
        <v>50</v>
      </c>
    </row>
    <row r="11" spans="1:55">
      <c r="B11" t="s">
        <v>10</v>
      </c>
      <c r="Z11">
        <v>281</v>
      </c>
      <c r="AF11">
        <v>20</v>
      </c>
      <c r="AG11">
        <v>80</v>
      </c>
      <c r="AH11">
        <v>100</v>
      </c>
      <c r="AJ11">
        <v>210</v>
      </c>
      <c r="AK11">
        <v>3</v>
      </c>
      <c r="AL11">
        <v>1</v>
      </c>
      <c r="AM11">
        <v>32</v>
      </c>
      <c r="AN11">
        <v>18</v>
      </c>
      <c r="AO11">
        <v>20</v>
      </c>
      <c r="AP11">
        <v>42</v>
      </c>
      <c r="AQ11">
        <v>62</v>
      </c>
      <c r="AR11">
        <v>42</v>
      </c>
      <c r="AT11">
        <v>1</v>
      </c>
      <c r="AU11">
        <v>56</v>
      </c>
      <c r="AZ11">
        <v>356</v>
      </c>
      <c r="BA11">
        <v>235</v>
      </c>
      <c r="BB11">
        <v>24</v>
      </c>
      <c r="BC11">
        <v>824</v>
      </c>
    </row>
    <row r="12" spans="1:55">
      <c r="B12" t="s">
        <v>11</v>
      </c>
      <c r="X12">
        <v>223</v>
      </c>
      <c r="Y12">
        <v>533</v>
      </c>
      <c r="Z12">
        <v>647</v>
      </c>
      <c r="AA12">
        <v>788</v>
      </c>
      <c r="AB12">
        <v>925</v>
      </c>
      <c r="AC12">
        <v>258</v>
      </c>
      <c r="AD12">
        <v>286</v>
      </c>
      <c r="AE12">
        <v>197</v>
      </c>
      <c r="AF12">
        <v>212</v>
      </c>
      <c r="AG12">
        <v>285</v>
      </c>
      <c r="AH12">
        <v>274</v>
      </c>
      <c r="AI12">
        <v>383</v>
      </c>
      <c r="AJ12">
        <v>69</v>
      </c>
      <c r="AK12">
        <v>92</v>
      </c>
      <c r="AL12">
        <v>24</v>
      </c>
      <c r="AM12">
        <v>195</v>
      </c>
      <c r="AN12">
        <v>690</v>
      </c>
      <c r="AO12">
        <v>616</v>
      </c>
      <c r="AP12">
        <v>380</v>
      </c>
      <c r="AQ12">
        <v>981</v>
      </c>
      <c r="AR12">
        <v>296</v>
      </c>
      <c r="AS12">
        <v>941</v>
      </c>
      <c r="AT12">
        <v>714</v>
      </c>
      <c r="AU12">
        <v>458</v>
      </c>
      <c r="AZ12">
        <v>2464</v>
      </c>
      <c r="BA12">
        <v>1101</v>
      </c>
      <c r="BB12">
        <v>5083</v>
      </c>
      <c r="BC12">
        <v>4271</v>
      </c>
    </row>
    <row r="13" spans="1:55">
      <c r="B13" t="s">
        <v>12</v>
      </c>
      <c r="X13">
        <v>4292</v>
      </c>
      <c r="Y13">
        <v>9877</v>
      </c>
      <c r="Z13">
        <v>17668</v>
      </c>
      <c r="AA13">
        <v>5966</v>
      </c>
      <c r="AB13">
        <v>4884</v>
      </c>
      <c r="AC13">
        <v>5534</v>
      </c>
      <c r="AD13">
        <v>6419</v>
      </c>
      <c r="AE13">
        <v>7241</v>
      </c>
      <c r="AF13">
        <v>9243</v>
      </c>
      <c r="AG13">
        <v>7588</v>
      </c>
      <c r="AH13">
        <v>8155</v>
      </c>
      <c r="AI13">
        <v>15243</v>
      </c>
      <c r="AJ13">
        <v>11435</v>
      </c>
      <c r="AK13">
        <v>10892</v>
      </c>
      <c r="AL13">
        <v>11703</v>
      </c>
      <c r="AM13">
        <v>20267</v>
      </c>
      <c r="AN13">
        <v>26549</v>
      </c>
      <c r="AO13">
        <v>24386</v>
      </c>
      <c r="AP13">
        <v>34741</v>
      </c>
      <c r="AQ13">
        <v>40360</v>
      </c>
      <c r="AR13">
        <v>43901</v>
      </c>
      <c r="AS13">
        <v>27213</v>
      </c>
      <c r="AT13">
        <v>28834</v>
      </c>
      <c r="AU13">
        <v>27439</v>
      </c>
      <c r="AZ13">
        <v>8520</v>
      </c>
      <c r="BA13">
        <v>94572</v>
      </c>
      <c r="BB13">
        <v>131718</v>
      </c>
      <c r="BC13">
        <v>199251</v>
      </c>
    </row>
    <row r="14" spans="1:55">
      <c r="B14" t="s">
        <v>140</v>
      </c>
    </row>
    <row r="15" spans="1:55">
      <c r="B15" t="s">
        <v>13</v>
      </c>
      <c r="X15">
        <v>89</v>
      </c>
      <c r="Y15">
        <v>1250</v>
      </c>
      <c r="Z15">
        <v>996</v>
      </c>
      <c r="AA15">
        <v>226</v>
      </c>
      <c r="AD15">
        <v>26</v>
      </c>
      <c r="AE15">
        <v>15</v>
      </c>
      <c r="AF15">
        <v>388</v>
      </c>
      <c r="AG15">
        <v>56</v>
      </c>
      <c r="AI15">
        <v>284</v>
      </c>
      <c r="AJ15">
        <v>10</v>
      </c>
      <c r="AL15">
        <v>66</v>
      </c>
      <c r="AM15">
        <v>148</v>
      </c>
      <c r="AN15">
        <v>295</v>
      </c>
      <c r="AO15">
        <v>250</v>
      </c>
      <c r="AP15">
        <v>100</v>
      </c>
      <c r="AQ15">
        <v>31</v>
      </c>
      <c r="AR15">
        <v>220</v>
      </c>
      <c r="AS15">
        <v>718</v>
      </c>
      <c r="AT15">
        <v>290</v>
      </c>
      <c r="AZ15">
        <v>1018</v>
      </c>
      <c r="BA15">
        <v>5789</v>
      </c>
      <c r="BB15">
        <v>27485</v>
      </c>
      <c r="BC15">
        <v>8288</v>
      </c>
    </row>
    <row r="16" spans="1:55">
      <c r="B16" t="s">
        <v>14</v>
      </c>
      <c r="X16">
        <v>2048</v>
      </c>
      <c r="Y16">
        <v>259</v>
      </c>
      <c r="Z16">
        <v>1596</v>
      </c>
      <c r="AA16">
        <v>296</v>
      </c>
      <c r="AB16">
        <v>21</v>
      </c>
      <c r="AC16">
        <v>21</v>
      </c>
      <c r="AD16">
        <v>100</v>
      </c>
      <c r="AE16">
        <v>29</v>
      </c>
      <c r="AF16">
        <v>172</v>
      </c>
      <c r="AG16">
        <v>50</v>
      </c>
      <c r="AI16">
        <v>176</v>
      </c>
      <c r="AJ16">
        <v>329</v>
      </c>
      <c r="AK16">
        <v>13</v>
      </c>
      <c r="AM16">
        <v>61</v>
      </c>
      <c r="AN16">
        <v>315</v>
      </c>
      <c r="AO16">
        <v>972</v>
      </c>
      <c r="AP16">
        <v>466</v>
      </c>
      <c r="AQ16">
        <v>197</v>
      </c>
      <c r="AR16">
        <v>743</v>
      </c>
      <c r="AS16">
        <v>3970</v>
      </c>
      <c r="AT16">
        <v>3538</v>
      </c>
      <c r="AU16">
        <v>2602</v>
      </c>
      <c r="AZ16">
        <v>1315</v>
      </c>
      <c r="BA16">
        <v>14425</v>
      </c>
      <c r="BB16">
        <v>13909</v>
      </c>
      <c r="BC16">
        <v>14291</v>
      </c>
    </row>
    <row r="17" spans="2:55">
      <c r="B17" t="s">
        <v>15</v>
      </c>
      <c r="AN17">
        <v>100</v>
      </c>
      <c r="AT17">
        <v>100</v>
      </c>
      <c r="BA17">
        <v>2880</v>
      </c>
    </row>
    <row r="18" spans="2:55">
      <c r="B18" t="s">
        <v>16</v>
      </c>
    </row>
    <row r="19" spans="2:55">
      <c r="B19" t="s">
        <v>17</v>
      </c>
    </row>
    <row r="20" spans="2:55">
      <c r="B20" t="s">
        <v>18</v>
      </c>
    </row>
    <row r="21" spans="2:55">
      <c r="B21" t="s">
        <v>19</v>
      </c>
      <c r="AE21">
        <v>300</v>
      </c>
      <c r="AM21">
        <v>1</v>
      </c>
      <c r="AO21">
        <v>5</v>
      </c>
      <c r="AP21">
        <v>60</v>
      </c>
      <c r="AS21">
        <v>37</v>
      </c>
      <c r="AT21">
        <v>20</v>
      </c>
      <c r="AZ21">
        <v>8</v>
      </c>
      <c r="BA21">
        <v>2326</v>
      </c>
      <c r="BB21">
        <v>240</v>
      </c>
    </row>
    <row r="22" spans="2:55">
      <c r="B22" t="s">
        <v>20</v>
      </c>
    </row>
    <row r="23" spans="2:55">
      <c r="B23" t="s">
        <v>21</v>
      </c>
    </row>
    <row r="24" spans="2:55">
      <c r="B24" t="s">
        <v>22</v>
      </c>
    </row>
    <row r="25" spans="2:55">
      <c r="B25" t="s">
        <v>23</v>
      </c>
      <c r="AN25">
        <v>10</v>
      </c>
      <c r="AS25">
        <v>5</v>
      </c>
    </row>
    <row r="26" spans="2:55">
      <c r="B26" t="s">
        <v>115</v>
      </c>
    </row>
    <row r="27" spans="2:55">
      <c r="B27" t="s">
        <v>24</v>
      </c>
    </row>
    <row r="28" spans="2:55">
      <c r="B28" t="s">
        <v>25</v>
      </c>
    </row>
    <row r="29" spans="2:55">
      <c r="B29" t="s">
        <v>26</v>
      </c>
      <c r="AI29">
        <v>30</v>
      </c>
      <c r="AK29">
        <v>17</v>
      </c>
      <c r="AL29">
        <v>30</v>
      </c>
      <c r="AM29">
        <v>60</v>
      </c>
      <c r="AO29">
        <v>413</v>
      </c>
      <c r="AP29">
        <v>169</v>
      </c>
      <c r="AR29">
        <v>52</v>
      </c>
      <c r="AS29">
        <v>68</v>
      </c>
      <c r="AT29">
        <v>79</v>
      </c>
      <c r="AU29">
        <v>266</v>
      </c>
      <c r="AZ29">
        <v>5</v>
      </c>
      <c r="BA29">
        <v>64</v>
      </c>
      <c r="BB29">
        <v>720</v>
      </c>
      <c r="BC29">
        <v>880</v>
      </c>
    </row>
    <row r="30" spans="2:55">
      <c r="B30" t="s">
        <v>27</v>
      </c>
      <c r="BB30">
        <v>1600</v>
      </c>
    </row>
    <row r="31" spans="2:55">
      <c r="B31" t="s">
        <v>28</v>
      </c>
      <c r="BC31">
        <v>118</v>
      </c>
    </row>
    <row r="32" spans="2:55">
      <c r="B32" t="s">
        <v>29</v>
      </c>
    </row>
    <row r="34" spans="2:55">
      <c r="B34" t="s">
        <v>30</v>
      </c>
      <c r="X34">
        <v>144</v>
      </c>
      <c r="Y34">
        <v>267</v>
      </c>
      <c r="Z34">
        <v>382</v>
      </c>
      <c r="AA34">
        <v>3266</v>
      </c>
      <c r="AC34">
        <v>72</v>
      </c>
      <c r="AD34">
        <v>291</v>
      </c>
      <c r="AE34">
        <v>1065</v>
      </c>
      <c r="AF34">
        <v>1600</v>
      </c>
      <c r="AG34">
        <v>756</v>
      </c>
      <c r="AH34">
        <v>1496</v>
      </c>
      <c r="AI34">
        <v>419</v>
      </c>
      <c r="AJ34">
        <v>9</v>
      </c>
      <c r="AK34">
        <v>148</v>
      </c>
      <c r="AM34">
        <v>279</v>
      </c>
      <c r="AN34">
        <v>410</v>
      </c>
      <c r="AO34">
        <v>219</v>
      </c>
      <c r="AP34">
        <v>851</v>
      </c>
      <c r="AQ34">
        <v>224</v>
      </c>
      <c r="AR34">
        <v>55</v>
      </c>
      <c r="AU34">
        <v>300</v>
      </c>
      <c r="AZ34">
        <v>1041</v>
      </c>
      <c r="BA34">
        <v>97</v>
      </c>
      <c r="BB34">
        <v>454</v>
      </c>
      <c r="BC34">
        <v>455</v>
      </c>
    </row>
    <row r="35" spans="2:55">
      <c r="B35" t="s">
        <v>31</v>
      </c>
    </row>
    <row r="36" spans="2:55">
      <c r="B36" t="s">
        <v>32</v>
      </c>
    </row>
    <row r="37" spans="2:55">
      <c r="B37" t="s">
        <v>33</v>
      </c>
    </row>
    <row r="38" spans="2:55">
      <c r="B38" t="s">
        <v>34</v>
      </c>
    </row>
    <row r="39" spans="2:55">
      <c r="B39" t="s">
        <v>35</v>
      </c>
    </row>
    <row r="40" spans="2:55">
      <c r="B40" t="s">
        <v>36</v>
      </c>
      <c r="AE40">
        <v>540</v>
      </c>
    </row>
    <row r="41" spans="2:55">
      <c r="B41" t="s">
        <v>37</v>
      </c>
    </row>
    <row r="42" spans="2:55">
      <c r="B42" t="s">
        <v>38</v>
      </c>
      <c r="AH42">
        <v>61</v>
      </c>
      <c r="AO42">
        <v>11</v>
      </c>
    </row>
    <row r="43" spans="2:55">
      <c r="B43" t="s">
        <v>39</v>
      </c>
    </row>
    <row r="44" spans="2:55">
      <c r="B44" t="s">
        <v>40</v>
      </c>
    </row>
    <row r="45" spans="2:55">
      <c r="B45" t="s">
        <v>41</v>
      </c>
    </row>
    <row r="46" spans="2:55">
      <c r="B46" t="s">
        <v>42</v>
      </c>
    </row>
    <row r="47" spans="2:55">
      <c r="B47" t="s">
        <v>43</v>
      </c>
    </row>
    <row r="48" spans="2:55">
      <c r="B48" t="s">
        <v>44</v>
      </c>
    </row>
    <row r="49" spans="2:55">
      <c r="B49" t="s">
        <v>45</v>
      </c>
      <c r="X49">
        <v>9</v>
      </c>
      <c r="BA49">
        <v>200</v>
      </c>
      <c r="BC49">
        <v>3335</v>
      </c>
    </row>
    <row r="50" spans="2:55">
      <c r="B50" t="s">
        <v>46</v>
      </c>
    </row>
    <row r="51" spans="2:55">
      <c r="B51" t="s">
        <v>47</v>
      </c>
    </row>
    <row r="52" spans="2:55">
      <c r="B52" t="s">
        <v>48</v>
      </c>
    </row>
    <row r="53" spans="2:55">
      <c r="B53" t="s">
        <v>49</v>
      </c>
    </row>
    <row r="54" spans="2:55">
      <c r="B54" t="s">
        <v>50</v>
      </c>
    </row>
    <row r="55" spans="2:55">
      <c r="B55" t="s">
        <v>51</v>
      </c>
      <c r="AL55">
        <v>4</v>
      </c>
      <c r="AM55">
        <v>21</v>
      </c>
      <c r="BB55">
        <v>192</v>
      </c>
    </row>
    <row r="56" spans="2:55">
      <c r="B56" t="s">
        <v>52</v>
      </c>
    </row>
    <row r="57" spans="2:55">
      <c r="B57" t="s">
        <v>53</v>
      </c>
    </row>
    <row r="58" spans="2:55">
      <c r="B58" t="s">
        <v>54</v>
      </c>
    </row>
    <row r="59" spans="2:55">
      <c r="B59" t="s">
        <v>55</v>
      </c>
      <c r="AU59">
        <v>3</v>
      </c>
      <c r="BA59">
        <v>675</v>
      </c>
      <c r="BB59">
        <v>15</v>
      </c>
      <c r="BC59">
        <v>1828</v>
      </c>
    </row>
    <row r="60" spans="2:55">
      <c r="B60" t="s">
        <v>75</v>
      </c>
    </row>
    <row r="61" spans="2:55">
      <c r="B61" t="s">
        <v>78</v>
      </c>
      <c r="X61">
        <v>1</v>
      </c>
      <c r="Y61">
        <v>107</v>
      </c>
    </row>
    <row r="62" spans="2:55">
      <c r="B62" t="s">
        <v>56</v>
      </c>
    </row>
    <row r="63" spans="2:55">
      <c r="B63" t="s">
        <v>57</v>
      </c>
    </row>
    <row r="64" spans="2:55">
      <c r="B64" t="s">
        <v>58</v>
      </c>
    </row>
    <row r="65" spans="2:45">
      <c r="B65" t="s">
        <v>59</v>
      </c>
    </row>
    <row r="66" spans="2:45">
      <c r="B66" t="s">
        <v>60</v>
      </c>
    </row>
    <row r="67" spans="2:45">
      <c r="B67" t="s">
        <v>61</v>
      </c>
    </row>
    <row r="68" spans="2:45">
      <c r="B68" t="s">
        <v>62</v>
      </c>
    </row>
    <row r="69" spans="2:45">
      <c r="B69" t="s">
        <v>63</v>
      </c>
    </row>
    <row r="70" spans="2:45">
      <c r="B70" t="s">
        <v>64</v>
      </c>
    </row>
    <row r="71" spans="2:45">
      <c r="B71" t="s">
        <v>65</v>
      </c>
    </row>
    <row r="72" spans="2:45">
      <c r="B72" t="s">
        <v>66</v>
      </c>
      <c r="AS72">
        <v>10</v>
      </c>
    </row>
    <row r="73" spans="2:45">
      <c r="B73" t="s">
        <v>67</v>
      </c>
    </row>
    <row r="74" spans="2:45">
      <c r="B74" t="s">
        <v>68</v>
      </c>
    </row>
    <row r="75" spans="2:45">
      <c r="B75" t="s">
        <v>72</v>
      </c>
    </row>
    <row r="76" spans="2:45">
      <c r="B76" t="s">
        <v>69</v>
      </c>
    </row>
    <row r="77" spans="2:45">
      <c r="B77" t="s">
        <v>70</v>
      </c>
    </row>
    <row r="78" spans="2:45">
      <c r="B78" t="s">
        <v>71</v>
      </c>
    </row>
    <row r="79" spans="2:45">
      <c r="B79" t="s">
        <v>82</v>
      </c>
      <c r="Z79">
        <v>404</v>
      </c>
      <c r="AG79">
        <v>8</v>
      </c>
      <c r="AK79">
        <v>21</v>
      </c>
    </row>
    <row r="80" spans="2:45">
      <c r="B80" t="s">
        <v>83</v>
      </c>
      <c r="Z80">
        <v>124</v>
      </c>
    </row>
    <row r="81" spans="2:55">
      <c r="B81" t="s">
        <v>101</v>
      </c>
    </row>
    <row r="82" spans="2:55">
      <c r="B82" t="s">
        <v>134</v>
      </c>
    </row>
    <row r="83" spans="2:55">
      <c r="B83" t="s">
        <v>108</v>
      </c>
    </row>
    <row r="84" spans="2:55">
      <c r="B84" t="s">
        <v>117</v>
      </c>
    </row>
    <row r="85" spans="2:55">
      <c r="B85" t="s">
        <v>88</v>
      </c>
    </row>
    <row r="86" spans="2:55">
      <c r="B86" t="s">
        <v>72</v>
      </c>
    </row>
    <row r="87" spans="2:55">
      <c r="B87" t="s">
        <v>130</v>
      </c>
    </row>
    <row r="88" spans="2:55">
      <c r="B88" t="s">
        <v>150</v>
      </c>
    </row>
    <row r="89" spans="2:55">
      <c r="B89" t="s">
        <v>85</v>
      </c>
    </row>
    <row r="90" spans="2:55">
      <c r="B90" t="s">
        <v>164</v>
      </c>
    </row>
    <row r="91" spans="2:55">
      <c r="B91" t="s">
        <v>94</v>
      </c>
    </row>
    <row r="93" spans="2:55">
      <c r="X93">
        <f>SUM(X3:X92)</f>
        <v>7634</v>
      </c>
      <c r="Y93">
        <f>SUM(Y3:Y92)</f>
        <v>12802</v>
      </c>
      <c r="Z93">
        <f>SUM(Z3:Z92)</f>
        <v>27731</v>
      </c>
      <c r="AA93">
        <f t="shared" ref="AA93:AH93" si="0">SUM(AA3:AA92)</f>
        <v>11084</v>
      </c>
      <c r="AB93">
        <f t="shared" si="0"/>
        <v>5930</v>
      </c>
      <c r="AC93">
        <f t="shared" si="0"/>
        <v>5927</v>
      </c>
      <c r="AD93">
        <f t="shared" si="0"/>
        <v>9275</v>
      </c>
      <c r="AE93">
        <f t="shared" si="0"/>
        <v>9650</v>
      </c>
      <c r="AF93">
        <f t="shared" si="0"/>
        <v>11946</v>
      </c>
      <c r="AG93">
        <f t="shared" si="0"/>
        <v>9432</v>
      </c>
      <c r="AH93">
        <f t="shared" si="0"/>
        <v>10540</v>
      </c>
      <c r="AI93">
        <f t="shared" ref="AI93" si="1">SUM(AI3:AI92)</f>
        <v>17964</v>
      </c>
      <c r="AJ93">
        <f t="shared" ref="AJ93" si="2">SUM(AJ3:AJ92)</f>
        <v>17252</v>
      </c>
      <c r="AK93">
        <f t="shared" ref="AK93" si="3">SUM(AK3:AK92)</f>
        <v>11898</v>
      </c>
      <c r="AL93">
        <f t="shared" ref="AL93" si="4">SUM(AL3:AL92)</f>
        <v>12061</v>
      </c>
      <c r="AM93">
        <f t="shared" ref="AM93" si="5">SUM(AM3:AM92)</f>
        <v>23577</v>
      </c>
      <c r="AN93">
        <f t="shared" ref="AN93" si="6">SUM(AN3:AN92)</f>
        <v>28819</v>
      </c>
      <c r="AO93">
        <f t="shared" ref="AO93" si="7">SUM(AO3:AO92)</f>
        <v>28844</v>
      </c>
      <c r="AP93">
        <f t="shared" ref="AP93" si="8">SUM(AP3:AP92)</f>
        <v>38702</v>
      </c>
      <c r="AQ93">
        <f t="shared" ref="AQ93" si="9">SUM(AQ3:AQ92)</f>
        <v>42939</v>
      </c>
      <c r="AR93">
        <f t="shared" ref="AR93" si="10">SUM(AR3:AR92)</f>
        <v>47687</v>
      </c>
      <c r="AS93">
        <f t="shared" ref="AS93" si="11">SUM(AS3:AS92)</f>
        <v>33448</v>
      </c>
      <c r="AT93">
        <f t="shared" ref="AT93" si="12">SUM(AT3:AT92)</f>
        <v>36240</v>
      </c>
      <c r="AU93">
        <f t="shared" ref="AU93" si="13">SUM(AU3:AU92)</f>
        <v>31802</v>
      </c>
      <c r="AV93">
        <f t="shared" ref="AV93" si="14">SUM(AV3:AV92)</f>
        <v>0</v>
      </c>
      <c r="AW93">
        <f t="shared" ref="AW93" si="15">SUM(AW3:AW92)</f>
        <v>0</v>
      </c>
      <c r="AX93">
        <f t="shared" ref="AX93" si="16">SUM(AX3:AX92)</f>
        <v>0</v>
      </c>
      <c r="AY93">
        <f t="shared" ref="AY93" si="17">SUM(AY3:AY92)</f>
        <v>0</v>
      </c>
      <c r="AZ93">
        <f t="shared" ref="AZ93" si="18">SUM(AZ3:AZ92)</f>
        <v>19005</v>
      </c>
      <c r="BA93">
        <f t="shared" ref="BA93" si="19">SUM(BA3:BA92)</f>
        <v>131167</v>
      </c>
      <c r="BB93">
        <f t="shared" ref="BB93" si="20">SUM(BB3:BB92)</f>
        <v>184646</v>
      </c>
      <c r="BC93">
        <f t="shared" ref="BC93" si="21">SUM(BC3:BC92)</f>
        <v>267609</v>
      </c>
    </row>
    <row r="95" spans="2:55">
      <c r="X95">
        <f>7634-X93</f>
        <v>0</v>
      </c>
      <c r="Y95">
        <f>12802-Y93</f>
        <v>0</v>
      </c>
      <c r="Z95">
        <f>27731-Z93</f>
        <v>0</v>
      </c>
      <c r="AA95">
        <f>11084-AA93</f>
        <v>0</v>
      </c>
      <c r="AB95">
        <f>5930-AB93</f>
        <v>0</v>
      </c>
      <c r="AC95">
        <f>5927-AC93</f>
        <v>0</v>
      </c>
      <c r="AD95">
        <f>9275-AD93</f>
        <v>0</v>
      </c>
      <c r="AE95">
        <f>9650-AE93</f>
        <v>0</v>
      </c>
      <c r="AF95">
        <f>11946-AF93</f>
        <v>0</v>
      </c>
      <c r="AG95">
        <f>9432-AG93</f>
        <v>0</v>
      </c>
      <c r="AH95">
        <f>10540-AH93</f>
        <v>0</v>
      </c>
      <c r="AI95">
        <f>17964-AI93</f>
        <v>0</v>
      </c>
      <c r="AJ95">
        <f>17252-AJ93</f>
        <v>0</v>
      </c>
      <c r="AK95">
        <f>11898-AK93</f>
        <v>0</v>
      </c>
      <c r="AL95">
        <f>12061-AL93</f>
        <v>0</v>
      </c>
      <c r="AM95">
        <f>23577-AM93</f>
        <v>0</v>
      </c>
      <c r="AN95">
        <f>28819-AN93</f>
        <v>0</v>
      </c>
      <c r="AO95">
        <f>28844-AO93</f>
        <v>0</v>
      </c>
      <c r="AP95">
        <f>38702-AP93</f>
        <v>0</v>
      </c>
      <c r="AQ95">
        <f>42939-AQ93</f>
        <v>0</v>
      </c>
      <c r="AR95">
        <f>47687-AR93</f>
        <v>0</v>
      </c>
      <c r="AS95">
        <f>33448-AS93</f>
        <v>0</v>
      </c>
      <c r="AT95">
        <f>36240-AT93</f>
        <v>0</v>
      </c>
      <c r="AU95">
        <f>31802-AU93</f>
        <v>0</v>
      </c>
      <c r="AZ95">
        <f>19005-AZ93</f>
        <v>0</v>
      </c>
      <c r="BA95">
        <f>131167-BA93</f>
        <v>0</v>
      </c>
      <c r="BB95">
        <f>184646-BB93</f>
        <v>0</v>
      </c>
      <c r="BC95">
        <f>267609-BC93</f>
        <v>0</v>
      </c>
    </row>
    <row r="97" spans="25:55">
      <c r="Y97" t="s">
        <v>79</v>
      </c>
      <c r="Z97" t="s">
        <v>79</v>
      </c>
      <c r="AA97" t="s">
        <v>79</v>
      </c>
      <c r="AB97" t="s">
        <v>79</v>
      </c>
      <c r="AC97" t="s">
        <v>79</v>
      </c>
      <c r="AD97" t="s">
        <v>79</v>
      </c>
      <c r="AE97" t="s">
        <v>79</v>
      </c>
      <c r="AF97" t="s">
        <v>79</v>
      </c>
      <c r="AG97" t="s">
        <v>79</v>
      </c>
      <c r="AH97" t="s">
        <v>79</v>
      </c>
      <c r="AI97" t="s">
        <v>79</v>
      </c>
      <c r="AJ97" t="s">
        <v>79</v>
      </c>
      <c r="AK97" t="s">
        <v>79</v>
      </c>
      <c r="AL97" t="s">
        <v>79</v>
      </c>
      <c r="AM97" t="s">
        <v>79</v>
      </c>
      <c r="AN97" t="s">
        <v>79</v>
      </c>
      <c r="AO97" t="s">
        <v>79</v>
      </c>
      <c r="AP97" t="s">
        <v>79</v>
      </c>
      <c r="AQ97" t="s">
        <v>79</v>
      </c>
      <c r="AR97" t="s">
        <v>79</v>
      </c>
      <c r="AS97" t="s">
        <v>79</v>
      </c>
      <c r="AT97" t="s">
        <v>79</v>
      </c>
      <c r="AU97" t="s">
        <v>79</v>
      </c>
      <c r="AZ97" t="s">
        <v>79</v>
      </c>
      <c r="BA97" t="s">
        <v>79</v>
      </c>
      <c r="BB97" t="s">
        <v>79</v>
      </c>
      <c r="BC97" t="s">
        <v>79</v>
      </c>
    </row>
    <row r="99" spans="25:55">
      <c r="Y99" t="s">
        <v>80</v>
      </c>
      <c r="Z99" t="s">
        <v>81</v>
      </c>
      <c r="AA99" t="s">
        <v>80</v>
      </c>
      <c r="AB99" t="s">
        <v>80</v>
      </c>
      <c r="AC99" t="s">
        <v>80</v>
      </c>
      <c r="AD99" t="s">
        <v>96</v>
      </c>
      <c r="AE99" t="s">
        <v>97</v>
      </c>
      <c r="AF99" t="s">
        <v>98</v>
      </c>
      <c r="AG99" t="s">
        <v>99</v>
      </c>
      <c r="AH99" t="s">
        <v>142</v>
      </c>
      <c r="AI99" t="s">
        <v>80</v>
      </c>
      <c r="AJ99" t="s">
        <v>141</v>
      </c>
      <c r="AK99" t="s">
        <v>80</v>
      </c>
      <c r="AL99" t="s">
        <v>80</v>
      </c>
      <c r="AM99" t="s">
        <v>138</v>
      </c>
      <c r="AN99" t="s">
        <v>136</v>
      </c>
      <c r="AO99" t="s">
        <v>135</v>
      </c>
      <c r="AP99" t="s">
        <v>156</v>
      </c>
      <c r="AQ99" t="s">
        <v>161</v>
      </c>
      <c r="AR99" t="s">
        <v>165</v>
      </c>
      <c r="AS99" t="s">
        <v>80</v>
      </c>
      <c r="AT99" t="s">
        <v>80</v>
      </c>
      <c r="AU99" t="s">
        <v>171</v>
      </c>
      <c r="AZ99" t="s">
        <v>135</v>
      </c>
      <c r="BA99" t="s">
        <v>80</v>
      </c>
      <c r="BB99" t="s">
        <v>80</v>
      </c>
      <c r="BC99" t="s">
        <v>151</v>
      </c>
    </row>
    <row r="101" spans="25:55">
      <c r="Y101" t="s">
        <v>175</v>
      </c>
      <c r="Z101" t="s">
        <v>175</v>
      </c>
      <c r="AA101" t="s">
        <v>175</v>
      </c>
      <c r="AB101" t="s">
        <v>175</v>
      </c>
      <c r="AC101" t="s">
        <v>175</v>
      </c>
      <c r="AD101" t="s">
        <v>175</v>
      </c>
      <c r="AE101" t="s">
        <v>175</v>
      </c>
      <c r="AF101" t="s">
        <v>175</v>
      </c>
      <c r="AG101" t="s">
        <v>175</v>
      </c>
      <c r="AH101" t="s">
        <v>175</v>
      </c>
      <c r="AI101" t="s">
        <v>175</v>
      </c>
      <c r="AJ101" t="s">
        <v>175</v>
      </c>
      <c r="AK101" t="s">
        <v>175</v>
      </c>
      <c r="AL101" t="s">
        <v>175</v>
      </c>
      <c r="AM101" t="s">
        <v>175</v>
      </c>
      <c r="AN101" t="s">
        <v>175</v>
      </c>
      <c r="AO101" t="s">
        <v>175</v>
      </c>
      <c r="AP101" t="s">
        <v>175</v>
      </c>
      <c r="AQ101" t="s">
        <v>175</v>
      </c>
      <c r="AR101" t="s">
        <v>175</v>
      </c>
      <c r="AS101" t="s">
        <v>175</v>
      </c>
      <c r="AT101" t="s">
        <v>175</v>
      </c>
      <c r="AU101" t="s">
        <v>175</v>
      </c>
      <c r="AZ101" t="s">
        <v>175</v>
      </c>
      <c r="BA101" t="s">
        <v>175</v>
      </c>
      <c r="BB101" t="s">
        <v>175</v>
      </c>
      <c r="BC101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F91"/>
  <sheetViews>
    <sheetView workbookViewId="0">
      <selection activeCell="F3" sqref="E3:F91"/>
    </sheetView>
  </sheetViews>
  <sheetFormatPr defaultRowHeight="15"/>
  <sheetData>
    <row r="3" spans="2:6">
      <c r="B3" t="s">
        <v>2</v>
      </c>
      <c r="C3" t="s">
        <v>2</v>
      </c>
      <c r="D3" t="s">
        <v>2</v>
      </c>
      <c r="E3" t="b">
        <f>+B3=C3</f>
        <v>1</v>
      </c>
      <c r="F3" t="b">
        <f>+C3=D3</f>
        <v>1</v>
      </c>
    </row>
    <row r="4" spans="2:6">
      <c r="B4" t="s">
        <v>3</v>
      </c>
      <c r="C4" t="s">
        <v>3</v>
      </c>
      <c r="D4" t="s">
        <v>3</v>
      </c>
      <c r="E4" t="b">
        <f t="shared" ref="E4:E67" si="0">+B4=C4</f>
        <v>1</v>
      </c>
      <c r="F4" t="b">
        <f t="shared" ref="F4:F67" si="1">+C4=D4</f>
        <v>1</v>
      </c>
    </row>
    <row r="5" spans="2:6">
      <c r="B5" t="s">
        <v>4</v>
      </c>
      <c r="C5" t="s">
        <v>4</v>
      </c>
      <c r="D5" t="s">
        <v>4</v>
      </c>
      <c r="E5" t="b">
        <f t="shared" si="0"/>
        <v>1</v>
      </c>
      <c r="F5" t="b">
        <f t="shared" si="1"/>
        <v>1</v>
      </c>
    </row>
    <row r="6" spans="2:6">
      <c r="B6" t="s">
        <v>5</v>
      </c>
      <c r="C6" t="s">
        <v>5</v>
      </c>
      <c r="D6" t="s">
        <v>5</v>
      </c>
      <c r="E6" t="b">
        <f t="shared" si="0"/>
        <v>1</v>
      </c>
      <c r="F6" t="b">
        <f t="shared" si="1"/>
        <v>1</v>
      </c>
    </row>
    <row r="7" spans="2:6">
      <c r="B7" t="s">
        <v>6</v>
      </c>
      <c r="C7" t="s">
        <v>6</v>
      </c>
      <c r="D7" t="s">
        <v>6</v>
      </c>
      <c r="E7" t="b">
        <f t="shared" si="0"/>
        <v>1</v>
      </c>
      <c r="F7" t="b">
        <f t="shared" si="1"/>
        <v>1</v>
      </c>
    </row>
    <row r="8" spans="2:6">
      <c r="B8" t="s">
        <v>7</v>
      </c>
      <c r="C8" t="s">
        <v>7</v>
      </c>
      <c r="D8" t="s">
        <v>7</v>
      </c>
      <c r="E8" t="b">
        <f t="shared" si="0"/>
        <v>1</v>
      </c>
      <c r="F8" t="b">
        <f t="shared" si="1"/>
        <v>1</v>
      </c>
    </row>
    <row r="9" spans="2:6">
      <c r="B9" t="s">
        <v>8</v>
      </c>
      <c r="C9" t="s">
        <v>8</v>
      </c>
      <c r="D9" t="s">
        <v>8</v>
      </c>
      <c r="E9" t="b">
        <f t="shared" si="0"/>
        <v>1</v>
      </c>
      <c r="F9" t="b">
        <f t="shared" si="1"/>
        <v>1</v>
      </c>
    </row>
    <row r="10" spans="2:6">
      <c r="B10" t="s">
        <v>9</v>
      </c>
      <c r="C10" t="s">
        <v>9</v>
      </c>
      <c r="D10" t="s">
        <v>9</v>
      </c>
      <c r="E10" t="b">
        <f t="shared" si="0"/>
        <v>1</v>
      </c>
      <c r="F10" t="b">
        <f t="shared" si="1"/>
        <v>1</v>
      </c>
    </row>
    <row r="11" spans="2:6">
      <c r="B11" t="s">
        <v>10</v>
      </c>
      <c r="C11" t="s">
        <v>10</v>
      </c>
      <c r="D11" t="s">
        <v>10</v>
      </c>
      <c r="E11" t="b">
        <f t="shared" si="0"/>
        <v>1</v>
      </c>
      <c r="F11" t="b">
        <f t="shared" si="1"/>
        <v>1</v>
      </c>
    </row>
    <row r="12" spans="2:6">
      <c r="B12" t="s">
        <v>11</v>
      </c>
      <c r="C12" t="s">
        <v>11</v>
      </c>
      <c r="D12" t="s">
        <v>11</v>
      </c>
      <c r="E12" t="b">
        <f t="shared" si="0"/>
        <v>1</v>
      </c>
      <c r="F12" t="b">
        <f t="shared" si="1"/>
        <v>1</v>
      </c>
    </row>
    <row r="13" spans="2:6">
      <c r="B13" t="s">
        <v>12</v>
      </c>
      <c r="C13" t="s">
        <v>12</v>
      </c>
      <c r="D13" t="s">
        <v>12</v>
      </c>
      <c r="E13" t="b">
        <f t="shared" si="0"/>
        <v>1</v>
      </c>
      <c r="F13" t="b">
        <f t="shared" si="1"/>
        <v>1</v>
      </c>
    </row>
    <row r="14" spans="2:6">
      <c r="B14" t="s">
        <v>140</v>
      </c>
      <c r="C14" t="s">
        <v>140</v>
      </c>
      <c r="D14" t="s">
        <v>140</v>
      </c>
      <c r="E14" t="b">
        <f t="shared" si="0"/>
        <v>1</v>
      </c>
      <c r="F14" t="b">
        <f t="shared" si="1"/>
        <v>1</v>
      </c>
    </row>
    <row r="15" spans="2:6">
      <c r="B15" t="s">
        <v>13</v>
      </c>
      <c r="C15" t="s">
        <v>13</v>
      </c>
      <c r="D15" t="s">
        <v>13</v>
      </c>
      <c r="E15" t="b">
        <f t="shared" si="0"/>
        <v>1</v>
      </c>
      <c r="F15" t="b">
        <f t="shared" si="1"/>
        <v>1</v>
      </c>
    </row>
    <row r="16" spans="2:6">
      <c r="B16" t="s">
        <v>14</v>
      </c>
      <c r="C16" t="s">
        <v>14</v>
      </c>
      <c r="D16" t="s">
        <v>14</v>
      </c>
      <c r="E16" t="b">
        <f t="shared" si="0"/>
        <v>1</v>
      </c>
      <c r="F16" t="b">
        <f t="shared" si="1"/>
        <v>1</v>
      </c>
    </row>
    <row r="17" spans="2:6">
      <c r="B17" t="s">
        <v>15</v>
      </c>
      <c r="C17" t="s">
        <v>15</v>
      </c>
      <c r="D17" t="s">
        <v>15</v>
      </c>
      <c r="E17" t="b">
        <f t="shared" si="0"/>
        <v>1</v>
      </c>
      <c r="F17" t="b">
        <f t="shared" si="1"/>
        <v>1</v>
      </c>
    </row>
    <row r="18" spans="2:6">
      <c r="B18" t="s">
        <v>16</v>
      </c>
      <c r="C18" t="s">
        <v>16</v>
      </c>
      <c r="D18" t="s">
        <v>16</v>
      </c>
      <c r="E18" t="b">
        <f t="shared" si="0"/>
        <v>1</v>
      </c>
      <c r="F18" t="b">
        <f t="shared" si="1"/>
        <v>1</v>
      </c>
    </row>
    <row r="19" spans="2:6">
      <c r="B19" t="s">
        <v>17</v>
      </c>
      <c r="C19" t="s">
        <v>17</v>
      </c>
      <c r="D19" t="s">
        <v>17</v>
      </c>
      <c r="E19" t="b">
        <f t="shared" si="0"/>
        <v>1</v>
      </c>
      <c r="F19" t="b">
        <f t="shared" si="1"/>
        <v>1</v>
      </c>
    </row>
    <row r="20" spans="2:6">
      <c r="B20" t="s">
        <v>18</v>
      </c>
      <c r="C20" t="s">
        <v>18</v>
      </c>
      <c r="D20" t="s">
        <v>18</v>
      </c>
      <c r="E20" t="b">
        <f t="shared" si="0"/>
        <v>1</v>
      </c>
      <c r="F20" t="b">
        <f t="shared" si="1"/>
        <v>1</v>
      </c>
    </row>
    <row r="21" spans="2:6">
      <c r="B21" t="s">
        <v>19</v>
      </c>
      <c r="C21" t="s">
        <v>19</v>
      </c>
      <c r="D21" t="s">
        <v>19</v>
      </c>
      <c r="E21" t="b">
        <f t="shared" si="0"/>
        <v>1</v>
      </c>
      <c r="F21" t="b">
        <f t="shared" si="1"/>
        <v>1</v>
      </c>
    </row>
    <row r="22" spans="2:6">
      <c r="B22" t="s">
        <v>20</v>
      </c>
      <c r="C22" t="s">
        <v>20</v>
      </c>
      <c r="D22" t="s">
        <v>20</v>
      </c>
      <c r="E22" t="b">
        <f t="shared" si="0"/>
        <v>1</v>
      </c>
      <c r="F22" t="b">
        <f t="shared" si="1"/>
        <v>1</v>
      </c>
    </row>
    <row r="23" spans="2:6">
      <c r="B23" t="s">
        <v>21</v>
      </c>
      <c r="C23" t="s">
        <v>21</v>
      </c>
      <c r="D23" t="s">
        <v>21</v>
      </c>
      <c r="E23" t="b">
        <f t="shared" si="0"/>
        <v>1</v>
      </c>
      <c r="F23" t="b">
        <f t="shared" si="1"/>
        <v>1</v>
      </c>
    </row>
    <row r="24" spans="2:6">
      <c r="B24" t="s">
        <v>22</v>
      </c>
      <c r="C24" t="s">
        <v>22</v>
      </c>
      <c r="D24" t="s">
        <v>22</v>
      </c>
      <c r="E24" t="b">
        <f t="shared" si="0"/>
        <v>1</v>
      </c>
      <c r="F24" t="b">
        <f t="shared" si="1"/>
        <v>1</v>
      </c>
    </row>
    <row r="25" spans="2:6">
      <c r="B25" t="s">
        <v>23</v>
      </c>
      <c r="C25" t="s">
        <v>23</v>
      </c>
      <c r="D25" t="s">
        <v>23</v>
      </c>
      <c r="E25" t="b">
        <f t="shared" si="0"/>
        <v>1</v>
      </c>
      <c r="F25" t="b">
        <f t="shared" si="1"/>
        <v>1</v>
      </c>
    </row>
    <row r="26" spans="2:6">
      <c r="B26" t="s">
        <v>115</v>
      </c>
      <c r="C26" t="s">
        <v>115</v>
      </c>
      <c r="D26" t="s">
        <v>115</v>
      </c>
      <c r="E26" t="b">
        <f t="shared" si="0"/>
        <v>1</v>
      </c>
      <c r="F26" t="b">
        <f t="shared" si="1"/>
        <v>1</v>
      </c>
    </row>
    <row r="27" spans="2:6">
      <c r="B27" t="s">
        <v>24</v>
      </c>
      <c r="C27" t="s">
        <v>24</v>
      </c>
      <c r="D27" t="s">
        <v>24</v>
      </c>
      <c r="E27" t="b">
        <f t="shared" si="0"/>
        <v>1</v>
      </c>
      <c r="F27" t="b">
        <f t="shared" si="1"/>
        <v>1</v>
      </c>
    </row>
    <row r="28" spans="2:6">
      <c r="B28" t="s">
        <v>25</v>
      </c>
      <c r="C28" t="s">
        <v>25</v>
      </c>
      <c r="D28" t="s">
        <v>25</v>
      </c>
      <c r="E28" t="b">
        <f t="shared" si="0"/>
        <v>1</v>
      </c>
      <c r="F28" t="b">
        <f t="shared" si="1"/>
        <v>1</v>
      </c>
    </row>
    <row r="29" spans="2:6">
      <c r="B29" t="s">
        <v>26</v>
      </c>
      <c r="C29" t="s">
        <v>26</v>
      </c>
      <c r="D29" t="s">
        <v>26</v>
      </c>
      <c r="E29" t="b">
        <f t="shared" si="0"/>
        <v>1</v>
      </c>
      <c r="F29" t="b">
        <f t="shared" si="1"/>
        <v>1</v>
      </c>
    </row>
    <row r="30" spans="2:6">
      <c r="B30" t="s">
        <v>27</v>
      </c>
      <c r="C30" t="s">
        <v>27</v>
      </c>
      <c r="D30" t="s">
        <v>27</v>
      </c>
      <c r="E30" t="b">
        <f t="shared" si="0"/>
        <v>1</v>
      </c>
      <c r="F30" t="b">
        <f t="shared" si="1"/>
        <v>1</v>
      </c>
    </row>
    <row r="31" spans="2:6">
      <c r="B31" t="s">
        <v>28</v>
      </c>
      <c r="C31" t="s">
        <v>28</v>
      </c>
      <c r="D31" t="s">
        <v>28</v>
      </c>
      <c r="E31" t="b">
        <f t="shared" si="0"/>
        <v>1</v>
      </c>
      <c r="F31" t="b">
        <f t="shared" si="1"/>
        <v>1</v>
      </c>
    </row>
    <row r="32" spans="2:6">
      <c r="B32" t="s">
        <v>29</v>
      </c>
      <c r="C32" t="s">
        <v>29</v>
      </c>
      <c r="D32" t="s">
        <v>29</v>
      </c>
      <c r="E32" t="b">
        <f t="shared" si="0"/>
        <v>1</v>
      </c>
      <c r="F32" t="b">
        <f t="shared" si="1"/>
        <v>1</v>
      </c>
    </row>
    <row r="33" spans="2:6">
      <c r="E33" t="b">
        <f t="shared" si="0"/>
        <v>1</v>
      </c>
      <c r="F33" t="b">
        <f t="shared" si="1"/>
        <v>1</v>
      </c>
    </row>
    <row r="34" spans="2:6">
      <c r="B34" t="s">
        <v>30</v>
      </c>
      <c r="C34" t="s">
        <v>30</v>
      </c>
      <c r="D34" t="s">
        <v>30</v>
      </c>
      <c r="E34" t="b">
        <f t="shared" si="0"/>
        <v>1</v>
      </c>
      <c r="F34" t="b">
        <f t="shared" si="1"/>
        <v>1</v>
      </c>
    </row>
    <row r="35" spans="2:6">
      <c r="B35" t="s">
        <v>31</v>
      </c>
      <c r="C35" t="s">
        <v>31</v>
      </c>
      <c r="D35" t="s">
        <v>31</v>
      </c>
      <c r="E35" t="b">
        <f t="shared" si="0"/>
        <v>1</v>
      </c>
      <c r="F35" t="b">
        <f t="shared" si="1"/>
        <v>1</v>
      </c>
    </row>
    <row r="36" spans="2:6">
      <c r="B36" t="s">
        <v>32</v>
      </c>
      <c r="C36" t="s">
        <v>32</v>
      </c>
      <c r="D36" t="s">
        <v>32</v>
      </c>
      <c r="E36" t="b">
        <f t="shared" si="0"/>
        <v>1</v>
      </c>
      <c r="F36" t="b">
        <f t="shared" si="1"/>
        <v>1</v>
      </c>
    </row>
    <row r="37" spans="2:6">
      <c r="B37" t="s">
        <v>33</v>
      </c>
      <c r="C37" t="s">
        <v>33</v>
      </c>
      <c r="D37" t="s">
        <v>33</v>
      </c>
      <c r="E37" t="b">
        <f t="shared" si="0"/>
        <v>1</v>
      </c>
      <c r="F37" t="b">
        <f t="shared" si="1"/>
        <v>1</v>
      </c>
    </row>
    <row r="38" spans="2:6">
      <c r="B38" t="s">
        <v>34</v>
      </c>
      <c r="C38" t="s">
        <v>34</v>
      </c>
      <c r="D38" t="s">
        <v>34</v>
      </c>
      <c r="E38" t="b">
        <f t="shared" si="0"/>
        <v>1</v>
      </c>
      <c r="F38" t="b">
        <f t="shared" si="1"/>
        <v>1</v>
      </c>
    </row>
    <row r="39" spans="2:6">
      <c r="B39" t="s">
        <v>35</v>
      </c>
      <c r="C39" t="s">
        <v>35</v>
      </c>
      <c r="D39" t="s">
        <v>35</v>
      </c>
      <c r="E39" t="b">
        <f t="shared" si="0"/>
        <v>1</v>
      </c>
      <c r="F39" t="b">
        <f t="shared" si="1"/>
        <v>1</v>
      </c>
    </row>
    <row r="40" spans="2:6">
      <c r="B40" t="s">
        <v>36</v>
      </c>
      <c r="C40" t="s">
        <v>36</v>
      </c>
      <c r="D40" t="s">
        <v>36</v>
      </c>
      <c r="E40" t="b">
        <f t="shared" si="0"/>
        <v>1</v>
      </c>
      <c r="F40" t="b">
        <f t="shared" si="1"/>
        <v>1</v>
      </c>
    </row>
    <row r="41" spans="2:6">
      <c r="B41" t="s">
        <v>37</v>
      </c>
      <c r="C41" t="s">
        <v>37</v>
      </c>
      <c r="D41" t="s">
        <v>37</v>
      </c>
      <c r="E41" t="b">
        <f t="shared" si="0"/>
        <v>1</v>
      </c>
      <c r="F41" t="b">
        <f t="shared" si="1"/>
        <v>1</v>
      </c>
    </row>
    <row r="42" spans="2:6">
      <c r="B42" t="s">
        <v>38</v>
      </c>
      <c r="C42" t="s">
        <v>38</v>
      </c>
      <c r="D42" t="s">
        <v>38</v>
      </c>
      <c r="E42" t="b">
        <f t="shared" si="0"/>
        <v>1</v>
      </c>
      <c r="F42" t="b">
        <f t="shared" si="1"/>
        <v>1</v>
      </c>
    </row>
    <row r="43" spans="2:6">
      <c r="B43" t="s">
        <v>39</v>
      </c>
      <c r="C43" t="s">
        <v>39</v>
      </c>
      <c r="D43" t="s">
        <v>39</v>
      </c>
      <c r="E43" t="b">
        <f t="shared" si="0"/>
        <v>1</v>
      </c>
      <c r="F43" t="b">
        <f t="shared" si="1"/>
        <v>1</v>
      </c>
    </row>
    <row r="44" spans="2:6">
      <c r="B44" t="s">
        <v>40</v>
      </c>
      <c r="C44" t="s">
        <v>40</v>
      </c>
      <c r="D44" t="s">
        <v>40</v>
      </c>
      <c r="E44" t="b">
        <f t="shared" si="0"/>
        <v>1</v>
      </c>
      <c r="F44" t="b">
        <f t="shared" si="1"/>
        <v>1</v>
      </c>
    </row>
    <row r="45" spans="2:6">
      <c r="B45" t="s">
        <v>41</v>
      </c>
      <c r="C45" t="s">
        <v>41</v>
      </c>
      <c r="D45" t="s">
        <v>41</v>
      </c>
      <c r="E45" t="b">
        <f t="shared" si="0"/>
        <v>1</v>
      </c>
      <c r="F45" t="b">
        <f t="shared" si="1"/>
        <v>1</v>
      </c>
    </row>
    <row r="46" spans="2:6">
      <c r="B46" t="s">
        <v>42</v>
      </c>
      <c r="C46" t="s">
        <v>42</v>
      </c>
      <c r="D46" t="s">
        <v>42</v>
      </c>
      <c r="E46" t="b">
        <f t="shared" si="0"/>
        <v>1</v>
      </c>
      <c r="F46" t="b">
        <f t="shared" si="1"/>
        <v>1</v>
      </c>
    </row>
    <row r="47" spans="2:6">
      <c r="B47" t="s">
        <v>43</v>
      </c>
      <c r="C47" t="s">
        <v>43</v>
      </c>
      <c r="D47" t="s">
        <v>43</v>
      </c>
      <c r="E47" t="b">
        <f t="shared" si="0"/>
        <v>1</v>
      </c>
      <c r="F47" t="b">
        <f t="shared" si="1"/>
        <v>1</v>
      </c>
    </row>
    <row r="48" spans="2:6">
      <c r="B48" t="s">
        <v>44</v>
      </c>
      <c r="C48" t="s">
        <v>44</v>
      </c>
      <c r="D48" t="s">
        <v>44</v>
      </c>
      <c r="E48" t="b">
        <f t="shared" si="0"/>
        <v>1</v>
      </c>
      <c r="F48" t="b">
        <f t="shared" si="1"/>
        <v>1</v>
      </c>
    </row>
    <row r="49" spans="2:6">
      <c r="B49" t="s">
        <v>45</v>
      </c>
      <c r="C49" t="s">
        <v>45</v>
      </c>
      <c r="D49" t="s">
        <v>45</v>
      </c>
      <c r="E49" t="b">
        <f t="shared" si="0"/>
        <v>1</v>
      </c>
      <c r="F49" t="b">
        <f t="shared" si="1"/>
        <v>1</v>
      </c>
    </row>
    <row r="50" spans="2:6">
      <c r="B50" t="s">
        <v>46</v>
      </c>
      <c r="C50" t="s">
        <v>46</v>
      </c>
      <c r="D50" t="s">
        <v>46</v>
      </c>
      <c r="E50" t="b">
        <f t="shared" si="0"/>
        <v>1</v>
      </c>
      <c r="F50" t="b">
        <f t="shared" si="1"/>
        <v>1</v>
      </c>
    </row>
    <row r="51" spans="2:6">
      <c r="B51" t="s">
        <v>47</v>
      </c>
      <c r="C51" t="s">
        <v>47</v>
      </c>
      <c r="D51" t="s">
        <v>47</v>
      </c>
      <c r="E51" t="b">
        <f t="shared" si="0"/>
        <v>1</v>
      </c>
      <c r="F51" t="b">
        <f t="shared" si="1"/>
        <v>1</v>
      </c>
    </row>
    <row r="52" spans="2:6">
      <c r="B52" t="s">
        <v>48</v>
      </c>
      <c r="C52" t="s">
        <v>48</v>
      </c>
      <c r="D52" t="s">
        <v>48</v>
      </c>
      <c r="E52" t="b">
        <f t="shared" si="0"/>
        <v>1</v>
      </c>
      <c r="F52" t="b">
        <f t="shared" si="1"/>
        <v>1</v>
      </c>
    </row>
    <row r="53" spans="2:6">
      <c r="B53" t="s">
        <v>49</v>
      </c>
      <c r="C53" t="s">
        <v>49</v>
      </c>
      <c r="D53" t="s">
        <v>49</v>
      </c>
      <c r="E53" t="b">
        <f t="shared" si="0"/>
        <v>1</v>
      </c>
      <c r="F53" t="b">
        <f t="shared" si="1"/>
        <v>1</v>
      </c>
    </row>
    <row r="54" spans="2:6">
      <c r="B54" t="s">
        <v>50</v>
      </c>
      <c r="C54" t="s">
        <v>50</v>
      </c>
      <c r="D54" t="s">
        <v>50</v>
      </c>
      <c r="E54" t="b">
        <f t="shared" si="0"/>
        <v>1</v>
      </c>
      <c r="F54" t="b">
        <f t="shared" si="1"/>
        <v>1</v>
      </c>
    </row>
    <row r="55" spans="2:6">
      <c r="B55" t="s">
        <v>51</v>
      </c>
      <c r="C55" t="s">
        <v>51</v>
      </c>
      <c r="D55" t="s">
        <v>51</v>
      </c>
      <c r="E55" t="b">
        <f t="shared" si="0"/>
        <v>1</v>
      </c>
      <c r="F55" t="b">
        <f t="shared" si="1"/>
        <v>1</v>
      </c>
    </row>
    <row r="56" spans="2:6">
      <c r="B56" t="s">
        <v>52</v>
      </c>
      <c r="C56" t="s">
        <v>52</v>
      </c>
      <c r="D56" t="s">
        <v>52</v>
      </c>
      <c r="E56" t="b">
        <f t="shared" si="0"/>
        <v>1</v>
      </c>
      <c r="F56" t="b">
        <f t="shared" si="1"/>
        <v>1</v>
      </c>
    </row>
    <row r="57" spans="2:6">
      <c r="B57" t="s">
        <v>53</v>
      </c>
      <c r="C57" t="s">
        <v>53</v>
      </c>
      <c r="D57" t="s">
        <v>53</v>
      </c>
      <c r="E57" t="b">
        <f t="shared" si="0"/>
        <v>1</v>
      </c>
      <c r="F57" t="b">
        <f t="shared" si="1"/>
        <v>1</v>
      </c>
    </row>
    <row r="58" spans="2:6">
      <c r="B58" t="s">
        <v>54</v>
      </c>
      <c r="C58" t="s">
        <v>54</v>
      </c>
      <c r="D58" t="s">
        <v>54</v>
      </c>
      <c r="E58" t="b">
        <f t="shared" si="0"/>
        <v>1</v>
      </c>
      <c r="F58" t="b">
        <f t="shared" si="1"/>
        <v>1</v>
      </c>
    </row>
    <row r="59" spans="2:6">
      <c r="B59" t="s">
        <v>55</v>
      </c>
      <c r="C59" t="s">
        <v>55</v>
      </c>
      <c r="D59" t="s">
        <v>55</v>
      </c>
      <c r="E59" t="b">
        <f t="shared" si="0"/>
        <v>1</v>
      </c>
      <c r="F59" t="b">
        <f t="shared" si="1"/>
        <v>1</v>
      </c>
    </row>
    <row r="60" spans="2:6">
      <c r="B60" t="s">
        <v>75</v>
      </c>
      <c r="C60" t="s">
        <v>75</v>
      </c>
      <c r="D60" t="s">
        <v>75</v>
      </c>
      <c r="E60" t="b">
        <f t="shared" si="0"/>
        <v>1</v>
      </c>
      <c r="F60" t="b">
        <f t="shared" si="1"/>
        <v>1</v>
      </c>
    </row>
    <row r="61" spans="2:6">
      <c r="B61" t="s">
        <v>78</v>
      </c>
      <c r="C61" t="s">
        <v>78</v>
      </c>
      <c r="D61" t="s">
        <v>78</v>
      </c>
      <c r="E61" t="b">
        <f t="shared" si="0"/>
        <v>1</v>
      </c>
      <c r="F61" t="b">
        <f t="shared" si="1"/>
        <v>1</v>
      </c>
    </row>
    <row r="62" spans="2:6">
      <c r="B62" t="s">
        <v>56</v>
      </c>
      <c r="C62" t="s">
        <v>56</v>
      </c>
      <c r="D62" t="s">
        <v>56</v>
      </c>
      <c r="E62" t="b">
        <f t="shared" si="0"/>
        <v>1</v>
      </c>
      <c r="F62" t="b">
        <f t="shared" si="1"/>
        <v>1</v>
      </c>
    </row>
    <row r="63" spans="2:6">
      <c r="B63" t="s">
        <v>57</v>
      </c>
      <c r="C63" t="s">
        <v>57</v>
      </c>
      <c r="D63" t="s">
        <v>57</v>
      </c>
      <c r="E63" t="b">
        <f t="shared" si="0"/>
        <v>1</v>
      </c>
      <c r="F63" t="b">
        <f t="shared" si="1"/>
        <v>1</v>
      </c>
    </row>
    <row r="64" spans="2:6">
      <c r="B64" t="s">
        <v>58</v>
      </c>
      <c r="C64" t="s">
        <v>58</v>
      </c>
      <c r="D64" t="s">
        <v>58</v>
      </c>
      <c r="E64" t="b">
        <f t="shared" si="0"/>
        <v>1</v>
      </c>
      <c r="F64" t="b">
        <f t="shared" si="1"/>
        <v>1</v>
      </c>
    </row>
    <row r="65" spans="2:6">
      <c r="B65" t="s">
        <v>59</v>
      </c>
      <c r="C65" t="s">
        <v>59</v>
      </c>
      <c r="D65" t="s">
        <v>59</v>
      </c>
      <c r="E65" t="b">
        <f t="shared" si="0"/>
        <v>1</v>
      </c>
      <c r="F65" t="b">
        <f t="shared" si="1"/>
        <v>1</v>
      </c>
    </row>
    <row r="66" spans="2:6">
      <c r="B66" t="s">
        <v>60</v>
      </c>
      <c r="C66" t="s">
        <v>60</v>
      </c>
      <c r="D66" t="s">
        <v>60</v>
      </c>
      <c r="E66" t="b">
        <f t="shared" si="0"/>
        <v>1</v>
      </c>
      <c r="F66" t="b">
        <f t="shared" si="1"/>
        <v>1</v>
      </c>
    </row>
    <row r="67" spans="2:6">
      <c r="B67" t="s">
        <v>61</v>
      </c>
      <c r="C67" t="s">
        <v>61</v>
      </c>
      <c r="D67" t="s">
        <v>61</v>
      </c>
      <c r="E67" t="b">
        <f t="shared" si="0"/>
        <v>1</v>
      </c>
      <c r="F67" t="b">
        <f t="shared" si="1"/>
        <v>1</v>
      </c>
    </row>
    <row r="68" spans="2:6">
      <c r="B68" t="s">
        <v>62</v>
      </c>
      <c r="C68" t="s">
        <v>62</v>
      </c>
      <c r="D68" t="s">
        <v>62</v>
      </c>
      <c r="E68" t="b">
        <f t="shared" ref="E68:E91" si="2">+B68=C68</f>
        <v>1</v>
      </c>
      <c r="F68" t="b">
        <f t="shared" ref="F68:F91" si="3">+C68=D68</f>
        <v>1</v>
      </c>
    </row>
    <row r="69" spans="2:6">
      <c r="B69" t="s">
        <v>63</v>
      </c>
      <c r="C69" t="s">
        <v>63</v>
      </c>
      <c r="D69" t="s">
        <v>63</v>
      </c>
      <c r="E69" t="b">
        <f t="shared" si="2"/>
        <v>1</v>
      </c>
      <c r="F69" t="b">
        <f t="shared" si="3"/>
        <v>1</v>
      </c>
    </row>
    <row r="70" spans="2:6">
      <c r="B70" t="s">
        <v>64</v>
      </c>
      <c r="C70" t="s">
        <v>64</v>
      </c>
      <c r="D70" t="s">
        <v>64</v>
      </c>
      <c r="E70" t="b">
        <f t="shared" si="2"/>
        <v>1</v>
      </c>
      <c r="F70" t="b">
        <f t="shared" si="3"/>
        <v>1</v>
      </c>
    </row>
    <row r="71" spans="2:6">
      <c r="B71" t="s">
        <v>65</v>
      </c>
      <c r="C71" t="s">
        <v>65</v>
      </c>
      <c r="D71" t="s">
        <v>65</v>
      </c>
      <c r="E71" t="b">
        <f t="shared" si="2"/>
        <v>1</v>
      </c>
      <c r="F71" t="b">
        <f t="shared" si="3"/>
        <v>1</v>
      </c>
    </row>
    <row r="72" spans="2:6">
      <c r="B72" t="s">
        <v>66</v>
      </c>
      <c r="C72" t="s">
        <v>66</v>
      </c>
      <c r="D72" t="s">
        <v>66</v>
      </c>
      <c r="E72" t="b">
        <f t="shared" si="2"/>
        <v>1</v>
      </c>
      <c r="F72" t="b">
        <f t="shared" si="3"/>
        <v>1</v>
      </c>
    </row>
    <row r="73" spans="2:6">
      <c r="B73" t="s">
        <v>67</v>
      </c>
      <c r="C73" t="s">
        <v>67</v>
      </c>
      <c r="D73" t="s">
        <v>67</v>
      </c>
      <c r="E73" t="b">
        <f t="shared" si="2"/>
        <v>1</v>
      </c>
      <c r="F73" t="b">
        <f t="shared" si="3"/>
        <v>1</v>
      </c>
    </row>
    <row r="74" spans="2:6">
      <c r="B74" t="s">
        <v>68</v>
      </c>
      <c r="C74" t="s">
        <v>68</v>
      </c>
      <c r="D74" t="s">
        <v>68</v>
      </c>
      <c r="E74" t="b">
        <f t="shared" si="2"/>
        <v>1</v>
      </c>
      <c r="F74" t="b">
        <f t="shared" si="3"/>
        <v>1</v>
      </c>
    </row>
    <row r="75" spans="2:6">
      <c r="B75" t="s">
        <v>72</v>
      </c>
      <c r="C75" t="s">
        <v>72</v>
      </c>
      <c r="D75" t="s">
        <v>72</v>
      </c>
      <c r="E75" t="b">
        <f t="shared" si="2"/>
        <v>1</v>
      </c>
      <c r="F75" t="b">
        <f t="shared" si="3"/>
        <v>1</v>
      </c>
    </row>
    <row r="76" spans="2:6">
      <c r="B76" t="s">
        <v>69</v>
      </c>
      <c r="C76" t="s">
        <v>69</v>
      </c>
      <c r="D76" t="s">
        <v>69</v>
      </c>
      <c r="E76" t="b">
        <f t="shared" si="2"/>
        <v>1</v>
      </c>
      <c r="F76" t="b">
        <f t="shared" si="3"/>
        <v>1</v>
      </c>
    </row>
    <row r="77" spans="2:6">
      <c r="B77" t="s">
        <v>70</v>
      </c>
      <c r="C77" t="s">
        <v>70</v>
      </c>
      <c r="D77" t="s">
        <v>70</v>
      </c>
      <c r="E77" t="b">
        <f t="shared" si="2"/>
        <v>1</v>
      </c>
      <c r="F77" t="b">
        <f t="shared" si="3"/>
        <v>1</v>
      </c>
    </row>
    <row r="78" spans="2:6">
      <c r="B78" t="s">
        <v>71</v>
      </c>
      <c r="C78" t="s">
        <v>71</v>
      </c>
      <c r="D78" t="s">
        <v>71</v>
      </c>
      <c r="E78" t="b">
        <f t="shared" si="2"/>
        <v>1</v>
      </c>
      <c r="F78" t="b">
        <f t="shared" si="3"/>
        <v>1</v>
      </c>
    </row>
    <row r="79" spans="2:6">
      <c r="B79" t="s">
        <v>82</v>
      </c>
      <c r="C79" t="s">
        <v>82</v>
      </c>
      <c r="D79" t="s">
        <v>82</v>
      </c>
      <c r="E79" t="b">
        <f t="shared" si="2"/>
        <v>1</v>
      </c>
      <c r="F79" t="b">
        <f t="shared" si="3"/>
        <v>1</v>
      </c>
    </row>
    <row r="80" spans="2:6">
      <c r="B80" t="s">
        <v>83</v>
      </c>
      <c r="C80" t="s">
        <v>83</v>
      </c>
      <c r="D80" t="s">
        <v>83</v>
      </c>
      <c r="E80" t="b">
        <f t="shared" si="2"/>
        <v>1</v>
      </c>
      <c r="F80" t="b">
        <f t="shared" si="3"/>
        <v>1</v>
      </c>
    </row>
    <row r="81" spans="2:6">
      <c r="B81" t="s">
        <v>101</v>
      </c>
      <c r="C81" t="s">
        <v>101</v>
      </c>
      <c r="D81" t="s">
        <v>101</v>
      </c>
      <c r="E81" t="b">
        <f t="shared" si="2"/>
        <v>1</v>
      </c>
      <c r="F81" t="b">
        <f t="shared" si="3"/>
        <v>1</v>
      </c>
    </row>
    <row r="82" spans="2:6">
      <c r="B82" t="s">
        <v>134</v>
      </c>
      <c r="C82" t="s">
        <v>134</v>
      </c>
      <c r="D82" t="s">
        <v>134</v>
      </c>
      <c r="E82" t="b">
        <f t="shared" si="2"/>
        <v>1</v>
      </c>
      <c r="F82" t="b">
        <f t="shared" si="3"/>
        <v>1</v>
      </c>
    </row>
    <row r="83" spans="2:6">
      <c r="B83" t="s">
        <v>108</v>
      </c>
      <c r="C83" t="s">
        <v>108</v>
      </c>
      <c r="D83" t="s">
        <v>108</v>
      </c>
      <c r="E83" t="b">
        <f t="shared" si="2"/>
        <v>1</v>
      </c>
      <c r="F83" t="b">
        <f t="shared" si="3"/>
        <v>1</v>
      </c>
    </row>
    <row r="84" spans="2:6">
      <c r="B84" t="s">
        <v>117</v>
      </c>
      <c r="C84" t="s">
        <v>117</v>
      </c>
      <c r="D84" t="s">
        <v>117</v>
      </c>
      <c r="E84" t="b">
        <f t="shared" si="2"/>
        <v>1</v>
      </c>
      <c r="F84" t="b">
        <f t="shared" si="3"/>
        <v>1</v>
      </c>
    </row>
    <row r="85" spans="2:6">
      <c r="B85" t="s">
        <v>88</v>
      </c>
      <c r="C85" t="s">
        <v>88</v>
      </c>
      <c r="D85" t="s">
        <v>88</v>
      </c>
      <c r="E85" t="b">
        <f t="shared" si="2"/>
        <v>1</v>
      </c>
      <c r="F85" t="b">
        <f t="shared" si="3"/>
        <v>1</v>
      </c>
    </row>
    <row r="86" spans="2:6">
      <c r="B86" t="s">
        <v>72</v>
      </c>
      <c r="C86" t="s">
        <v>72</v>
      </c>
      <c r="D86" t="s">
        <v>72</v>
      </c>
      <c r="E86" t="b">
        <f t="shared" si="2"/>
        <v>1</v>
      </c>
      <c r="F86" t="b">
        <f t="shared" si="3"/>
        <v>1</v>
      </c>
    </row>
    <row r="87" spans="2:6">
      <c r="B87" t="s">
        <v>130</v>
      </c>
      <c r="C87" t="s">
        <v>130</v>
      </c>
      <c r="D87" t="s">
        <v>130</v>
      </c>
      <c r="E87" t="b">
        <f t="shared" si="2"/>
        <v>1</v>
      </c>
      <c r="F87" t="b">
        <f t="shared" si="3"/>
        <v>1</v>
      </c>
    </row>
    <row r="88" spans="2:6">
      <c r="B88" t="s">
        <v>150</v>
      </c>
      <c r="C88" t="s">
        <v>150</v>
      </c>
      <c r="D88" t="s">
        <v>150</v>
      </c>
      <c r="E88" t="b">
        <f t="shared" si="2"/>
        <v>1</v>
      </c>
      <c r="F88" t="b">
        <f t="shared" si="3"/>
        <v>1</v>
      </c>
    </row>
    <row r="89" spans="2:6">
      <c r="B89" t="s">
        <v>85</v>
      </c>
      <c r="C89" t="s">
        <v>85</v>
      </c>
      <c r="D89" t="s">
        <v>85</v>
      </c>
      <c r="E89" t="b">
        <f t="shared" si="2"/>
        <v>1</v>
      </c>
      <c r="F89" t="b">
        <f t="shared" si="3"/>
        <v>1</v>
      </c>
    </row>
    <row r="90" spans="2:6">
      <c r="B90" t="s">
        <v>164</v>
      </c>
      <c r="C90" t="s">
        <v>164</v>
      </c>
      <c r="D90" t="s">
        <v>164</v>
      </c>
      <c r="E90" t="b">
        <f t="shared" si="2"/>
        <v>1</v>
      </c>
      <c r="F90" t="b">
        <f t="shared" si="3"/>
        <v>1</v>
      </c>
    </row>
    <row r="91" spans="2:6">
      <c r="B91" t="s">
        <v>94</v>
      </c>
      <c r="C91" t="s">
        <v>94</v>
      </c>
      <c r="D91" t="s">
        <v>94</v>
      </c>
      <c r="E91" t="b">
        <f t="shared" si="2"/>
        <v>1</v>
      </c>
      <c r="F91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imports</vt:lpstr>
      <vt:lpstr>exports</vt:lpstr>
      <vt:lpstr>domexp</vt:lpstr>
      <vt:lpstr>reexp</vt:lpstr>
      <vt:lpstr>Sheet1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2008-12-17T19:54:22Z</dcterms:created>
  <dcterms:modified xsi:type="dcterms:W3CDTF">2011-10-25T12:53:18Z</dcterms:modified>
</cp:coreProperties>
</file>