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T89" i="2"/>
  <c r="AT91" s="1"/>
  <c r="AU89"/>
  <c r="AU91" s="1"/>
  <c r="AS89"/>
  <c r="AS91" s="1"/>
  <c r="AR89" l="1"/>
  <c r="AR91" s="1"/>
  <c r="AI89"/>
  <c r="AI91" s="1"/>
  <c r="AJ89"/>
  <c r="AJ91" s="1"/>
  <c r="AK89"/>
  <c r="AK91" s="1"/>
  <c r="AL89"/>
  <c r="AL91" s="1"/>
  <c r="AM89"/>
  <c r="AM91" s="1"/>
  <c r="AN89"/>
  <c r="AN91" s="1"/>
  <c r="AO89"/>
  <c r="AO91" s="1"/>
  <c r="AP89"/>
  <c r="AP91" s="1"/>
  <c r="AQ89"/>
  <c r="AQ91" s="1"/>
  <c r="Y89"/>
  <c r="Y91" s="1"/>
  <c r="Z89"/>
  <c r="Z91" s="1"/>
  <c r="AA89"/>
  <c r="AA91" s="1"/>
  <c r="AB89"/>
  <c r="AB91" s="1"/>
  <c r="AC89"/>
  <c r="AC91" s="1"/>
  <c r="AD89"/>
  <c r="AD91" s="1"/>
  <c r="AE89"/>
  <c r="AE91" s="1"/>
  <c r="AF89"/>
  <c r="AF91" s="1"/>
  <c r="AH89"/>
  <c r="AH91" s="1"/>
  <c r="AG89"/>
  <c r="AG91" s="1"/>
  <c r="AE90" i="1"/>
  <c r="AM90"/>
  <c r="AV88" l="1"/>
  <c r="Q88"/>
  <c r="R88"/>
  <c r="S88"/>
  <c r="T88"/>
  <c r="U88"/>
  <c r="V88"/>
  <c r="W88"/>
  <c r="X88"/>
  <c r="Y88"/>
  <c r="Y90" s="1"/>
  <c r="Z88"/>
  <c r="Z90" s="1"/>
  <c r="AA88"/>
  <c r="AA90" s="1"/>
  <c r="AB88"/>
  <c r="AB90" s="1"/>
  <c r="AC88"/>
  <c r="AC90" s="1"/>
  <c r="AD88"/>
  <c r="AD90" s="1"/>
  <c r="AE88"/>
  <c r="AF88"/>
  <c r="AF90" s="1"/>
  <c r="AG88"/>
  <c r="AG90" s="1"/>
  <c r="AH88"/>
  <c r="AH90" s="1"/>
  <c r="AI88"/>
  <c r="AI90" s="1"/>
  <c r="AJ88"/>
  <c r="AJ90" s="1"/>
  <c r="AK88"/>
  <c r="AK90" s="1"/>
  <c r="AL88"/>
  <c r="AL90" s="1"/>
  <c r="AM88"/>
  <c r="AN88"/>
  <c r="AN90" s="1"/>
  <c r="AO88"/>
  <c r="AO90" s="1"/>
  <c r="AP88"/>
  <c r="AP90" s="1"/>
  <c r="AQ88"/>
  <c r="AQ90" s="1"/>
  <c r="AR88"/>
  <c r="AR90" s="1"/>
  <c r="AS88"/>
  <c r="AS90" s="1"/>
  <c r="AT88"/>
  <c r="AT90" s="1"/>
  <c r="AU88"/>
  <c r="AU90" s="1"/>
  <c r="AW88"/>
  <c r="AX88"/>
  <c r="AY88"/>
  <c r="AZ88"/>
  <c r="BA88"/>
  <c r="BB88"/>
  <c r="BC88"/>
  <c r="P88"/>
</calcChain>
</file>

<file path=xl/sharedStrings.xml><?xml version="1.0" encoding="utf-8"?>
<sst xmlns="http://schemas.openxmlformats.org/spreadsheetml/2006/main" count="294" uniqueCount="99">
  <si>
    <t>notes</t>
  </si>
  <si>
    <t>units</t>
  </si>
  <si>
    <t>Guatemala</t>
  </si>
  <si>
    <t>US</t>
  </si>
  <si>
    <t>Inglaterra</t>
  </si>
  <si>
    <t>Alemania</t>
  </si>
  <si>
    <t>Francia</t>
  </si>
  <si>
    <t>Terrestre</t>
  </si>
  <si>
    <t>Japon</t>
  </si>
  <si>
    <t>Suecia</t>
  </si>
  <si>
    <t>Holanda</t>
  </si>
  <si>
    <t>Belgica</t>
  </si>
  <si>
    <t>Italia</t>
  </si>
  <si>
    <t>Cuba</t>
  </si>
  <si>
    <t>Mexico</t>
  </si>
  <si>
    <t>Canada</t>
  </si>
  <si>
    <t>China</t>
  </si>
  <si>
    <t>Peru</t>
  </si>
  <si>
    <t>No Especificados</t>
  </si>
  <si>
    <t>Jamaica</t>
  </si>
  <si>
    <t>Espana</t>
  </si>
  <si>
    <t>TOTAL</t>
  </si>
  <si>
    <t>quetzales</t>
  </si>
  <si>
    <t>Estadistica Nacional, Revista mensual (Agosto de 1927), p. 27 (HA811.G94)</t>
  </si>
  <si>
    <t>Curacao, A.H.</t>
  </si>
  <si>
    <t>Escocia</t>
  </si>
  <si>
    <t>El Salvador</t>
  </si>
  <si>
    <t>India Inglesa</t>
  </si>
  <si>
    <t>Suiza</t>
  </si>
  <si>
    <t>Indias Holandesas</t>
  </si>
  <si>
    <t>Australia</t>
  </si>
  <si>
    <t>Noruega</t>
  </si>
  <si>
    <t>Argentina</t>
  </si>
  <si>
    <t>Brasil</t>
  </si>
  <si>
    <t>Chile</t>
  </si>
  <si>
    <t>Honduras</t>
  </si>
  <si>
    <t>Belice</t>
  </si>
  <si>
    <t>Nicaragua</t>
  </si>
  <si>
    <t>Indo-china Francesa</t>
  </si>
  <si>
    <t>Hungria</t>
  </si>
  <si>
    <t>Hong Kong</t>
  </si>
  <si>
    <t>Checoeslovaquia</t>
  </si>
  <si>
    <t>Yugoeslavia</t>
  </si>
  <si>
    <t>Finlandia</t>
  </si>
  <si>
    <t>Dinamarca</t>
  </si>
  <si>
    <t>Terranova</t>
  </si>
  <si>
    <t>Letonia</t>
  </si>
  <si>
    <t>Portugal</t>
  </si>
  <si>
    <t>Uruguay</t>
  </si>
  <si>
    <t>Panama</t>
  </si>
  <si>
    <t>Irlanda</t>
  </si>
  <si>
    <t>Filipinas</t>
  </si>
  <si>
    <t>Nueva Zelandia</t>
  </si>
  <si>
    <t>Madagascar</t>
  </si>
  <si>
    <t>Grecia</t>
  </si>
  <si>
    <t>Ecuador</t>
  </si>
  <si>
    <t xml:space="preserve">Rusia </t>
  </si>
  <si>
    <t>Colombia</t>
  </si>
  <si>
    <t>Marruecos Frances</t>
  </si>
  <si>
    <t>Sudan Anglo Egipcio</t>
  </si>
  <si>
    <t>Somalia Britanica</t>
  </si>
  <si>
    <t>Costa Rica</t>
  </si>
  <si>
    <t>Arabia Britanica</t>
  </si>
  <si>
    <t>Siria</t>
  </si>
  <si>
    <t>Palestina</t>
  </si>
  <si>
    <t>Egipto</t>
  </si>
  <si>
    <t>Polonia</t>
  </si>
  <si>
    <t>Rumania</t>
  </si>
  <si>
    <t>Paraguay</t>
  </si>
  <si>
    <t>Luxemburgo</t>
  </si>
  <si>
    <t>Argelia</t>
  </si>
  <si>
    <t>Singapur</t>
  </si>
  <si>
    <t>Venezuela</t>
  </si>
  <si>
    <t>Bulgaria</t>
  </si>
  <si>
    <t>Puerto Rico</t>
  </si>
  <si>
    <t>oro americano</t>
  </si>
  <si>
    <t>Asia</t>
  </si>
  <si>
    <t>Austria</t>
  </si>
  <si>
    <t>Republica Dominicana</t>
  </si>
  <si>
    <t>Importacion general de mercaderias registradas en las aduanas</t>
  </si>
  <si>
    <t>Memoria (HJ18.A14)</t>
  </si>
  <si>
    <t>Servia</t>
  </si>
  <si>
    <t>Estonia</t>
  </si>
  <si>
    <t>Turquia</t>
  </si>
  <si>
    <t>Bolivia</t>
  </si>
  <si>
    <t>Haiti</t>
  </si>
  <si>
    <t>Exported by port</t>
  </si>
  <si>
    <t>Hawai</t>
  </si>
  <si>
    <t>Samoa</t>
  </si>
  <si>
    <t>Africa del Sur</t>
  </si>
  <si>
    <t>Valores principales CIF (amount*1.2)</t>
  </si>
  <si>
    <t>Senegal frances</t>
  </si>
  <si>
    <t>Islandia</t>
  </si>
  <si>
    <t>Aruba, A.H.</t>
  </si>
  <si>
    <t>Guinea Portuguesa</t>
  </si>
  <si>
    <t>Zanzibar</t>
  </si>
  <si>
    <t>Trinidad</t>
  </si>
  <si>
    <t>Groenlandia</t>
  </si>
  <si>
    <t>Centro America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</si>
</sst>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95"/>
  <sheetViews>
    <sheetView workbookViewId="0">
      <pane xSplit="3" ySplit="3" topLeftCell="AF52" activePane="bottomRight" state="frozen"/>
      <selection pane="topRight" activeCell="D1" sqref="D1"/>
      <selection pane="bottomLeft" activeCell="A3" sqref="A3"/>
      <selection pane="bottomRight" activeCell="AM56" sqref="AM56"/>
    </sheetView>
  </sheetViews>
  <sheetFormatPr defaultRowHeight="15"/>
  <cols>
    <col min="35" max="35" width="11.85546875" customWidth="1"/>
    <col min="42" max="42" width="9.140625" style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 s="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 s="1">
        <v>1</v>
      </c>
      <c r="AQ2">
        <v>1</v>
      </c>
      <c r="AR2">
        <v>1</v>
      </c>
      <c r="AS2">
        <v>1</v>
      </c>
      <c r="AT2">
        <v>1</v>
      </c>
      <c r="AU2">
        <v>1</v>
      </c>
    </row>
    <row r="3" spans="1:55">
      <c r="C3">
        <v>1</v>
      </c>
      <c r="D3">
        <v>1</v>
      </c>
      <c r="Y3" t="s">
        <v>75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75</v>
      </c>
      <c r="AF3" t="s">
        <v>75</v>
      </c>
      <c r="AG3" t="s">
        <v>75</v>
      </c>
      <c r="AH3" t="s">
        <v>75</v>
      </c>
      <c r="AI3" t="s">
        <v>75</v>
      </c>
      <c r="AJ3" t="s">
        <v>75</v>
      </c>
      <c r="AK3" t="s">
        <v>75</v>
      </c>
      <c r="AL3" t="s">
        <v>75</v>
      </c>
      <c r="AM3" s="1" t="s">
        <v>22</v>
      </c>
      <c r="AN3" s="1" t="s">
        <v>22</v>
      </c>
      <c r="AO3" s="1" t="s">
        <v>22</v>
      </c>
      <c r="AP3" s="1" t="s">
        <v>22</v>
      </c>
      <c r="AQ3" t="s">
        <v>22</v>
      </c>
      <c r="AR3" t="s">
        <v>22</v>
      </c>
      <c r="AS3" t="s">
        <v>22</v>
      </c>
      <c r="AT3" t="s">
        <v>22</v>
      </c>
      <c r="AU3" t="s">
        <v>22</v>
      </c>
    </row>
    <row r="4" spans="1:55">
      <c r="A4" t="s">
        <v>2</v>
      </c>
      <c r="B4" t="s">
        <v>5</v>
      </c>
      <c r="Y4">
        <v>608261.68999999994</v>
      </c>
      <c r="Z4">
        <v>1387447</v>
      </c>
      <c r="AA4">
        <v>1199911</v>
      </c>
      <c r="AB4">
        <v>1627835</v>
      </c>
      <c r="AC4">
        <v>1838236</v>
      </c>
      <c r="AD4">
        <v>2557972</v>
      </c>
      <c r="AE4">
        <v>2577058.62</v>
      </c>
      <c r="AF4">
        <v>2532869.88</v>
      </c>
      <c r="AG4">
        <v>2947296.03</v>
      </c>
      <c r="AH4">
        <v>3364569.16</v>
      </c>
      <c r="AI4">
        <v>1641208.59</v>
      </c>
      <c r="AJ4">
        <v>1280852</v>
      </c>
      <c r="AK4">
        <v>704641</v>
      </c>
      <c r="AL4">
        <v>739869.1</v>
      </c>
      <c r="AM4">
        <v>930542</v>
      </c>
      <c r="AN4">
        <v>2161269</v>
      </c>
      <c r="AO4">
        <v>3568370</v>
      </c>
      <c r="AP4" s="1">
        <v>5429036</v>
      </c>
      <c r="AQ4">
        <v>5880664</v>
      </c>
      <c r="AR4">
        <v>4128777</v>
      </c>
      <c r="AS4">
        <v>362058</v>
      </c>
      <c r="AT4">
        <v>46448</v>
      </c>
      <c r="AU4">
        <v>1745</v>
      </c>
    </row>
    <row r="5" spans="1:55">
      <c r="B5" t="s">
        <v>62</v>
      </c>
      <c r="AR5">
        <v>120</v>
      </c>
      <c r="AS5">
        <v>152</v>
      </c>
      <c r="AU5">
        <v>9</v>
      </c>
    </row>
    <row r="6" spans="1:55">
      <c r="B6" t="s">
        <v>70</v>
      </c>
      <c r="AR6">
        <v>258</v>
      </c>
      <c r="AT6">
        <v>191</v>
      </c>
    </row>
    <row r="7" spans="1:55">
      <c r="B7" t="s">
        <v>32</v>
      </c>
      <c r="AE7">
        <v>385</v>
      </c>
      <c r="AG7">
        <v>1135</v>
      </c>
      <c r="AH7">
        <v>1086</v>
      </c>
      <c r="AI7">
        <v>499</v>
      </c>
      <c r="AJ7">
        <v>568</v>
      </c>
      <c r="AK7">
        <v>426</v>
      </c>
      <c r="AL7">
        <v>30</v>
      </c>
      <c r="AM7">
        <v>132</v>
      </c>
      <c r="AN7">
        <v>2640</v>
      </c>
      <c r="AO7">
        <v>1197</v>
      </c>
      <c r="AP7" s="1">
        <v>24328</v>
      </c>
      <c r="AQ7">
        <v>2402</v>
      </c>
      <c r="AR7">
        <v>4821</v>
      </c>
      <c r="AS7">
        <v>22150</v>
      </c>
      <c r="AT7">
        <v>86804</v>
      </c>
      <c r="AU7">
        <v>77323</v>
      </c>
    </row>
    <row r="8" spans="1:55">
      <c r="B8" t="s">
        <v>93</v>
      </c>
      <c r="AU8">
        <v>142979</v>
      </c>
    </row>
    <row r="9" spans="1:55">
      <c r="B9" t="s">
        <v>76</v>
      </c>
      <c r="AH9">
        <v>56</v>
      </c>
    </row>
    <row r="10" spans="1:55">
      <c r="B10" t="s">
        <v>30</v>
      </c>
      <c r="AR10">
        <v>15264</v>
      </c>
      <c r="AS10">
        <v>37405</v>
      </c>
      <c r="AT10">
        <v>25187</v>
      </c>
      <c r="AU10">
        <v>17032</v>
      </c>
    </row>
    <row r="11" spans="1:55">
      <c r="B11" t="s">
        <v>77</v>
      </c>
      <c r="AE11">
        <v>1455</v>
      </c>
      <c r="AF11">
        <v>10491</v>
      </c>
      <c r="AG11">
        <v>9629.7999999999993</v>
      </c>
      <c r="AH11">
        <v>24535</v>
      </c>
      <c r="AI11">
        <v>23676.35</v>
      </c>
      <c r="AJ11">
        <v>18636</v>
      </c>
      <c r="AK11">
        <v>7811</v>
      </c>
      <c r="AL11">
        <v>5163</v>
      </c>
      <c r="AM11">
        <v>5720</v>
      </c>
      <c r="AN11">
        <v>6376</v>
      </c>
      <c r="AO11">
        <v>4005</v>
      </c>
      <c r="AP11" s="1">
        <v>23130</v>
      </c>
      <c r="AQ11">
        <v>12723</v>
      </c>
    </row>
    <row r="12" spans="1:55">
      <c r="B12" t="s">
        <v>11</v>
      </c>
      <c r="Y12">
        <v>418</v>
      </c>
      <c r="Z12">
        <v>23626</v>
      </c>
      <c r="AA12">
        <v>8199</v>
      </c>
      <c r="AB12">
        <v>61994</v>
      </c>
      <c r="AC12">
        <v>189278</v>
      </c>
      <c r="AD12">
        <v>203492</v>
      </c>
      <c r="AE12">
        <v>271187.03000000003</v>
      </c>
      <c r="AF12">
        <v>366875.93</v>
      </c>
      <c r="AG12">
        <v>605784.38</v>
      </c>
      <c r="AH12">
        <v>787812.89</v>
      </c>
      <c r="AI12">
        <v>184809.89</v>
      </c>
      <c r="AJ12">
        <v>190386</v>
      </c>
      <c r="AK12">
        <v>112899</v>
      </c>
      <c r="AL12">
        <v>113477</v>
      </c>
      <c r="AM12">
        <v>200385</v>
      </c>
      <c r="AN12">
        <v>222107</v>
      </c>
      <c r="AO12">
        <v>128633</v>
      </c>
      <c r="AP12" s="1">
        <v>132632</v>
      </c>
      <c r="AQ12">
        <v>249091</v>
      </c>
      <c r="AR12">
        <v>131786</v>
      </c>
      <c r="AS12">
        <v>109266</v>
      </c>
      <c r="AT12">
        <v>6396</v>
      </c>
    </row>
    <row r="13" spans="1:55">
      <c r="B13" t="s">
        <v>36</v>
      </c>
      <c r="AH13">
        <v>60</v>
      </c>
      <c r="AM13">
        <v>16681</v>
      </c>
      <c r="AN13">
        <v>14868</v>
      </c>
      <c r="AO13">
        <v>20055</v>
      </c>
      <c r="AP13" s="1">
        <v>26161</v>
      </c>
      <c r="AQ13">
        <v>63733</v>
      </c>
      <c r="AR13">
        <v>40134</v>
      </c>
      <c r="AS13">
        <v>12767</v>
      </c>
      <c r="AT13">
        <v>259</v>
      </c>
      <c r="AU13">
        <v>445</v>
      </c>
    </row>
    <row r="14" spans="1:55">
      <c r="B14" t="s">
        <v>84</v>
      </c>
      <c r="AN14">
        <v>15</v>
      </c>
    </row>
    <row r="15" spans="1:55">
      <c r="B15" t="s">
        <v>33</v>
      </c>
      <c r="AH15">
        <v>5</v>
      </c>
      <c r="AK15">
        <v>8</v>
      </c>
      <c r="AM15">
        <v>264</v>
      </c>
      <c r="AN15">
        <v>940</v>
      </c>
      <c r="AO15">
        <v>675</v>
      </c>
      <c r="AP15" s="1">
        <v>627</v>
      </c>
      <c r="AQ15">
        <v>2661</v>
      </c>
      <c r="AR15">
        <v>1229</v>
      </c>
      <c r="AS15">
        <v>18405</v>
      </c>
      <c r="AT15">
        <v>47764</v>
      </c>
      <c r="AU15">
        <v>87770</v>
      </c>
    </row>
    <row r="16" spans="1:55">
      <c r="B16" t="s">
        <v>73</v>
      </c>
      <c r="AK16">
        <v>200</v>
      </c>
      <c r="AL16">
        <v>518</v>
      </c>
      <c r="AM16">
        <v>162</v>
      </c>
      <c r="AR16">
        <v>52</v>
      </c>
      <c r="AT16">
        <v>16</v>
      </c>
    </row>
    <row r="17" spans="2:47">
      <c r="B17" t="s">
        <v>15</v>
      </c>
      <c r="Y17">
        <v>7749</v>
      </c>
      <c r="Z17">
        <v>8210</v>
      </c>
      <c r="AA17">
        <v>9255</v>
      </c>
      <c r="AB17">
        <v>23631</v>
      </c>
      <c r="AC17">
        <v>45126</v>
      </c>
      <c r="AD17">
        <v>65380</v>
      </c>
      <c r="AE17">
        <v>10538</v>
      </c>
      <c r="AF17">
        <v>2555</v>
      </c>
      <c r="AG17">
        <v>3164</v>
      </c>
      <c r="AH17">
        <v>9920.75</v>
      </c>
      <c r="AI17">
        <v>2571</v>
      </c>
      <c r="AJ17">
        <v>1837</v>
      </c>
      <c r="AK17">
        <v>5030</v>
      </c>
      <c r="AL17">
        <v>12972</v>
      </c>
      <c r="AM17">
        <v>49338</v>
      </c>
      <c r="AN17">
        <v>39130</v>
      </c>
      <c r="AO17">
        <v>60819</v>
      </c>
      <c r="AP17" s="1">
        <v>56658</v>
      </c>
      <c r="AQ17">
        <v>41834</v>
      </c>
      <c r="AR17">
        <v>102487</v>
      </c>
      <c r="AS17">
        <v>168815</v>
      </c>
      <c r="AT17">
        <v>204967</v>
      </c>
      <c r="AU17">
        <v>197836</v>
      </c>
    </row>
    <row r="18" spans="2:47">
      <c r="B18" t="s">
        <v>41</v>
      </c>
      <c r="AE18">
        <v>414</v>
      </c>
      <c r="AG18">
        <v>364</v>
      </c>
      <c r="AH18">
        <v>6415</v>
      </c>
      <c r="AI18">
        <v>7592.4</v>
      </c>
      <c r="AJ18">
        <v>10200</v>
      </c>
      <c r="AK18">
        <v>6236</v>
      </c>
      <c r="AL18">
        <v>8755</v>
      </c>
      <c r="AM18">
        <v>12565</v>
      </c>
      <c r="AN18">
        <v>11065</v>
      </c>
      <c r="AO18">
        <v>71995</v>
      </c>
      <c r="AP18" s="1">
        <v>270840</v>
      </c>
      <c r="AQ18">
        <v>146970</v>
      </c>
      <c r="AR18">
        <v>73000</v>
      </c>
      <c r="AS18">
        <v>6365</v>
      </c>
      <c r="AT18">
        <v>17799</v>
      </c>
    </row>
    <row r="19" spans="2:47">
      <c r="B19" t="s">
        <v>34</v>
      </c>
      <c r="Y19">
        <v>2271</v>
      </c>
      <c r="AG19">
        <v>2123.1</v>
      </c>
      <c r="AH19">
        <v>7053.92</v>
      </c>
      <c r="AI19">
        <v>369</v>
      </c>
      <c r="AJ19">
        <v>1687</v>
      </c>
      <c r="AK19">
        <v>75</v>
      </c>
      <c r="AL19">
        <v>834</v>
      </c>
      <c r="AM19">
        <v>60</v>
      </c>
      <c r="AN19">
        <v>4870</v>
      </c>
      <c r="AO19">
        <v>1219</v>
      </c>
      <c r="AP19" s="1">
        <v>5227</v>
      </c>
      <c r="AQ19">
        <v>1649</v>
      </c>
      <c r="AR19">
        <v>2935</v>
      </c>
      <c r="AS19">
        <v>17527</v>
      </c>
      <c r="AT19">
        <v>39009</v>
      </c>
      <c r="AU19">
        <v>26188</v>
      </c>
    </row>
    <row r="20" spans="2:47">
      <c r="B20" t="s">
        <v>16</v>
      </c>
      <c r="Y20">
        <v>67616.850000000006</v>
      </c>
      <c r="Z20">
        <v>81421</v>
      </c>
      <c r="AA20">
        <v>61558</v>
      </c>
      <c r="AB20">
        <v>84470</v>
      </c>
      <c r="AC20">
        <v>65909</v>
      </c>
      <c r="AD20">
        <v>54156</v>
      </c>
      <c r="AE20">
        <v>29640.59</v>
      </c>
      <c r="AF20">
        <v>80203.09</v>
      </c>
      <c r="AG20">
        <v>66078.22</v>
      </c>
      <c r="AH20">
        <v>84713.98</v>
      </c>
      <c r="AI20">
        <v>43069.56</v>
      </c>
      <c r="AJ20">
        <v>41768</v>
      </c>
      <c r="AK20">
        <v>19815</v>
      </c>
      <c r="AL20">
        <v>16619</v>
      </c>
      <c r="AM20">
        <v>9401</v>
      </c>
      <c r="AN20">
        <v>59790</v>
      </c>
      <c r="AO20">
        <v>106101</v>
      </c>
      <c r="AP20" s="1">
        <v>11220</v>
      </c>
      <c r="AQ20">
        <v>4306</v>
      </c>
      <c r="AR20">
        <v>4862</v>
      </c>
      <c r="AS20">
        <v>18756</v>
      </c>
      <c r="AT20">
        <v>14227</v>
      </c>
      <c r="AU20">
        <v>3108</v>
      </c>
    </row>
    <row r="21" spans="2:47">
      <c r="B21" t="s">
        <v>57</v>
      </c>
      <c r="Y21">
        <v>2098</v>
      </c>
      <c r="AE21">
        <v>2666.98</v>
      </c>
      <c r="AF21">
        <v>471.06</v>
      </c>
      <c r="AH21">
        <v>1455.98</v>
      </c>
      <c r="AI21">
        <v>168</v>
      </c>
      <c r="AJ21">
        <v>26</v>
      </c>
      <c r="AK21">
        <v>338</v>
      </c>
      <c r="AL21">
        <v>74</v>
      </c>
      <c r="AM21">
        <v>521</v>
      </c>
      <c r="AN21">
        <v>486</v>
      </c>
      <c r="AO21">
        <v>1679</v>
      </c>
      <c r="AP21" s="1">
        <v>560</v>
      </c>
      <c r="AQ21">
        <v>554</v>
      </c>
      <c r="AR21">
        <v>854</v>
      </c>
      <c r="AS21">
        <v>604</v>
      </c>
      <c r="AT21">
        <v>6038</v>
      </c>
      <c r="AU21">
        <v>8298</v>
      </c>
    </row>
    <row r="22" spans="2:47">
      <c r="B22" t="s">
        <v>61</v>
      </c>
      <c r="Y22">
        <v>8088.37</v>
      </c>
      <c r="AE22">
        <v>6009</v>
      </c>
      <c r="AF22">
        <v>9260.6</v>
      </c>
      <c r="AG22">
        <v>1417</v>
      </c>
      <c r="AH22">
        <v>4218.5</v>
      </c>
      <c r="AI22">
        <v>1900.75</v>
      </c>
      <c r="AJ22">
        <v>2407</v>
      </c>
      <c r="AK22">
        <v>1944</v>
      </c>
      <c r="AL22">
        <v>1814</v>
      </c>
      <c r="AM22">
        <v>1193</v>
      </c>
      <c r="AN22">
        <v>2716</v>
      </c>
      <c r="AO22">
        <v>3508</v>
      </c>
      <c r="AP22" s="1">
        <v>2577</v>
      </c>
      <c r="AQ22">
        <v>548</v>
      </c>
      <c r="AR22">
        <v>616</v>
      </c>
      <c r="AS22">
        <v>267</v>
      </c>
      <c r="AT22">
        <v>889</v>
      </c>
      <c r="AU22">
        <v>6585</v>
      </c>
    </row>
    <row r="23" spans="2:47">
      <c r="B23" t="s">
        <v>13</v>
      </c>
      <c r="Y23">
        <v>17214.23</v>
      </c>
      <c r="Z23">
        <v>9680</v>
      </c>
      <c r="AA23">
        <v>7147</v>
      </c>
      <c r="AB23">
        <v>13458</v>
      </c>
      <c r="AC23">
        <v>5516</v>
      </c>
      <c r="AD23">
        <v>8374</v>
      </c>
      <c r="AE23">
        <v>2481</v>
      </c>
      <c r="AF23">
        <v>5902</v>
      </c>
      <c r="AG23">
        <v>15276</v>
      </c>
      <c r="AH23">
        <v>13593</v>
      </c>
      <c r="AI23">
        <v>9993</v>
      </c>
      <c r="AJ23">
        <v>16579</v>
      </c>
      <c r="AK23">
        <v>11560</v>
      </c>
      <c r="AL23">
        <v>9288</v>
      </c>
      <c r="AM23">
        <v>9161</v>
      </c>
      <c r="AN23">
        <v>16118</v>
      </c>
      <c r="AO23">
        <v>4076</v>
      </c>
      <c r="AP23" s="1">
        <v>16724</v>
      </c>
      <c r="AQ23">
        <v>6162</v>
      </c>
      <c r="AR23">
        <v>6185</v>
      </c>
      <c r="AS23">
        <v>11752</v>
      </c>
      <c r="AT23">
        <v>19157</v>
      </c>
      <c r="AU23">
        <v>11725</v>
      </c>
    </row>
    <row r="24" spans="2:47">
      <c r="B24" t="s">
        <v>24</v>
      </c>
      <c r="AO24">
        <v>994358</v>
      </c>
      <c r="AQ24">
        <v>82896</v>
      </c>
      <c r="AR24">
        <v>183518</v>
      </c>
      <c r="AS24">
        <v>500402</v>
      </c>
      <c r="AT24">
        <v>385301</v>
      </c>
      <c r="AU24">
        <v>175591</v>
      </c>
    </row>
    <row r="25" spans="2:47">
      <c r="B25" t="s">
        <v>44</v>
      </c>
      <c r="Y25">
        <v>3131.68</v>
      </c>
      <c r="AE25">
        <v>9401.9</v>
      </c>
      <c r="AF25">
        <v>3237.08</v>
      </c>
      <c r="AG25">
        <v>13942.09</v>
      </c>
      <c r="AH25">
        <v>12622.1</v>
      </c>
      <c r="AI25">
        <v>9532</v>
      </c>
      <c r="AJ25">
        <v>6953</v>
      </c>
      <c r="AK25">
        <v>7318</v>
      </c>
      <c r="AL25">
        <v>4762</v>
      </c>
      <c r="AM25">
        <v>7174</v>
      </c>
      <c r="AN25">
        <v>10759</v>
      </c>
      <c r="AO25">
        <v>13528</v>
      </c>
      <c r="AP25" s="1">
        <v>31792</v>
      </c>
      <c r="AQ25">
        <v>26070</v>
      </c>
      <c r="AR25">
        <v>18902</v>
      </c>
      <c r="AS25">
        <v>5252</v>
      </c>
      <c r="AT25">
        <v>10</v>
      </c>
    </row>
    <row r="26" spans="2:47">
      <c r="B26" t="s">
        <v>55</v>
      </c>
      <c r="Y26">
        <v>3267</v>
      </c>
      <c r="AH26">
        <v>132</v>
      </c>
      <c r="AI26">
        <v>60</v>
      </c>
      <c r="AK26">
        <v>142</v>
      </c>
      <c r="AL26">
        <v>335</v>
      </c>
      <c r="AM26">
        <v>261</v>
      </c>
      <c r="AN26">
        <v>405</v>
      </c>
      <c r="AO26">
        <v>91</v>
      </c>
      <c r="AQ26">
        <v>442</v>
      </c>
      <c r="AR26">
        <v>95</v>
      </c>
      <c r="AS26">
        <v>958</v>
      </c>
      <c r="AT26">
        <v>936</v>
      </c>
      <c r="AU26">
        <v>1843</v>
      </c>
    </row>
    <row r="27" spans="2:47">
      <c r="B27" t="s">
        <v>65</v>
      </c>
      <c r="AH27">
        <v>382</v>
      </c>
      <c r="AI27">
        <v>81</v>
      </c>
      <c r="AJ27">
        <v>103</v>
      </c>
      <c r="AK27">
        <v>106</v>
      </c>
      <c r="AL27">
        <v>24</v>
      </c>
      <c r="AM27">
        <v>22</v>
      </c>
      <c r="AN27">
        <v>25</v>
      </c>
      <c r="AP27" s="1">
        <v>274</v>
      </c>
      <c r="AR27">
        <v>28</v>
      </c>
      <c r="AS27">
        <v>24</v>
      </c>
    </row>
    <row r="28" spans="2:47">
      <c r="B28" t="s">
        <v>26</v>
      </c>
      <c r="Y28">
        <v>1720</v>
      </c>
      <c r="AE28">
        <v>5614.22</v>
      </c>
      <c r="AF28">
        <v>2685</v>
      </c>
      <c r="AG28">
        <v>5732</v>
      </c>
      <c r="AH28">
        <v>20128.96</v>
      </c>
      <c r="AI28">
        <v>26026</v>
      </c>
      <c r="AJ28">
        <v>5327</v>
      </c>
      <c r="AK28">
        <v>3224</v>
      </c>
      <c r="AL28">
        <v>2324</v>
      </c>
      <c r="AM28">
        <v>70132</v>
      </c>
      <c r="AN28">
        <v>49993</v>
      </c>
      <c r="AO28">
        <v>91225</v>
      </c>
      <c r="AP28" s="1">
        <v>47029</v>
      </c>
      <c r="AQ28">
        <v>63764</v>
      </c>
      <c r="AR28">
        <v>44469</v>
      </c>
      <c r="AS28">
        <v>97452</v>
      </c>
      <c r="AT28">
        <v>268469</v>
      </c>
      <c r="AU28">
        <v>618266</v>
      </c>
    </row>
    <row r="29" spans="2:47">
      <c r="B29" t="s">
        <v>25</v>
      </c>
      <c r="AL29">
        <v>1370</v>
      </c>
      <c r="AM29">
        <v>4070</v>
      </c>
      <c r="AN29">
        <v>60802</v>
      </c>
      <c r="AO29">
        <v>56744</v>
      </c>
      <c r="AP29" s="1">
        <v>56991</v>
      </c>
      <c r="AQ29">
        <v>31428</v>
      </c>
      <c r="AR29">
        <v>26175</v>
      </c>
      <c r="AS29">
        <v>104048</v>
      </c>
      <c r="AT29">
        <v>134895</v>
      </c>
      <c r="AU29">
        <v>131228</v>
      </c>
    </row>
    <row r="30" spans="2:47">
      <c r="B30" t="s">
        <v>20</v>
      </c>
      <c r="Y30">
        <v>143272.85999999999</v>
      </c>
      <c r="Z30">
        <v>146583</v>
      </c>
      <c r="AA30">
        <v>131153</v>
      </c>
      <c r="AB30">
        <v>149023</v>
      </c>
      <c r="AC30">
        <v>176402</v>
      </c>
      <c r="AD30">
        <v>223547</v>
      </c>
      <c r="AE30">
        <v>208328.87</v>
      </c>
      <c r="AF30">
        <v>247511.96</v>
      </c>
      <c r="AG30">
        <v>252317.34</v>
      </c>
      <c r="AH30">
        <v>296399.88</v>
      </c>
      <c r="AI30">
        <v>142639.57999999999</v>
      </c>
      <c r="AJ30">
        <v>123930</v>
      </c>
      <c r="AK30">
        <v>65902</v>
      </c>
      <c r="AL30">
        <v>61531</v>
      </c>
      <c r="AM30">
        <v>93768</v>
      </c>
      <c r="AN30">
        <v>97781</v>
      </c>
      <c r="AO30">
        <v>70766</v>
      </c>
      <c r="AP30" s="1">
        <v>36531</v>
      </c>
      <c r="AQ30">
        <v>30555</v>
      </c>
      <c r="AR30">
        <v>22983</v>
      </c>
      <c r="AS30">
        <v>38328</v>
      </c>
      <c r="AT30">
        <v>28576</v>
      </c>
      <c r="AU30">
        <v>13274</v>
      </c>
    </row>
    <row r="31" spans="2:47">
      <c r="B31" t="s">
        <v>82</v>
      </c>
      <c r="AP31" s="1">
        <v>295</v>
      </c>
      <c r="AQ31">
        <v>236</v>
      </c>
    </row>
    <row r="32" spans="2:47">
      <c r="B32" t="s">
        <v>51</v>
      </c>
      <c r="AM32">
        <v>535</v>
      </c>
      <c r="AS32">
        <v>1214</v>
      </c>
      <c r="AT32">
        <v>3321</v>
      </c>
      <c r="AU32">
        <v>5719</v>
      </c>
    </row>
    <row r="33" spans="2:47">
      <c r="B33" t="s">
        <v>43</v>
      </c>
      <c r="AJ33">
        <v>359</v>
      </c>
      <c r="AO33">
        <v>1352</v>
      </c>
      <c r="AP33" s="1">
        <v>2889</v>
      </c>
      <c r="AQ33">
        <v>2597</v>
      </c>
      <c r="AR33">
        <v>13672</v>
      </c>
      <c r="AS33">
        <v>5684</v>
      </c>
      <c r="AT33">
        <v>6620</v>
      </c>
      <c r="AU33">
        <v>10</v>
      </c>
    </row>
    <row r="34" spans="2:47">
      <c r="B34" t="s">
        <v>6</v>
      </c>
      <c r="Y34">
        <v>401596.44</v>
      </c>
      <c r="Z34">
        <v>545795</v>
      </c>
      <c r="AA34">
        <v>355676</v>
      </c>
      <c r="AB34">
        <v>383939</v>
      </c>
      <c r="AC34">
        <v>696478</v>
      </c>
      <c r="AD34">
        <v>718340</v>
      </c>
      <c r="AE34">
        <v>566018.23</v>
      </c>
      <c r="AF34">
        <v>508887.57</v>
      </c>
      <c r="AG34">
        <v>615363.55000000005</v>
      </c>
      <c r="AH34">
        <v>877872.97</v>
      </c>
      <c r="AI34">
        <v>378371.23</v>
      </c>
      <c r="AJ34">
        <v>357535</v>
      </c>
      <c r="AK34">
        <v>193827</v>
      </c>
      <c r="AL34">
        <v>197131</v>
      </c>
      <c r="AM34">
        <v>235662</v>
      </c>
      <c r="AN34">
        <v>219381</v>
      </c>
      <c r="AO34">
        <v>211952</v>
      </c>
      <c r="AP34" s="1">
        <v>181647</v>
      </c>
      <c r="AQ34">
        <v>254312</v>
      </c>
      <c r="AR34">
        <v>213165</v>
      </c>
      <c r="AS34">
        <v>137647</v>
      </c>
      <c r="AT34">
        <v>11639</v>
      </c>
      <c r="AU34">
        <v>3390</v>
      </c>
    </row>
    <row r="35" spans="2:47">
      <c r="B35" t="s">
        <v>54</v>
      </c>
      <c r="AE35">
        <v>142</v>
      </c>
      <c r="AM35">
        <v>10</v>
      </c>
      <c r="AO35">
        <v>74</v>
      </c>
      <c r="AR35">
        <v>53</v>
      </c>
      <c r="AS35">
        <v>1095</v>
      </c>
      <c r="AT35">
        <v>3844</v>
      </c>
      <c r="AU35">
        <v>664</v>
      </c>
    </row>
    <row r="36" spans="2:47">
      <c r="B36" t="s">
        <v>94</v>
      </c>
      <c r="AU36">
        <v>3278</v>
      </c>
    </row>
    <row r="37" spans="2:47">
      <c r="B37" t="s">
        <v>85</v>
      </c>
      <c r="AI37">
        <v>100</v>
      </c>
    </row>
    <row r="38" spans="2:47">
      <c r="B38" t="s">
        <v>87</v>
      </c>
      <c r="AT38">
        <v>313</v>
      </c>
    </row>
    <row r="39" spans="2:47">
      <c r="B39" t="s">
        <v>10</v>
      </c>
      <c r="Y39">
        <v>80722.53</v>
      </c>
      <c r="Z39">
        <v>137918</v>
      </c>
      <c r="AA39">
        <v>94218</v>
      </c>
      <c r="AB39">
        <v>163126</v>
      </c>
      <c r="AC39">
        <v>147284</v>
      </c>
      <c r="AD39">
        <v>185978</v>
      </c>
      <c r="AE39">
        <v>274453.77</v>
      </c>
      <c r="AF39">
        <v>233768</v>
      </c>
      <c r="AG39">
        <v>281596.75</v>
      </c>
      <c r="AH39">
        <v>455400.06</v>
      </c>
      <c r="AI39">
        <v>187565.4</v>
      </c>
      <c r="AJ39">
        <v>218251</v>
      </c>
      <c r="AK39">
        <v>79520</v>
      </c>
      <c r="AL39">
        <v>86957</v>
      </c>
      <c r="AM39">
        <v>118878</v>
      </c>
      <c r="AN39">
        <v>121821</v>
      </c>
      <c r="AO39">
        <v>73469</v>
      </c>
      <c r="AP39" s="1">
        <v>139381</v>
      </c>
      <c r="AQ39">
        <v>207720</v>
      </c>
      <c r="AR39">
        <v>215439</v>
      </c>
      <c r="AS39">
        <v>85084</v>
      </c>
      <c r="AT39">
        <v>261</v>
      </c>
    </row>
    <row r="40" spans="2:47">
      <c r="B40" t="s">
        <v>35</v>
      </c>
      <c r="AE40">
        <v>35587.35</v>
      </c>
      <c r="AF40">
        <v>16685.5</v>
      </c>
      <c r="AG40">
        <v>24667</v>
      </c>
      <c r="AH40">
        <v>21805</v>
      </c>
      <c r="AI40">
        <v>9123</v>
      </c>
      <c r="AJ40">
        <v>2715</v>
      </c>
      <c r="AK40">
        <v>2362</v>
      </c>
      <c r="AL40">
        <v>3559</v>
      </c>
      <c r="AM40">
        <v>25714</v>
      </c>
      <c r="AN40">
        <v>14978</v>
      </c>
      <c r="AO40">
        <v>29816</v>
      </c>
      <c r="AP40" s="1">
        <v>69173</v>
      </c>
      <c r="AQ40">
        <v>25412</v>
      </c>
      <c r="AR40">
        <v>13069</v>
      </c>
      <c r="AS40">
        <v>14818</v>
      </c>
      <c r="AT40">
        <v>58703</v>
      </c>
      <c r="AU40">
        <v>56189</v>
      </c>
    </row>
    <row r="41" spans="2:47">
      <c r="B41" t="s">
        <v>40</v>
      </c>
      <c r="AP41" s="1">
        <v>2708</v>
      </c>
      <c r="AQ41">
        <v>7253</v>
      </c>
      <c r="AR41">
        <v>6343</v>
      </c>
      <c r="AS41">
        <v>6788</v>
      </c>
      <c r="AT41">
        <v>2957</v>
      </c>
      <c r="AU41">
        <v>949</v>
      </c>
    </row>
    <row r="42" spans="2:47">
      <c r="B42" t="s">
        <v>39</v>
      </c>
      <c r="AI42">
        <v>83</v>
      </c>
      <c r="AJ42">
        <v>684</v>
      </c>
      <c r="AK42">
        <v>1237</v>
      </c>
      <c r="AL42">
        <v>1589</v>
      </c>
      <c r="AM42">
        <v>1974</v>
      </c>
      <c r="AN42">
        <v>6423</v>
      </c>
      <c r="AO42">
        <v>4076</v>
      </c>
      <c r="AP42" s="1">
        <v>44666</v>
      </c>
      <c r="AQ42">
        <v>74638</v>
      </c>
      <c r="AR42">
        <v>39277</v>
      </c>
      <c r="AS42">
        <v>8073</v>
      </c>
      <c r="AT42">
        <v>1094</v>
      </c>
    </row>
    <row r="43" spans="2:47">
      <c r="B43" t="s">
        <v>27</v>
      </c>
      <c r="AH43">
        <v>40</v>
      </c>
      <c r="AI43">
        <v>1</v>
      </c>
      <c r="AL43">
        <v>155</v>
      </c>
      <c r="AM43">
        <v>2353</v>
      </c>
      <c r="AQ43">
        <v>34136</v>
      </c>
      <c r="AR43">
        <v>24332</v>
      </c>
      <c r="AS43">
        <v>86430</v>
      </c>
      <c r="AT43">
        <v>25886</v>
      </c>
      <c r="AU43">
        <v>109785</v>
      </c>
    </row>
    <row r="44" spans="2:47">
      <c r="B44" t="s">
        <v>29</v>
      </c>
      <c r="AR44">
        <v>9962</v>
      </c>
      <c r="AS44">
        <v>50039</v>
      </c>
      <c r="AT44">
        <v>29648</v>
      </c>
      <c r="AU44">
        <v>33372</v>
      </c>
    </row>
    <row r="45" spans="2:47">
      <c r="B45" t="s">
        <v>38</v>
      </c>
      <c r="AR45">
        <v>599</v>
      </c>
      <c r="AS45">
        <v>8518</v>
      </c>
      <c r="AT45">
        <v>6048</v>
      </c>
      <c r="AU45">
        <v>2870</v>
      </c>
    </row>
    <row r="46" spans="2:47">
      <c r="B46" t="s">
        <v>4</v>
      </c>
      <c r="Y46">
        <v>3125424.5</v>
      </c>
      <c r="Z46">
        <v>2372071</v>
      </c>
      <c r="AA46">
        <v>1599131</v>
      </c>
      <c r="AB46">
        <v>2082053</v>
      </c>
      <c r="AC46">
        <v>2420011</v>
      </c>
      <c r="AD46">
        <v>2893330</v>
      </c>
      <c r="AE46">
        <v>2687387.46</v>
      </c>
      <c r="AF46">
        <v>2128874.7799999998</v>
      </c>
      <c r="AG46">
        <v>2468248.59</v>
      </c>
      <c r="AH46">
        <v>2304777.02</v>
      </c>
      <c r="AI46">
        <v>1097501.96</v>
      </c>
      <c r="AJ46">
        <v>894247</v>
      </c>
      <c r="AK46">
        <v>615017</v>
      </c>
      <c r="AL46">
        <v>779488</v>
      </c>
      <c r="AM46">
        <v>731857</v>
      </c>
      <c r="AN46">
        <v>991436</v>
      </c>
      <c r="AP46" s="1">
        <v>1335925</v>
      </c>
      <c r="AQ46">
        <v>992181</v>
      </c>
      <c r="AR46">
        <v>568398</v>
      </c>
      <c r="AS46">
        <v>205993</v>
      </c>
      <c r="AT46">
        <v>304132</v>
      </c>
      <c r="AU46">
        <v>346274</v>
      </c>
    </row>
    <row r="47" spans="2:47">
      <c r="B47" t="s">
        <v>50</v>
      </c>
      <c r="AO47">
        <v>1602</v>
      </c>
      <c r="AP47" s="1">
        <v>443</v>
      </c>
      <c r="AQ47">
        <v>123</v>
      </c>
      <c r="AR47">
        <v>1193</v>
      </c>
      <c r="AS47">
        <v>1287</v>
      </c>
      <c r="AT47">
        <v>4197</v>
      </c>
      <c r="AU47">
        <v>635</v>
      </c>
    </row>
    <row r="48" spans="2:47">
      <c r="B48" t="s">
        <v>92</v>
      </c>
      <c r="AT48">
        <v>245</v>
      </c>
    </row>
    <row r="49" spans="2:47">
      <c r="B49" t="s">
        <v>12</v>
      </c>
      <c r="Y49">
        <v>63307.23</v>
      </c>
      <c r="Z49">
        <v>110992</v>
      </c>
      <c r="AA49">
        <v>46183</v>
      </c>
      <c r="AB49">
        <v>115235</v>
      </c>
      <c r="AC49">
        <v>103557</v>
      </c>
      <c r="AD49">
        <v>200842</v>
      </c>
      <c r="AE49">
        <v>361663.21</v>
      </c>
      <c r="AF49">
        <v>514117.09</v>
      </c>
      <c r="AG49">
        <v>395547.59</v>
      </c>
      <c r="AH49">
        <v>532582.13</v>
      </c>
      <c r="AI49">
        <v>358490.3</v>
      </c>
      <c r="AJ49">
        <v>239477</v>
      </c>
      <c r="AK49">
        <v>147030</v>
      </c>
      <c r="AL49">
        <v>146890</v>
      </c>
      <c r="AM49">
        <v>175149</v>
      </c>
      <c r="AN49">
        <v>191024</v>
      </c>
      <c r="AO49">
        <v>168881</v>
      </c>
      <c r="AP49" s="1">
        <v>253196</v>
      </c>
      <c r="AQ49">
        <v>224940</v>
      </c>
      <c r="AR49">
        <v>265874</v>
      </c>
      <c r="AS49">
        <v>310880</v>
      </c>
      <c r="AT49">
        <v>9754</v>
      </c>
      <c r="AU49">
        <v>86</v>
      </c>
    </row>
    <row r="50" spans="2:47">
      <c r="B50" t="s">
        <v>19</v>
      </c>
      <c r="Y50">
        <v>8628.8799999999992</v>
      </c>
      <c r="Z50">
        <v>665</v>
      </c>
      <c r="AA50">
        <v>3425</v>
      </c>
      <c r="AB50">
        <v>10266</v>
      </c>
      <c r="AC50">
        <v>12789</v>
      </c>
      <c r="AD50">
        <v>14979</v>
      </c>
      <c r="AE50">
        <v>8217</v>
      </c>
      <c r="AF50">
        <v>10123</v>
      </c>
      <c r="AG50">
        <v>6762</v>
      </c>
      <c r="AH50">
        <v>14263</v>
      </c>
      <c r="AI50">
        <v>4450</v>
      </c>
      <c r="AJ50">
        <v>2742</v>
      </c>
      <c r="AK50">
        <v>2406</v>
      </c>
      <c r="AL50">
        <v>1877</v>
      </c>
      <c r="AM50">
        <v>9928</v>
      </c>
      <c r="AN50">
        <v>7747</v>
      </c>
      <c r="AO50">
        <v>1138</v>
      </c>
      <c r="AP50" s="1">
        <v>5573</v>
      </c>
      <c r="AQ50">
        <v>2751</v>
      </c>
      <c r="AR50">
        <v>2351</v>
      </c>
      <c r="AS50">
        <v>783</v>
      </c>
      <c r="AT50">
        <v>1793</v>
      </c>
      <c r="AU50">
        <v>456</v>
      </c>
    </row>
    <row r="51" spans="2:47">
      <c r="B51" t="s">
        <v>8</v>
      </c>
      <c r="Y51">
        <v>259776.13</v>
      </c>
      <c r="Z51">
        <v>146056</v>
      </c>
      <c r="AA51">
        <v>159938</v>
      </c>
      <c r="AB51">
        <v>378222</v>
      </c>
      <c r="AC51">
        <v>397466</v>
      </c>
      <c r="AD51">
        <v>650070</v>
      </c>
      <c r="AE51">
        <v>309903.84000000003</v>
      </c>
      <c r="AF51">
        <v>562462.64</v>
      </c>
      <c r="AG51">
        <v>433938.45</v>
      </c>
      <c r="AH51">
        <v>289440.68</v>
      </c>
      <c r="AI51">
        <v>290893.27</v>
      </c>
      <c r="AJ51">
        <v>220357</v>
      </c>
      <c r="AK51">
        <v>142356</v>
      </c>
      <c r="AL51">
        <v>220154</v>
      </c>
      <c r="AM51">
        <v>513869</v>
      </c>
      <c r="AN51">
        <v>450199</v>
      </c>
      <c r="AO51">
        <v>65633</v>
      </c>
      <c r="AP51" s="1">
        <v>68763</v>
      </c>
      <c r="AQ51">
        <v>38757</v>
      </c>
      <c r="AR51">
        <v>48514</v>
      </c>
      <c r="AS51">
        <v>97766</v>
      </c>
      <c r="AT51">
        <v>69937</v>
      </c>
      <c r="AU51">
        <v>2525</v>
      </c>
    </row>
    <row r="52" spans="2:47">
      <c r="B52" t="s">
        <v>46</v>
      </c>
      <c r="AO52">
        <v>126</v>
      </c>
      <c r="AQ52">
        <v>198</v>
      </c>
      <c r="AR52">
        <v>70</v>
      </c>
      <c r="AS52">
        <v>4668</v>
      </c>
    </row>
    <row r="53" spans="2:47">
      <c r="B53" t="s">
        <v>69</v>
      </c>
      <c r="AR53">
        <v>375</v>
      </c>
    </row>
    <row r="54" spans="2:47">
      <c r="B54" t="s">
        <v>53</v>
      </c>
      <c r="AR54">
        <v>199</v>
      </c>
      <c r="AS54">
        <v>1126</v>
      </c>
      <c r="AT54">
        <v>331</v>
      </c>
    </row>
    <row r="55" spans="2:47">
      <c r="B55" t="s">
        <v>58</v>
      </c>
      <c r="AS55">
        <v>440</v>
      </c>
      <c r="AT55">
        <v>2385</v>
      </c>
      <c r="AU55">
        <v>1199</v>
      </c>
    </row>
    <row r="56" spans="2:47">
      <c r="B56" t="s">
        <v>14</v>
      </c>
      <c r="Y56">
        <v>180724.6</v>
      </c>
      <c r="Z56">
        <v>103621</v>
      </c>
      <c r="AA56">
        <v>70392</v>
      </c>
      <c r="AB56">
        <v>127159</v>
      </c>
      <c r="AC56">
        <v>249010</v>
      </c>
      <c r="AD56">
        <v>1181352</v>
      </c>
      <c r="AE56">
        <v>1959759.51</v>
      </c>
      <c r="AF56">
        <v>280112.83</v>
      </c>
      <c r="AG56">
        <v>161738.87</v>
      </c>
      <c r="AH56">
        <v>300024.78999999998</v>
      </c>
      <c r="AI56">
        <v>292480.87</v>
      </c>
      <c r="AJ56">
        <v>195523</v>
      </c>
      <c r="AK56">
        <v>180582</v>
      </c>
      <c r="AL56">
        <v>200388</v>
      </c>
      <c r="AM56">
        <v>340647</v>
      </c>
      <c r="AN56">
        <v>444121</v>
      </c>
      <c r="AO56">
        <v>372748</v>
      </c>
      <c r="AP56" s="1">
        <v>267320</v>
      </c>
      <c r="AQ56">
        <v>144878</v>
      </c>
      <c r="AR56">
        <v>172081</v>
      </c>
      <c r="AS56">
        <v>256572</v>
      </c>
      <c r="AT56">
        <v>324886</v>
      </c>
      <c r="AU56">
        <v>999521</v>
      </c>
    </row>
    <row r="57" spans="2:47">
      <c r="B57" t="s">
        <v>37</v>
      </c>
      <c r="Y57">
        <v>13344.01</v>
      </c>
      <c r="AE57">
        <v>69718.89</v>
      </c>
      <c r="AF57">
        <v>49138</v>
      </c>
      <c r="AG57">
        <v>154146.56</v>
      </c>
      <c r="AH57">
        <v>169757.03</v>
      </c>
      <c r="AI57">
        <v>102053.1</v>
      </c>
      <c r="AJ57">
        <v>31043</v>
      </c>
      <c r="AK57">
        <v>9314</v>
      </c>
      <c r="AL57">
        <v>9511.67</v>
      </c>
      <c r="AM57">
        <v>10722</v>
      </c>
      <c r="AN57">
        <v>48337</v>
      </c>
      <c r="AO57">
        <v>58360</v>
      </c>
      <c r="AP57" s="1">
        <v>51260</v>
      </c>
      <c r="AQ57">
        <v>42177</v>
      </c>
      <c r="AR57">
        <v>3360</v>
      </c>
      <c r="AS57">
        <v>8562</v>
      </c>
      <c r="AT57">
        <v>7531</v>
      </c>
      <c r="AU57">
        <v>268263</v>
      </c>
    </row>
    <row r="58" spans="2:47">
      <c r="B58" t="s">
        <v>18</v>
      </c>
      <c r="Z58">
        <v>80593</v>
      </c>
      <c r="AA58">
        <v>263979</v>
      </c>
      <c r="AB58">
        <v>93668</v>
      </c>
      <c r="AC58">
        <v>136978</v>
      </c>
      <c r="AD58">
        <v>160961</v>
      </c>
    </row>
    <row r="59" spans="2:47">
      <c r="B59" t="s">
        <v>31</v>
      </c>
      <c r="AE59">
        <v>9959.8799999999992</v>
      </c>
      <c r="AF59">
        <v>10893.05</v>
      </c>
      <c r="AG59">
        <v>11827.42</v>
      </c>
      <c r="AH59">
        <v>10369.709999999999</v>
      </c>
      <c r="AI59">
        <v>9973</v>
      </c>
      <c r="AJ59">
        <v>4106</v>
      </c>
      <c r="AK59">
        <v>2418</v>
      </c>
      <c r="AL59">
        <v>4169</v>
      </c>
      <c r="AM59">
        <v>7640</v>
      </c>
      <c r="AN59">
        <v>18807</v>
      </c>
      <c r="AO59">
        <v>31711</v>
      </c>
      <c r="AP59" s="1">
        <v>36564</v>
      </c>
      <c r="AQ59">
        <v>25395</v>
      </c>
      <c r="AR59">
        <v>19561</v>
      </c>
      <c r="AS59">
        <v>25782</v>
      </c>
      <c r="AT59">
        <v>1155</v>
      </c>
      <c r="AU59">
        <v>488</v>
      </c>
    </row>
    <row r="60" spans="2:47">
      <c r="B60" t="s">
        <v>52</v>
      </c>
      <c r="AR60">
        <v>2944</v>
      </c>
      <c r="AS60">
        <v>1151</v>
      </c>
      <c r="AU60">
        <v>9143</v>
      </c>
    </row>
    <row r="61" spans="2:47">
      <c r="B61" t="s">
        <v>64</v>
      </c>
      <c r="AM61">
        <v>11</v>
      </c>
      <c r="AQ61">
        <v>47</v>
      </c>
      <c r="AR61">
        <v>171</v>
      </c>
      <c r="AS61">
        <v>40</v>
      </c>
      <c r="AT61">
        <v>15</v>
      </c>
    </row>
    <row r="62" spans="2:47">
      <c r="B62" t="s">
        <v>49</v>
      </c>
      <c r="Y62">
        <v>1404.49</v>
      </c>
      <c r="AE62">
        <v>18135.29</v>
      </c>
      <c r="AF62">
        <v>5800.34</v>
      </c>
      <c r="AG62">
        <v>8434.9699999999993</v>
      </c>
      <c r="AH62">
        <v>12913.7</v>
      </c>
      <c r="AI62">
        <v>14502.82</v>
      </c>
      <c r="AJ62">
        <v>10011</v>
      </c>
      <c r="AK62">
        <v>10100</v>
      </c>
      <c r="AL62">
        <v>20174</v>
      </c>
      <c r="AM62">
        <v>41744</v>
      </c>
      <c r="AN62">
        <v>27101</v>
      </c>
      <c r="AO62">
        <v>28163</v>
      </c>
      <c r="AP62" s="1">
        <v>8391</v>
      </c>
      <c r="AQ62">
        <v>3682</v>
      </c>
      <c r="AR62">
        <v>350</v>
      </c>
      <c r="AS62">
        <v>1445</v>
      </c>
      <c r="AT62">
        <v>1446</v>
      </c>
      <c r="AU62">
        <v>7755</v>
      </c>
    </row>
    <row r="63" spans="2:47">
      <c r="B63" t="s">
        <v>68</v>
      </c>
      <c r="AQ63">
        <v>139</v>
      </c>
      <c r="AR63">
        <v>439</v>
      </c>
      <c r="AU63">
        <v>24</v>
      </c>
    </row>
    <row r="64" spans="2:47">
      <c r="B64" t="s">
        <v>17</v>
      </c>
      <c r="Y64">
        <v>18446.919999999998</v>
      </c>
      <c r="Z64">
        <v>5145</v>
      </c>
      <c r="AA64">
        <v>41224</v>
      </c>
      <c r="AB64">
        <v>29196</v>
      </c>
      <c r="AC64">
        <v>107565</v>
      </c>
      <c r="AD64">
        <v>128244</v>
      </c>
      <c r="AE64">
        <v>181282.07</v>
      </c>
      <c r="AF64">
        <v>222605.1</v>
      </c>
      <c r="AG64">
        <v>237042.59</v>
      </c>
      <c r="AH64">
        <v>278915.08</v>
      </c>
      <c r="AI64">
        <v>120269</v>
      </c>
      <c r="AJ64">
        <v>106503</v>
      </c>
      <c r="AK64">
        <v>81458</v>
      </c>
      <c r="AL64">
        <v>61280</v>
      </c>
      <c r="AM64">
        <v>146903</v>
      </c>
      <c r="AN64">
        <v>134140</v>
      </c>
      <c r="AO64">
        <v>153896</v>
      </c>
      <c r="AP64" s="1">
        <v>247287</v>
      </c>
      <c r="AQ64">
        <v>226771</v>
      </c>
      <c r="AR64">
        <v>255362</v>
      </c>
      <c r="AS64">
        <v>283083</v>
      </c>
      <c r="AT64">
        <v>428262</v>
      </c>
      <c r="AU64">
        <v>556903</v>
      </c>
    </row>
    <row r="65" spans="2:47">
      <c r="B65" t="s">
        <v>66</v>
      </c>
      <c r="AJ65">
        <v>2550</v>
      </c>
      <c r="AK65">
        <v>41</v>
      </c>
      <c r="AL65">
        <v>3518</v>
      </c>
      <c r="AM65">
        <v>1648</v>
      </c>
      <c r="AN65">
        <v>535</v>
      </c>
      <c r="AO65">
        <v>12971</v>
      </c>
      <c r="AP65" s="1">
        <v>6976</v>
      </c>
      <c r="AQ65">
        <v>4116</v>
      </c>
      <c r="AR65">
        <v>17695</v>
      </c>
      <c r="AS65">
        <v>8</v>
      </c>
    </row>
    <row r="66" spans="2:47">
      <c r="B66" t="s">
        <v>47</v>
      </c>
      <c r="Y66">
        <v>800</v>
      </c>
      <c r="AE66">
        <v>2209.5</v>
      </c>
      <c r="AF66">
        <v>2025</v>
      </c>
      <c r="AG66">
        <v>470</v>
      </c>
      <c r="AI66">
        <v>157</v>
      </c>
      <c r="AJ66">
        <v>168</v>
      </c>
      <c r="AK66">
        <v>87</v>
      </c>
      <c r="AL66">
        <v>333</v>
      </c>
      <c r="AM66">
        <v>64</v>
      </c>
      <c r="AN66">
        <v>172</v>
      </c>
      <c r="AO66">
        <v>1305</v>
      </c>
      <c r="AP66" s="1">
        <v>905</v>
      </c>
      <c r="AQ66">
        <v>2292</v>
      </c>
      <c r="AR66">
        <v>2212</v>
      </c>
      <c r="AS66">
        <v>2042</v>
      </c>
      <c r="AT66">
        <v>7393</v>
      </c>
      <c r="AU66">
        <v>3107</v>
      </c>
    </row>
    <row r="67" spans="2:47">
      <c r="B67" t="s">
        <v>74</v>
      </c>
      <c r="AN67">
        <v>255</v>
      </c>
      <c r="AO67">
        <v>64</v>
      </c>
      <c r="AP67" s="1">
        <v>22</v>
      </c>
      <c r="AR67">
        <v>45</v>
      </c>
    </row>
    <row r="68" spans="2:47">
      <c r="B68" t="s">
        <v>78</v>
      </c>
      <c r="AE68">
        <v>1186</v>
      </c>
      <c r="AF68">
        <v>1320</v>
      </c>
      <c r="AG68">
        <v>1216</v>
      </c>
      <c r="AH68">
        <v>1027</v>
      </c>
      <c r="AI68">
        <v>725</v>
      </c>
      <c r="AJ68">
        <v>344</v>
      </c>
      <c r="AK68">
        <v>6</v>
      </c>
      <c r="AL68">
        <v>547</v>
      </c>
      <c r="AM68">
        <v>162</v>
      </c>
      <c r="AN68">
        <v>323</v>
      </c>
      <c r="AP68" s="1">
        <v>13</v>
      </c>
    </row>
    <row r="69" spans="2:47">
      <c r="B69" t="s">
        <v>67</v>
      </c>
      <c r="AJ69">
        <v>35</v>
      </c>
      <c r="AO69">
        <v>1611</v>
      </c>
      <c r="AP69" s="1">
        <v>507</v>
      </c>
      <c r="AQ69">
        <v>9841</v>
      </c>
      <c r="AR69">
        <v>5892</v>
      </c>
    </row>
    <row r="70" spans="2:47">
      <c r="B70" t="s">
        <v>56</v>
      </c>
      <c r="AJ70">
        <v>235</v>
      </c>
      <c r="AR70">
        <v>209</v>
      </c>
      <c r="AS70">
        <v>648</v>
      </c>
      <c r="AU70">
        <v>56</v>
      </c>
    </row>
    <row r="71" spans="2:47">
      <c r="B71" t="s">
        <v>91</v>
      </c>
      <c r="AT71">
        <v>75</v>
      </c>
    </row>
    <row r="72" spans="2:47">
      <c r="B72" t="s">
        <v>81</v>
      </c>
      <c r="AG72">
        <v>200</v>
      </c>
      <c r="AJ72">
        <v>40</v>
      </c>
    </row>
    <row r="73" spans="2:47">
      <c r="B73" t="s">
        <v>71</v>
      </c>
      <c r="AR73">
        <v>164</v>
      </c>
      <c r="AT73">
        <v>184</v>
      </c>
    </row>
    <row r="74" spans="2:47">
      <c r="B74" t="s">
        <v>63</v>
      </c>
      <c r="AN74">
        <v>14</v>
      </c>
      <c r="AO74">
        <v>5</v>
      </c>
      <c r="AP74" s="1">
        <v>66</v>
      </c>
      <c r="AR74">
        <v>48</v>
      </c>
      <c r="AS74">
        <v>90</v>
      </c>
      <c r="AT74">
        <v>71</v>
      </c>
    </row>
    <row r="75" spans="2:47">
      <c r="B75" t="s">
        <v>60</v>
      </c>
      <c r="AR75">
        <v>488</v>
      </c>
      <c r="AS75">
        <v>294</v>
      </c>
    </row>
    <row r="76" spans="2:47">
      <c r="B76" t="s">
        <v>59</v>
      </c>
      <c r="AR76">
        <v>118</v>
      </c>
      <c r="AS76">
        <v>438</v>
      </c>
      <c r="AT76">
        <v>980</v>
      </c>
      <c r="AU76">
        <v>93</v>
      </c>
    </row>
    <row r="77" spans="2:47">
      <c r="B77" t="s">
        <v>9</v>
      </c>
      <c r="Y77">
        <v>87141.8</v>
      </c>
      <c r="Z77">
        <v>41308</v>
      </c>
      <c r="AA77">
        <v>51558</v>
      </c>
      <c r="AB77">
        <v>58343</v>
      </c>
      <c r="AC77">
        <v>95609</v>
      </c>
      <c r="AD77">
        <v>98172</v>
      </c>
      <c r="AE77">
        <v>48302.07</v>
      </c>
      <c r="AF77">
        <v>74161.95</v>
      </c>
      <c r="AG77">
        <v>96646.51</v>
      </c>
      <c r="AH77">
        <v>95344.59</v>
      </c>
      <c r="AI77">
        <v>126247</v>
      </c>
      <c r="AJ77">
        <v>39659</v>
      </c>
      <c r="AK77">
        <v>349338</v>
      </c>
      <c r="AL77">
        <v>183396</v>
      </c>
      <c r="AM77">
        <v>17819</v>
      </c>
      <c r="AN77">
        <v>197440</v>
      </c>
      <c r="AO77">
        <v>201347</v>
      </c>
      <c r="AP77" s="1">
        <v>230169</v>
      </c>
      <c r="AQ77">
        <v>235709</v>
      </c>
      <c r="AR77">
        <v>191831</v>
      </c>
      <c r="AS77">
        <v>101238</v>
      </c>
      <c r="AT77">
        <v>171686</v>
      </c>
      <c r="AU77">
        <v>52162</v>
      </c>
    </row>
    <row r="78" spans="2:47">
      <c r="B78" t="s">
        <v>28</v>
      </c>
      <c r="Y78">
        <v>1067.05</v>
      </c>
      <c r="AE78">
        <v>17966</v>
      </c>
      <c r="AF78">
        <v>18278.830000000002</v>
      </c>
      <c r="AG78">
        <v>15508</v>
      </c>
      <c r="AH78">
        <v>142535.73000000001</v>
      </c>
      <c r="AI78">
        <v>38021.980000000003</v>
      </c>
      <c r="AJ78">
        <v>412584</v>
      </c>
      <c r="AK78">
        <v>17600</v>
      </c>
      <c r="AL78">
        <v>10547</v>
      </c>
      <c r="AM78">
        <v>176839</v>
      </c>
      <c r="AN78">
        <v>12587</v>
      </c>
      <c r="AO78">
        <v>15440</v>
      </c>
      <c r="AP78" s="1">
        <v>28488</v>
      </c>
      <c r="AQ78">
        <v>59278</v>
      </c>
      <c r="AR78">
        <v>57219</v>
      </c>
      <c r="AS78">
        <v>58693</v>
      </c>
      <c r="AT78">
        <v>57373</v>
      </c>
      <c r="AU78">
        <v>43433</v>
      </c>
    </row>
    <row r="79" spans="2:47">
      <c r="B79" t="s">
        <v>45</v>
      </c>
      <c r="AR79">
        <v>173</v>
      </c>
      <c r="AS79">
        <v>5120</v>
      </c>
      <c r="AT79">
        <v>3762</v>
      </c>
    </row>
    <row r="80" spans="2:47">
      <c r="B80" t="s">
        <v>7</v>
      </c>
      <c r="Z80">
        <v>253832</v>
      </c>
      <c r="AA80">
        <v>204213</v>
      </c>
      <c r="AB80">
        <v>212520</v>
      </c>
      <c r="AC80">
        <v>85362</v>
      </c>
      <c r="AD80">
        <v>197008</v>
      </c>
    </row>
    <row r="81" spans="2:55">
      <c r="B81" t="s">
        <v>83</v>
      </c>
      <c r="AJ81">
        <v>18</v>
      </c>
      <c r="AN81">
        <v>16</v>
      </c>
      <c r="AO81">
        <v>10</v>
      </c>
      <c r="AU81">
        <v>538</v>
      </c>
    </row>
    <row r="82" spans="2:55">
      <c r="B82" t="s">
        <v>48</v>
      </c>
      <c r="AI82">
        <v>326</v>
      </c>
      <c r="AM82">
        <v>6</v>
      </c>
      <c r="AO82">
        <v>131</v>
      </c>
      <c r="AQ82">
        <v>687</v>
      </c>
      <c r="AR82">
        <v>207</v>
      </c>
      <c r="AS82">
        <v>1622</v>
      </c>
      <c r="AT82">
        <v>539</v>
      </c>
      <c r="AU82">
        <v>1832</v>
      </c>
    </row>
    <row r="83" spans="2:55">
      <c r="B83" t="s">
        <v>3</v>
      </c>
      <c r="Y83">
        <v>9437207.9199999999</v>
      </c>
      <c r="Z83">
        <v>8161475</v>
      </c>
      <c r="AA83">
        <v>6444499</v>
      </c>
      <c r="AB83">
        <v>8149359</v>
      </c>
      <c r="AC83">
        <v>11498681</v>
      </c>
      <c r="AD83">
        <v>13851677</v>
      </c>
      <c r="AE83">
        <v>11407106.289999999</v>
      </c>
      <c r="AF83">
        <v>10006451.92</v>
      </c>
      <c r="AG83">
        <v>12625352.5</v>
      </c>
      <c r="AH83">
        <v>13540310.130000001</v>
      </c>
      <c r="AI83">
        <v>7631109.8300000001</v>
      </c>
      <c r="AJ83">
        <v>5512436</v>
      </c>
      <c r="AK83">
        <v>2980402</v>
      </c>
      <c r="AL83">
        <v>3029027</v>
      </c>
      <c r="AM83">
        <v>4101140</v>
      </c>
      <c r="AN83">
        <v>3950013</v>
      </c>
      <c r="AO83">
        <v>4876990</v>
      </c>
      <c r="AP83" s="1">
        <v>7587919</v>
      </c>
      <c r="AQ83">
        <v>7492370</v>
      </c>
      <c r="AR83">
        <v>8332365</v>
      </c>
      <c r="AS83">
        <v>9352856</v>
      </c>
      <c r="AT83">
        <v>10533867</v>
      </c>
      <c r="AU83">
        <v>9638416</v>
      </c>
    </row>
    <row r="84" spans="2:55">
      <c r="B84" t="s">
        <v>72</v>
      </c>
      <c r="AG84">
        <v>1958</v>
      </c>
      <c r="AH84">
        <v>79196.320000000007</v>
      </c>
      <c r="AI84">
        <v>89897.56</v>
      </c>
      <c r="AJ84">
        <v>87164</v>
      </c>
      <c r="AK84">
        <v>282</v>
      </c>
      <c r="AL84">
        <v>270</v>
      </c>
      <c r="AM84">
        <v>278</v>
      </c>
      <c r="AO84">
        <v>32</v>
      </c>
      <c r="AP84" s="1">
        <v>24</v>
      </c>
      <c r="AQ84">
        <v>145</v>
      </c>
      <c r="AR84">
        <v>86</v>
      </c>
      <c r="AT84">
        <v>59</v>
      </c>
      <c r="AU84">
        <v>33</v>
      </c>
    </row>
    <row r="85" spans="2:55">
      <c r="B85" t="s">
        <v>42</v>
      </c>
      <c r="AL85">
        <v>15</v>
      </c>
      <c r="AQ85">
        <v>155</v>
      </c>
      <c r="AR85">
        <v>274</v>
      </c>
      <c r="AS85">
        <v>6200</v>
      </c>
      <c r="AT85">
        <v>26</v>
      </c>
    </row>
    <row r="86" spans="2:55">
      <c r="B86" t="s">
        <v>95</v>
      </c>
      <c r="AU86">
        <v>1219</v>
      </c>
    </row>
    <row r="88" spans="2:55">
      <c r="B88" t="s">
        <v>21</v>
      </c>
      <c r="P88">
        <f t="shared" ref="P88:BC88" si="0">SUM(P4:P87)</f>
        <v>0</v>
      </c>
      <c r="Q88">
        <f t="shared" si="0"/>
        <v>0</v>
      </c>
      <c r="R88">
        <f t="shared" si="0"/>
        <v>0</v>
      </c>
      <c r="S88">
        <f t="shared" si="0"/>
        <v>0</v>
      </c>
      <c r="T88">
        <f t="shared" si="0"/>
        <v>0</v>
      </c>
      <c r="U88">
        <f t="shared" si="0"/>
        <v>0</v>
      </c>
      <c r="V88">
        <f t="shared" si="0"/>
        <v>0</v>
      </c>
      <c r="W88">
        <f t="shared" si="0"/>
        <v>0</v>
      </c>
      <c r="X88">
        <f t="shared" si="0"/>
        <v>0</v>
      </c>
      <c r="Y88">
        <f t="shared" si="0"/>
        <v>14544701.18</v>
      </c>
      <c r="Z88">
        <f t="shared" si="0"/>
        <v>13616438</v>
      </c>
      <c r="AA88">
        <f t="shared" si="0"/>
        <v>10751659</v>
      </c>
      <c r="AB88">
        <f t="shared" si="0"/>
        <v>13763497</v>
      </c>
      <c r="AC88">
        <f t="shared" si="0"/>
        <v>18271257</v>
      </c>
      <c r="AD88">
        <f t="shared" si="0"/>
        <v>23393874</v>
      </c>
      <c r="AE88">
        <f t="shared" si="0"/>
        <v>21084178.57</v>
      </c>
      <c r="AF88">
        <f t="shared" si="0"/>
        <v>17907768.199999999</v>
      </c>
      <c r="AG88">
        <f t="shared" si="0"/>
        <v>21464924.310000002</v>
      </c>
      <c r="AH88">
        <f t="shared" si="0"/>
        <v>23761735.060000002</v>
      </c>
      <c r="AI88">
        <f t="shared" si="0"/>
        <v>12846538.439999999</v>
      </c>
      <c r="AJ88">
        <f t="shared" si="0"/>
        <v>10040045</v>
      </c>
      <c r="AK88">
        <f t="shared" si="0"/>
        <v>5763058</v>
      </c>
      <c r="AL88">
        <f t="shared" si="0"/>
        <v>5940734.7699999996</v>
      </c>
      <c r="AM88">
        <f t="shared" si="0"/>
        <v>8073104</v>
      </c>
      <c r="AN88">
        <f t="shared" si="0"/>
        <v>9599025</v>
      </c>
      <c r="AO88">
        <f t="shared" si="0"/>
        <v>11511947</v>
      </c>
      <c r="AP88" s="1">
        <f t="shared" si="0"/>
        <v>16742907</v>
      </c>
      <c r="AQ88">
        <f t="shared" si="0"/>
        <v>16761388</v>
      </c>
      <c r="AR88">
        <f t="shared" si="0"/>
        <v>15295729</v>
      </c>
      <c r="AS88">
        <f t="shared" si="0"/>
        <v>12666970</v>
      </c>
      <c r="AT88">
        <f t="shared" si="0"/>
        <v>13415756</v>
      </c>
      <c r="AU88">
        <f t="shared" si="0"/>
        <v>13671632</v>
      </c>
      <c r="AV88">
        <f t="shared" si="0"/>
        <v>0</v>
      </c>
      <c r="AW88">
        <f t="shared" si="0"/>
        <v>0</v>
      </c>
      <c r="AX88">
        <f t="shared" si="0"/>
        <v>0</v>
      </c>
      <c r="AY88">
        <f t="shared" si="0"/>
        <v>0</v>
      </c>
      <c r="AZ88">
        <f t="shared" si="0"/>
        <v>0</v>
      </c>
      <c r="BA88">
        <f t="shared" si="0"/>
        <v>0</v>
      </c>
      <c r="BB88">
        <f t="shared" si="0"/>
        <v>0</v>
      </c>
      <c r="BC88">
        <f t="shared" si="0"/>
        <v>0</v>
      </c>
    </row>
    <row r="90" spans="2:55">
      <c r="Y90">
        <f>14544701.18-Y88</f>
        <v>0</v>
      </c>
      <c r="Z90">
        <f>13616438-Z88</f>
        <v>0</v>
      </c>
      <c r="AA90">
        <f>10751659-AA88</f>
        <v>0</v>
      </c>
      <c r="AB90">
        <f>13763497-AB88</f>
        <v>0</v>
      </c>
      <c r="AC90">
        <f>18271257-AC88</f>
        <v>0</v>
      </c>
      <c r="AD90">
        <f>23393874-AD88</f>
        <v>0</v>
      </c>
      <c r="AE90">
        <f>21084178.57-AE88</f>
        <v>0</v>
      </c>
      <c r="AF90">
        <f>17907768.2-AF88</f>
        <v>0</v>
      </c>
      <c r="AG90">
        <f>21464924.31-AG88</f>
        <v>0</v>
      </c>
      <c r="AH90">
        <f>23761735.06-AH88</f>
        <v>0</v>
      </c>
      <c r="AI90">
        <f>12846538.43-AI88</f>
        <v>-9.9999997764825821E-3</v>
      </c>
      <c r="AJ90">
        <f>10040045-AJ88</f>
        <v>0</v>
      </c>
      <c r="AK90">
        <f>5763058-AK88</f>
        <v>0</v>
      </c>
      <c r="AL90">
        <f>5940734.77-AL88</f>
        <v>0</v>
      </c>
      <c r="AM90">
        <f>8073104-AM88</f>
        <v>0</v>
      </c>
      <c r="AN90">
        <f>9599025-AN88</f>
        <v>0</v>
      </c>
      <c r="AO90">
        <f>11511947-AO88</f>
        <v>0</v>
      </c>
      <c r="AP90" s="1">
        <f>16742907-AP88</f>
        <v>0</v>
      </c>
      <c r="AQ90">
        <f>16761388-AQ88</f>
        <v>0</v>
      </c>
      <c r="AR90">
        <f>15295729-AR88</f>
        <v>0</v>
      </c>
      <c r="AS90">
        <f>12666970-AS88</f>
        <v>0</v>
      </c>
      <c r="AT90">
        <f>13415756-AT88</f>
        <v>0</v>
      </c>
      <c r="AU90">
        <f>13671632-AU88</f>
        <v>0</v>
      </c>
    </row>
    <row r="92" spans="2:55">
      <c r="Y92" t="s">
        <v>80</v>
      </c>
      <c r="Z92" t="s">
        <v>23</v>
      </c>
      <c r="AA92" t="s">
        <v>23</v>
      </c>
      <c r="AB92" t="s">
        <v>23</v>
      </c>
      <c r="AC92" t="s">
        <v>23</v>
      </c>
      <c r="AD92" t="s">
        <v>23</v>
      </c>
      <c r="AE92" t="s">
        <v>80</v>
      </c>
      <c r="AF92" t="s">
        <v>80</v>
      </c>
      <c r="AG92" t="s">
        <v>80</v>
      </c>
      <c r="AH92" t="s">
        <v>80</v>
      </c>
      <c r="AI92" t="s">
        <v>80</v>
      </c>
      <c r="AJ92" t="s">
        <v>80</v>
      </c>
      <c r="AK92" t="s">
        <v>80</v>
      </c>
      <c r="AL92" t="s">
        <v>80</v>
      </c>
      <c r="AM92" t="s">
        <v>80</v>
      </c>
      <c r="AN92" t="s">
        <v>80</v>
      </c>
      <c r="AO92" t="s">
        <v>80</v>
      </c>
      <c r="AP92" t="s">
        <v>80</v>
      </c>
      <c r="AQ92" t="s">
        <v>80</v>
      </c>
      <c r="AR92" t="s">
        <v>80</v>
      </c>
      <c r="AS92" t="s">
        <v>80</v>
      </c>
      <c r="AT92" t="s">
        <v>80</v>
      </c>
      <c r="AU92" t="s">
        <v>80</v>
      </c>
    </row>
    <row r="94" spans="2:55">
      <c r="AU94" t="s">
        <v>90</v>
      </c>
    </row>
    <row r="95" spans="2:55">
      <c r="AG95" t="s">
        <v>79</v>
      </c>
      <c r="AH95" t="s">
        <v>79</v>
      </c>
      <c r="AI95" t="s">
        <v>79</v>
      </c>
    </row>
  </sheetData>
  <sortState ref="B3:BC79">
    <sortCondition ref="B3:B7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95"/>
  <sheetViews>
    <sheetView tabSelected="1" workbookViewId="0">
      <pane xSplit="2" ySplit="3" topLeftCell="Q67" activePane="bottomRight" state="frozen"/>
      <selection pane="topRight" activeCell="C1" sqref="C1"/>
      <selection pane="bottomLeft" activeCell="A4" sqref="A4"/>
      <selection pane="bottomRight" activeCell="AA95" sqref="AA95"/>
    </sheetView>
  </sheetViews>
  <sheetFormatPr defaultRowHeight="15"/>
  <cols>
    <col min="25" max="25" width="12.5703125" customWidth="1"/>
    <col min="29" max="29" width="14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 s="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 s="1">
        <v>1</v>
      </c>
      <c r="AQ2">
        <v>1</v>
      </c>
      <c r="AR2">
        <v>1</v>
      </c>
      <c r="AS2">
        <v>1</v>
      </c>
      <c r="AT2">
        <v>1</v>
      </c>
      <c r="AU2">
        <v>1</v>
      </c>
    </row>
    <row r="3" spans="1:55">
      <c r="C3">
        <v>1</v>
      </c>
      <c r="D3">
        <v>1</v>
      </c>
      <c r="Y3" t="s">
        <v>75</v>
      </c>
      <c r="Z3" t="s">
        <v>75</v>
      </c>
      <c r="AA3" t="s">
        <v>75</v>
      </c>
      <c r="AB3" t="s">
        <v>75</v>
      </c>
      <c r="AC3" t="s">
        <v>75</v>
      </c>
      <c r="AD3" t="s">
        <v>22</v>
      </c>
      <c r="AE3" t="s">
        <v>75</v>
      </c>
      <c r="AF3" t="s">
        <v>75</v>
      </c>
      <c r="AG3" t="s">
        <v>75</v>
      </c>
      <c r="AH3" t="s">
        <v>75</v>
      </c>
      <c r="AI3" t="s">
        <v>75</v>
      </c>
      <c r="AJ3" t="s">
        <v>75</v>
      </c>
      <c r="AK3" t="s">
        <v>75</v>
      </c>
      <c r="AL3" t="s">
        <v>75</v>
      </c>
      <c r="AM3" t="s">
        <v>75</v>
      </c>
      <c r="AN3" s="1" t="s">
        <v>22</v>
      </c>
      <c r="AO3" s="1" t="s">
        <v>22</v>
      </c>
      <c r="AP3" s="1" t="s">
        <v>22</v>
      </c>
      <c r="AQ3" t="s">
        <v>22</v>
      </c>
      <c r="AR3" t="s">
        <v>22</v>
      </c>
      <c r="AS3" t="s">
        <v>22</v>
      </c>
      <c r="AT3" t="s">
        <v>22</v>
      </c>
      <c r="AU3" t="s">
        <v>22</v>
      </c>
    </row>
    <row r="4" spans="1:55">
      <c r="A4" t="s">
        <v>2</v>
      </c>
      <c r="B4" t="s">
        <v>5</v>
      </c>
      <c r="Y4">
        <v>99504.93</v>
      </c>
      <c r="Z4">
        <v>1759642.58</v>
      </c>
      <c r="AA4">
        <v>1915236.38</v>
      </c>
      <c r="AB4">
        <v>2050886.59</v>
      </c>
      <c r="AC4">
        <v>8344084.9199999999</v>
      </c>
      <c r="AD4">
        <v>9273497.5299999993</v>
      </c>
      <c r="AE4">
        <v>9169875.4600000009</v>
      </c>
      <c r="AF4">
        <v>13054893.09</v>
      </c>
      <c r="AG4">
        <v>9359967.2699999996</v>
      </c>
      <c r="AH4">
        <v>9927759.5099999998</v>
      </c>
      <c r="AI4">
        <v>8290194.1500000004</v>
      </c>
      <c r="AJ4">
        <v>5020459.26</v>
      </c>
      <c r="AK4">
        <v>3014304.29</v>
      </c>
      <c r="AL4">
        <v>3208784.1</v>
      </c>
      <c r="AM4">
        <v>5466683.8399999999</v>
      </c>
      <c r="AN4">
        <v>2764953</v>
      </c>
      <c r="AO4">
        <v>2792517</v>
      </c>
      <c r="AP4">
        <v>2803062</v>
      </c>
      <c r="AQ4">
        <v>2307697</v>
      </c>
      <c r="AR4">
        <v>1947583</v>
      </c>
      <c r="AS4">
        <v>1</v>
      </c>
    </row>
    <row r="5" spans="1:55">
      <c r="B5" t="s">
        <v>89</v>
      </c>
      <c r="AS5">
        <v>181</v>
      </c>
    </row>
    <row r="6" spans="1:55">
      <c r="B6" t="s">
        <v>62</v>
      </c>
    </row>
    <row r="7" spans="1:55">
      <c r="B7" t="s">
        <v>70</v>
      </c>
    </row>
    <row r="8" spans="1:55">
      <c r="B8" t="s">
        <v>32</v>
      </c>
      <c r="AN8">
        <v>748</v>
      </c>
      <c r="AP8">
        <v>1419</v>
      </c>
      <c r="AQ8">
        <v>1028</v>
      </c>
      <c r="AR8">
        <v>748</v>
      </c>
      <c r="AS8">
        <v>3195</v>
      </c>
      <c r="AT8">
        <v>42120</v>
      </c>
      <c r="AU8">
        <v>2779</v>
      </c>
    </row>
    <row r="9" spans="1:55">
      <c r="B9" t="s">
        <v>76</v>
      </c>
    </row>
    <row r="10" spans="1:55">
      <c r="B10" t="s">
        <v>30</v>
      </c>
    </row>
    <row r="11" spans="1:55">
      <c r="B11" t="s">
        <v>77</v>
      </c>
      <c r="AA11">
        <v>43155</v>
      </c>
      <c r="AB11">
        <v>149884.14000000001</v>
      </c>
      <c r="AE11">
        <v>44573.25</v>
      </c>
      <c r="AF11">
        <v>5606.25</v>
      </c>
      <c r="AH11">
        <v>2980</v>
      </c>
      <c r="AI11">
        <v>24199.68</v>
      </c>
      <c r="AJ11">
        <v>2106.86</v>
      </c>
      <c r="AK11">
        <v>681.45</v>
      </c>
      <c r="AN11">
        <v>972</v>
      </c>
      <c r="AO11">
        <v>6471</v>
      </c>
      <c r="AP11">
        <v>12584</v>
      </c>
      <c r="AQ11">
        <v>10624</v>
      </c>
    </row>
    <row r="12" spans="1:55">
      <c r="B12" t="s">
        <v>11</v>
      </c>
      <c r="Y12">
        <v>1677.15</v>
      </c>
      <c r="Z12">
        <v>1497.52</v>
      </c>
      <c r="AA12">
        <v>16189.07</v>
      </c>
      <c r="AB12">
        <v>232.56</v>
      </c>
      <c r="AC12">
        <v>4581.72</v>
      </c>
      <c r="AD12">
        <v>14121.75</v>
      </c>
      <c r="AE12">
        <v>15696.75</v>
      </c>
      <c r="AF12">
        <v>44126.18</v>
      </c>
      <c r="AG12">
        <v>14730</v>
      </c>
      <c r="AH12">
        <v>12476</v>
      </c>
      <c r="AI12">
        <v>8811.7000000000007</v>
      </c>
      <c r="AJ12">
        <v>7731.2</v>
      </c>
      <c r="AK12">
        <v>230647.66</v>
      </c>
      <c r="AL12">
        <v>13986.85</v>
      </c>
      <c r="AM12">
        <v>43129.07</v>
      </c>
      <c r="AN12">
        <v>95123</v>
      </c>
      <c r="AO12">
        <v>43243</v>
      </c>
      <c r="AP12">
        <v>49705</v>
      </c>
      <c r="AQ12">
        <v>42809</v>
      </c>
      <c r="AR12">
        <v>88855</v>
      </c>
      <c r="AS12">
        <v>24114</v>
      </c>
    </row>
    <row r="13" spans="1:55">
      <c r="B13" t="s">
        <v>36</v>
      </c>
      <c r="Y13">
        <v>273426.32</v>
      </c>
      <c r="Z13">
        <v>243171.12</v>
      </c>
      <c r="AB13">
        <v>292936.09999999998</v>
      </c>
      <c r="AC13">
        <v>316794.40999999997</v>
      </c>
      <c r="AD13">
        <v>45666.22</v>
      </c>
      <c r="AE13">
        <v>45814.63</v>
      </c>
      <c r="AF13">
        <v>503474.98</v>
      </c>
      <c r="AG13">
        <v>453798</v>
      </c>
      <c r="AH13">
        <v>229432.8</v>
      </c>
      <c r="AK13">
        <v>103.57</v>
      </c>
      <c r="AL13">
        <v>10491.6</v>
      </c>
      <c r="AM13">
        <v>30674.55</v>
      </c>
      <c r="AN13">
        <v>11145</v>
      </c>
      <c r="AP13">
        <v>793</v>
      </c>
      <c r="AQ13">
        <v>1801</v>
      </c>
      <c r="AR13">
        <v>2429</v>
      </c>
      <c r="AS13">
        <v>2652</v>
      </c>
      <c r="AT13">
        <v>6117</v>
      </c>
      <c r="AU13">
        <v>62752</v>
      </c>
    </row>
    <row r="14" spans="1:55">
      <c r="B14" t="s">
        <v>84</v>
      </c>
    </row>
    <row r="15" spans="1:55">
      <c r="B15" t="s">
        <v>33</v>
      </c>
      <c r="AK15">
        <v>371.7</v>
      </c>
      <c r="AM15">
        <v>2000</v>
      </c>
      <c r="AQ15">
        <v>1500</v>
      </c>
      <c r="AR15">
        <v>175</v>
      </c>
      <c r="AT15">
        <v>3206</v>
      </c>
    </row>
    <row r="16" spans="1:55">
      <c r="B16" t="s">
        <v>73</v>
      </c>
    </row>
    <row r="17" spans="2:47">
      <c r="B17" t="s">
        <v>15</v>
      </c>
      <c r="AD17">
        <v>10158.75</v>
      </c>
      <c r="AG17">
        <v>7176</v>
      </c>
      <c r="AI17">
        <v>17150.560000000001</v>
      </c>
      <c r="AJ17">
        <v>9.17</v>
      </c>
      <c r="AK17">
        <v>10744.95</v>
      </c>
      <c r="AM17">
        <v>2393.08</v>
      </c>
      <c r="AN17">
        <v>15661</v>
      </c>
      <c r="AO17">
        <v>58226</v>
      </c>
      <c r="AP17">
        <v>220702</v>
      </c>
      <c r="AQ17">
        <v>88008</v>
      </c>
      <c r="AR17">
        <v>130625</v>
      </c>
      <c r="AS17">
        <v>68485</v>
      </c>
      <c r="AT17">
        <v>574741</v>
      </c>
      <c r="AU17">
        <v>137221</v>
      </c>
    </row>
    <row r="18" spans="2:47">
      <c r="B18" t="s">
        <v>98</v>
      </c>
      <c r="AA18">
        <v>289.10000000000002</v>
      </c>
    </row>
    <row r="19" spans="2:47">
      <c r="B19" t="s">
        <v>41</v>
      </c>
      <c r="AJ19">
        <v>6.4</v>
      </c>
      <c r="AN19">
        <v>111889</v>
      </c>
      <c r="AO19">
        <v>280865</v>
      </c>
      <c r="AP19">
        <v>289045</v>
      </c>
      <c r="AQ19">
        <v>156851</v>
      </c>
      <c r="AR19">
        <v>118133</v>
      </c>
    </row>
    <row r="20" spans="2:47">
      <c r="B20" t="s">
        <v>34</v>
      </c>
      <c r="Y20">
        <v>327465.45</v>
      </c>
      <c r="Z20">
        <v>13335.8</v>
      </c>
      <c r="AA20">
        <v>37747.199999999997</v>
      </c>
      <c r="AB20">
        <v>30811.87</v>
      </c>
      <c r="AC20">
        <v>3321.78</v>
      </c>
      <c r="AD20">
        <v>5606</v>
      </c>
      <c r="AE20">
        <v>2828</v>
      </c>
      <c r="AF20">
        <v>28527.25</v>
      </c>
      <c r="AG20">
        <v>27858.54</v>
      </c>
      <c r="AH20">
        <v>33687.449999999997</v>
      </c>
      <c r="AI20">
        <v>17307.73</v>
      </c>
      <c r="AJ20">
        <v>5070.1499999999996</v>
      </c>
      <c r="AK20">
        <v>4479.33</v>
      </c>
      <c r="AM20">
        <v>850.44</v>
      </c>
      <c r="AN20">
        <v>21701</v>
      </c>
      <c r="AO20">
        <v>20628</v>
      </c>
      <c r="AP20">
        <v>17867</v>
      </c>
      <c r="AQ20">
        <v>19244</v>
      </c>
      <c r="AR20">
        <v>4165</v>
      </c>
      <c r="AS20">
        <v>12444</v>
      </c>
      <c r="AT20">
        <v>10857</v>
      </c>
      <c r="AU20">
        <v>5822</v>
      </c>
    </row>
    <row r="21" spans="2:47">
      <c r="B21" t="s">
        <v>16</v>
      </c>
      <c r="AA21">
        <v>146.74</v>
      </c>
      <c r="AC21">
        <v>244</v>
      </c>
      <c r="AE21">
        <v>763.6</v>
      </c>
      <c r="AJ21">
        <v>2125.44</v>
      </c>
      <c r="AL21">
        <v>416.2</v>
      </c>
      <c r="AM21">
        <v>5942.84</v>
      </c>
      <c r="AN21">
        <v>2656</v>
      </c>
      <c r="AP21">
        <v>821</v>
      </c>
      <c r="AQ21">
        <v>1616</v>
      </c>
      <c r="AR21">
        <v>3123</v>
      </c>
      <c r="AS21">
        <v>752</v>
      </c>
      <c r="AT21">
        <v>19138</v>
      </c>
    </row>
    <row r="22" spans="2:47">
      <c r="B22" t="s">
        <v>57</v>
      </c>
      <c r="AA22">
        <v>67.900000000000006</v>
      </c>
      <c r="AB22">
        <v>1373.76</v>
      </c>
      <c r="AD22">
        <v>237.2</v>
      </c>
      <c r="AE22">
        <v>22.5</v>
      </c>
      <c r="AG22">
        <v>10627.72</v>
      </c>
      <c r="AH22">
        <v>4265</v>
      </c>
      <c r="AI22">
        <v>111853.6</v>
      </c>
      <c r="AJ22">
        <v>9000</v>
      </c>
      <c r="AL22">
        <v>6722.4</v>
      </c>
      <c r="AM22">
        <v>566.04999999999995</v>
      </c>
      <c r="AN22">
        <v>300</v>
      </c>
      <c r="AO22">
        <v>2248</v>
      </c>
      <c r="AP22">
        <v>662</v>
      </c>
      <c r="AQ22">
        <v>35</v>
      </c>
      <c r="AR22">
        <v>60</v>
      </c>
      <c r="AU22">
        <v>100</v>
      </c>
    </row>
    <row r="23" spans="2:47">
      <c r="B23" t="s">
        <v>61</v>
      </c>
      <c r="Y23">
        <v>3411</v>
      </c>
      <c r="Z23">
        <v>4043</v>
      </c>
      <c r="AA23">
        <v>1098</v>
      </c>
      <c r="AB23">
        <v>481.4</v>
      </c>
      <c r="AC23">
        <v>749</v>
      </c>
      <c r="AD23">
        <v>1183.2</v>
      </c>
      <c r="AE23">
        <v>1576</v>
      </c>
      <c r="AF23">
        <v>3162.06</v>
      </c>
      <c r="AG23">
        <v>443.54</v>
      </c>
      <c r="AH23">
        <v>63622.400000000001</v>
      </c>
      <c r="AI23">
        <v>245.2</v>
      </c>
      <c r="AJ23">
        <v>120.4</v>
      </c>
      <c r="AK23">
        <v>495.6</v>
      </c>
      <c r="AL23">
        <v>892.16</v>
      </c>
      <c r="AM23">
        <v>557.6</v>
      </c>
      <c r="AN23">
        <v>9410</v>
      </c>
      <c r="AO23">
        <v>2673</v>
      </c>
      <c r="AP23">
        <v>1405</v>
      </c>
      <c r="AQ23">
        <v>7192</v>
      </c>
      <c r="AR23">
        <v>5137</v>
      </c>
      <c r="AS23">
        <v>300</v>
      </c>
      <c r="AT23">
        <v>7</v>
      </c>
      <c r="AU23">
        <v>5856</v>
      </c>
    </row>
    <row r="24" spans="2:47">
      <c r="B24" t="s">
        <v>13</v>
      </c>
      <c r="Y24">
        <v>649.79999999999995</v>
      </c>
      <c r="Z24">
        <v>67677.36</v>
      </c>
      <c r="AB24">
        <v>168264.18</v>
      </c>
      <c r="AC24">
        <v>24099.439999999999</v>
      </c>
      <c r="AD24">
        <v>10009.700000000001</v>
      </c>
      <c r="AE24">
        <v>2260</v>
      </c>
      <c r="AF24">
        <v>107888.88</v>
      </c>
      <c r="AG24">
        <v>72677.52</v>
      </c>
      <c r="AH24">
        <v>105061.9</v>
      </c>
      <c r="AI24">
        <v>29398.32</v>
      </c>
      <c r="AJ24">
        <v>79.75</v>
      </c>
      <c r="AK24">
        <v>2281.1999999999998</v>
      </c>
      <c r="AL24">
        <v>2800.65</v>
      </c>
      <c r="AM24">
        <v>924.98</v>
      </c>
      <c r="AN24">
        <v>1153</v>
      </c>
      <c r="AO24">
        <v>3058</v>
      </c>
      <c r="AP24">
        <v>4189</v>
      </c>
      <c r="AQ24">
        <v>10673</v>
      </c>
      <c r="AR24">
        <v>14865</v>
      </c>
      <c r="AS24">
        <v>8684</v>
      </c>
      <c r="AT24">
        <v>8790</v>
      </c>
      <c r="AU24">
        <v>1115</v>
      </c>
    </row>
    <row r="25" spans="2:47">
      <c r="B25" t="s">
        <v>24</v>
      </c>
      <c r="AR25">
        <v>40</v>
      </c>
      <c r="AS25">
        <v>46</v>
      </c>
      <c r="AU25">
        <v>3467</v>
      </c>
    </row>
    <row r="26" spans="2:47">
      <c r="B26" t="s">
        <v>44</v>
      </c>
      <c r="Z26">
        <v>5493.5</v>
      </c>
      <c r="AA26">
        <v>7434.7</v>
      </c>
      <c r="AB26">
        <v>16937.55</v>
      </c>
      <c r="AC26">
        <v>23008.26</v>
      </c>
      <c r="AD26">
        <v>88914.75</v>
      </c>
      <c r="AE26">
        <v>97939.5</v>
      </c>
      <c r="AF26">
        <v>78512.5</v>
      </c>
      <c r="AG26">
        <v>51196.32</v>
      </c>
      <c r="AH26">
        <v>90555.8</v>
      </c>
      <c r="AI26">
        <v>21621</v>
      </c>
      <c r="AJ26">
        <v>16388.12</v>
      </c>
      <c r="AK26">
        <v>35526.86</v>
      </c>
      <c r="AL26">
        <v>68003.81</v>
      </c>
      <c r="AM26">
        <v>130294.67</v>
      </c>
      <c r="AN26">
        <v>192512</v>
      </c>
      <c r="AO26">
        <v>64285</v>
      </c>
      <c r="AP26">
        <v>74329</v>
      </c>
      <c r="AQ26">
        <v>69266</v>
      </c>
      <c r="AR26">
        <v>71148</v>
      </c>
      <c r="AS26">
        <v>18798</v>
      </c>
    </row>
    <row r="27" spans="2:47">
      <c r="B27" t="s">
        <v>55</v>
      </c>
      <c r="AD27">
        <v>600</v>
      </c>
      <c r="AM27">
        <v>18</v>
      </c>
      <c r="AN27">
        <v>820</v>
      </c>
      <c r="AO27">
        <v>530</v>
      </c>
      <c r="AP27">
        <v>296</v>
      </c>
      <c r="AQ27">
        <v>1038</v>
      </c>
      <c r="AR27">
        <v>693</v>
      </c>
      <c r="AU27">
        <v>100</v>
      </c>
    </row>
    <row r="28" spans="2:47">
      <c r="B28" t="s">
        <v>65</v>
      </c>
      <c r="AK28">
        <v>1487.55</v>
      </c>
      <c r="AL28">
        <v>5460.75</v>
      </c>
      <c r="AM28">
        <v>4966.32</v>
      </c>
      <c r="AN28">
        <v>338</v>
      </c>
    </row>
    <row r="29" spans="2:47">
      <c r="B29" t="s">
        <v>26</v>
      </c>
      <c r="Y29">
        <v>37146.660000000003</v>
      </c>
      <c r="Z29">
        <v>9460.2999999999993</v>
      </c>
      <c r="AA29">
        <v>51959.19</v>
      </c>
      <c r="AB29">
        <v>16200.08</v>
      </c>
      <c r="AC29">
        <v>19272.599999999999</v>
      </c>
      <c r="AD29">
        <v>7892.5</v>
      </c>
      <c r="AE29">
        <v>22917.8</v>
      </c>
      <c r="AF29">
        <v>8988.48</v>
      </c>
      <c r="AG29">
        <v>60387</v>
      </c>
      <c r="AH29">
        <v>88537.96</v>
      </c>
      <c r="AI29">
        <v>4864.7</v>
      </c>
      <c r="AJ29">
        <v>26299.74</v>
      </c>
      <c r="AK29">
        <v>38338.75</v>
      </c>
      <c r="AL29">
        <v>16195.74</v>
      </c>
      <c r="AM29">
        <v>27330.48</v>
      </c>
      <c r="AN29">
        <v>35093</v>
      </c>
      <c r="AO29">
        <v>68151</v>
      </c>
      <c r="AP29">
        <v>63440</v>
      </c>
      <c r="AQ29">
        <v>45491</v>
      </c>
      <c r="AR29">
        <v>62606</v>
      </c>
      <c r="AS29">
        <v>54817</v>
      </c>
      <c r="AT29">
        <v>124803</v>
      </c>
      <c r="AU29">
        <v>525685</v>
      </c>
    </row>
    <row r="30" spans="2:47">
      <c r="B30" t="s">
        <v>25</v>
      </c>
    </row>
    <row r="31" spans="2:47">
      <c r="B31" t="s">
        <v>20</v>
      </c>
      <c r="Y31">
        <v>21937.85</v>
      </c>
      <c r="Z31">
        <v>4986.3</v>
      </c>
      <c r="AA31">
        <v>2662.5</v>
      </c>
      <c r="AB31">
        <v>5741.3</v>
      </c>
      <c r="AC31">
        <v>10422.5</v>
      </c>
      <c r="AD31">
        <v>18159.150000000001</v>
      </c>
      <c r="AE31">
        <v>61614.59</v>
      </c>
      <c r="AF31">
        <v>85560.55</v>
      </c>
      <c r="AG31">
        <v>52304.86</v>
      </c>
      <c r="AH31">
        <v>39759.599999999999</v>
      </c>
      <c r="AI31">
        <v>35677.980000000003</v>
      </c>
      <c r="AJ31">
        <v>14227.46</v>
      </c>
      <c r="AK31">
        <v>28568.35</v>
      </c>
      <c r="AL31">
        <v>34477.379999999997</v>
      </c>
      <c r="AM31">
        <v>87072</v>
      </c>
      <c r="AN31">
        <v>84103</v>
      </c>
      <c r="AO31">
        <v>45076</v>
      </c>
      <c r="AQ31">
        <v>605</v>
      </c>
      <c r="AR31">
        <v>1767</v>
      </c>
      <c r="AS31">
        <v>57</v>
      </c>
      <c r="AT31">
        <v>14</v>
      </c>
      <c r="AU31">
        <v>1</v>
      </c>
    </row>
    <row r="32" spans="2:47">
      <c r="B32" t="s">
        <v>82</v>
      </c>
    </row>
    <row r="33" spans="2:47">
      <c r="B33" t="s">
        <v>51</v>
      </c>
      <c r="AT33">
        <v>15832</v>
      </c>
    </row>
    <row r="34" spans="2:47">
      <c r="B34" t="s">
        <v>43</v>
      </c>
      <c r="AF34">
        <v>7456.25</v>
      </c>
      <c r="AG34">
        <v>7809.36</v>
      </c>
      <c r="AH34">
        <v>35132.400000000001</v>
      </c>
      <c r="AI34">
        <v>12558.08</v>
      </c>
      <c r="AJ34">
        <v>15885.94</v>
      </c>
      <c r="AK34">
        <v>4372.91</v>
      </c>
      <c r="AL34">
        <v>4204.6899999999996</v>
      </c>
      <c r="AM34">
        <v>32697.54</v>
      </c>
      <c r="AN34">
        <v>34995</v>
      </c>
      <c r="AO34">
        <v>48154</v>
      </c>
      <c r="AP34">
        <v>71837</v>
      </c>
      <c r="AQ34">
        <v>125584</v>
      </c>
      <c r="AR34">
        <v>106316</v>
      </c>
      <c r="AS34">
        <v>135</v>
      </c>
    </row>
    <row r="35" spans="2:47">
      <c r="B35" t="s">
        <v>6</v>
      </c>
      <c r="Y35">
        <v>15622.1</v>
      </c>
      <c r="Z35">
        <v>12228.7</v>
      </c>
      <c r="AA35">
        <v>17976.75</v>
      </c>
      <c r="AB35">
        <v>25103.46</v>
      </c>
      <c r="AC35">
        <v>378684.62</v>
      </c>
      <c r="AD35">
        <v>90304.57</v>
      </c>
      <c r="AE35">
        <v>17324.78</v>
      </c>
      <c r="AF35">
        <v>212160.83</v>
      </c>
      <c r="AG35">
        <v>39429.18</v>
      </c>
      <c r="AH35">
        <v>77891.34</v>
      </c>
      <c r="AI35">
        <v>493300.78</v>
      </c>
      <c r="AJ35">
        <v>1153249.69</v>
      </c>
      <c r="AK35">
        <v>573924.97</v>
      </c>
      <c r="AL35">
        <v>513162.04</v>
      </c>
      <c r="AM35">
        <v>756778.94</v>
      </c>
      <c r="AN35">
        <v>167546</v>
      </c>
      <c r="AO35">
        <v>224694</v>
      </c>
      <c r="AP35">
        <v>214624</v>
      </c>
      <c r="AQ35">
        <v>94514</v>
      </c>
      <c r="AR35">
        <v>66407</v>
      </c>
      <c r="AS35">
        <v>3037</v>
      </c>
    </row>
    <row r="36" spans="2:47">
      <c r="B36" t="s">
        <v>54</v>
      </c>
    </row>
    <row r="37" spans="2:47">
      <c r="B37" t="s">
        <v>97</v>
      </c>
      <c r="AT37">
        <v>4516</v>
      </c>
    </row>
    <row r="38" spans="2:47">
      <c r="B38" t="s">
        <v>85</v>
      </c>
    </row>
    <row r="39" spans="2:47">
      <c r="B39" t="s">
        <v>87</v>
      </c>
      <c r="AK39">
        <v>14.4</v>
      </c>
      <c r="AO39">
        <v>190</v>
      </c>
      <c r="AR39">
        <v>1</v>
      </c>
      <c r="AT39">
        <v>1202</v>
      </c>
    </row>
    <row r="40" spans="2:47">
      <c r="B40" t="s">
        <v>10</v>
      </c>
      <c r="Y40">
        <v>1586733.6</v>
      </c>
      <c r="Z40">
        <v>1545495.38</v>
      </c>
      <c r="AA40">
        <v>942318.43</v>
      </c>
      <c r="AB40">
        <v>287184.96999999997</v>
      </c>
      <c r="AC40">
        <v>1289206.68</v>
      </c>
      <c r="AD40">
        <v>3956732.78</v>
      </c>
      <c r="AE40">
        <v>2544301.5</v>
      </c>
      <c r="AF40">
        <v>3899442.74</v>
      </c>
      <c r="AG40">
        <v>1778532.47</v>
      </c>
      <c r="AH40">
        <v>1927206.97</v>
      </c>
      <c r="AI40">
        <v>3690347.88</v>
      </c>
      <c r="AJ40">
        <v>2339835.13</v>
      </c>
      <c r="AK40">
        <v>1667208.54</v>
      </c>
      <c r="AL40">
        <v>1562072.94</v>
      </c>
      <c r="AM40">
        <v>1919484.04</v>
      </c>
      <c r="AN40">
        <v>1201790</v>
      </c>
      <c r="AO40">
        <v>1013230</v>
      </c>
      <c r="AP40">
        <v>729018</v>
      </c>
      <c r="AQ40">
        <v>848196</v>
      </c>
      <c r="AR40">
        <v>889388</v>
      </c>
      <c r="AS40">
        <v>246157</v>
      </c>
    </row>
    <row r="41" spans="2:47">
      <c r="B41" t="s">
        <v>35</v>
      </c>
      <c r="Y41">
        <v>8453.5400000000009</v>
      </c>
      <c r="Z41">
        <v>53993.59</v>
      </c>
      <c r="AA41">
        <v>42638.87</v>
      </c>
      <c r="AB41">
        <v>80157.53</v>
      </c>
      <c r="AC41">
        <v>149003.49</v>
      </c>
      <c r="AD41">
        <v>206098.65</v>
      </c>
      <c r="AE41">
        <v>112765.12</v>
      </c>
      <c r="AF41">
        <v>63831.47</v>
      </c>
      <c r="AG41">
        <v>31931.22</v>
      </c>
      <c r="AH41">
        <v>49756.82</v>
      </c>
      <c r="AI41">
        <v>40372.9</v>
      </c>
      <c r="AJ41">
        <v>8209.7000000000007</v>
      </c>
      <c r="AK41">
        <v>1834.23</v>
      </c>
      <c r="AL41">
        <v>9551.34</v>
      </c>
      <c r="AM41">
        <v>7928.18</v>
      </c>
      <c r="AN41">
        <v>25595</v>
      </c>
      <c r="AO41">
        <v>2290</v>
      </c>
      <c r="AP41">
        <v>3874</v>
      </c>
      <c r="AQ41">
        <v>5012</v>
      </c>
      <c r="AR41">
        <v>4261</v>
      </c>
      <c r="AS41">
        <v>85</v>
      </c>
      <c r="AT41">
        <v>397</v>
      </c>
      <c r="AU41">
        <v>97645</v>
      </c>
    </row>
    <row r="42" spans="2:47">
      <c r="B42" t="s">
        <v>40</v>
      </c>
    </row>
    <row r="43" spans="2:47">
      <c r="B43" t="s">
        <v>39</v>
      </c>
      <c r="AN43">
        <v>748</v>
      </c>
      <c r="AO43">
        <v>3737</v>
      </c>
      <c r="AP43">
        <v>374</v>
      </c>
      <c r="AQ43">
        <v>2991</v>
      </c>
    </row>
    <row r="44" spans="2:47">
      <c r="B44" t="s">
        <v>27</v>
      </c>
    </row>
    <row r="45" spans="2:47">
      <c r="B45" t="s">
        <v>29</v>
      </c>
    </row>
    <row r="46" spans="2:47">
      <c r="B46" t="s">
        <v>38</v>
      </c>
    </row>
    <row r="47" spans="2:47">
      <c r="B47" t="s">
        <v>4</v>
      </c>
      <c r="Y47">
        <v>460142.36</v>
      </c>
      <c r="Z47">
        <v>136482.12</v>
      </c>
      <c r="AA47">
        <v>278273.32</v>
      </c>
      <c r="AB47">
        <v>357046.53</v>
      </c>
      <c r="AC47">
        <v>759694.53</v>
      </c>
      <c r="AD47">
        <v>513033.07</v>
      </c>
      <c r="AE47">
        <v>525004.16</v>
      </c>
      <c r="AF47">
        <v>270400.03000000003</v>
      </c>
      <c r="AG47">
        <v>188671.72</v>
      </c>
      <c r="AH47">
        <v>156563.26999999999</v>
      </c>
      <c r="AI47">
        <v>711784.42</v>
      </c>
      <c r="AJ47">
        <v>324761.90999999997</v>
      </c>
      <c r="AK47">
        <v>519753.2</v>
      </c>
      <c r="AL47">
        <v>231265.49</v>
      </c>
      <c r="AM47">
        <v>354544.99</v>
      </c>
      <c r="AN47">
        <v>34486</v>
      </c>
      <c r="AO47">
        <v>345086</v>
      </c>
      <c r="AP47">
        <v>99825</v>
      </c>
      <c r="AQ47">
        <v>57346</v>
      </c>
      <c r="AR47">
        <v>64903</v>
      </c>
      <c r="AS47">
        <v>152499</v>
      </c>
      <c r="AT47">
        <v>15226</v>
      </c>
      <c r="AU47">
        <v>23799</v>
      </c>
    </row>
    <row r="48" spans="2:47">
      <c r="B48" t="s">
        <v>50</v>
      </c>
      <c r="AM48">
        <v>775.5</v>
      </c>
      <c r="AN48">
        <v>900</v>
      </c>
      <c r="AO48">
        <v>10</v>
      </c>
    </row>
    <row r="49" spans="2:47">
      <c r="B49" t="s">
        <v>92</v>
      </c>
      <c r="AT49">
        <v>22049</v>
      </c>
    </row>
    <row r="50" spans="2:47">
      <c r="B50" t="s">
        <v>12</v>
      </c>
      <c r="AA50">
        <v>5305.2</v>
      </c>
      <c r="AB50">
        <v>13288.9</v>
      </c>
      <c r="AC50">
        <v>41797.14</v>
      </c>
      <c r="AD50">
        <v>39143.800000000003</v>
      </c>
      <c r="AE50">
        <v>45652.75</v>
      </c>
      <c r="AF50">
        <v>166838.65</v>
      </c>
      <c r="AG50">
        <v>21860.02</v>
      </c>
      <c r="AH50">
        <v>1811.6</v>
      </c>
      <c r="AI50">
        <v>12503.54</v>
      </c>
      <c r="AJ50">
        <v>95432.960000000006</v>
      </c>
      <c r="AK50">
        <v>47343.71</v>
      </c>
      <c r="AL50">
        <v>41790.81</v>
      </c>
      <c r="AM50">
        <v>140795.20000000001</v>
      </c>
      <c r="AN50">
        <v>196363</v>
      </c>
      <c r="AO50">
        <v>166629</v>
      </c>
      <c r="AP50">
        <v>184909</v>
      </c>
      <c r="AQ50">
        <v>19002</v>
      </c>
      <c r="AR50">
        <v>37831</v>
      </c>
      <c r="AS50">
        <v>20783</v>
      </c>
    </row>
    <row r="51" spans="2:47">
      <c r="B51" t="s">
        <v>19</v>
      </c>
      <c r="AM51">
        <v>4906</v>
      </c>
      <c r="AN51">
        <v>75</v>
      </c>
      <c r="AO51">
        <v>122</v>
      </c>
      <c r="AQ51">
        <v>96</v>
      </c>
      <c r="AR51">
        <v>70</v>
      </c>
      <c r="AU51">
        <v>1016</v>
      </c>
    </row>
    <row r="52" spans="2:47">
      <c r="B52" t="s">
        <v>8</v>
      </c>
      <c r="Z52">
        <v>40.1</v>
      </c>
      <c r="AA52">
        <v>2003.65</v>
      </c>
      <c r="AB52">
        <v>796.84</v>
      </c>
      <c r="AH52">
        <v>2276.1999999999998</v>
      </c>
      <c r="AI52">
        <v>2392</v>
      </c>
      <c r="AL52">
        <v>3371.25</v>
      </c>
      <c r="AM52">
        <v>10391.93</v>
      </c>
      <c r="AN52">
        <v>14190</v>
      </c>
      <c r="AO52">
        <v>24602</v>
      </c>
      <c r="AP52">
        <v>32432</v>
      </c>
      <c r="AQ52">
        <v>23499</v>
      </c>
      <c r="AS52">
        <v>365</v>
      </c>
      <c r="AT52">
        <v>1</v>
      </c>
    </row>
    <row r="53" spans="2:47">
      <c r="B53" t="s">
        <v>46</v>
      </c>
    </row>
    <row r="54" spans="2:47">
      <c r="B54" t="s">
        <v>69</v>
      </c>
    </row>
    <row r="55" spans="2:47">
      <c r="B55" t="s">
        <v>53</v>
      </c>
    </row>
    <row r="56" spans="2:47">
      <c r="B56" t="s">
        <v>58</v>
      </c>
      <c r="AS56">
        <v>90</v>
      </c>
    </row>
    <row r="57" spans="2:47">
      <c r="B57" t="s">
        <v>14</v>
      </c>
      <c r="Y57">
        <v>101023.65</v>
      </c>
      <c r="Z57">
        <v>157307.79999999999</v>
      </c>
      <c r="AA57">
        <v>306742.31</v>
      </c>
      <c r="AB57">
        <v>24001.88</v>
      </c>
      <c r="AC57">
        <v>81317</v>
      </c>
      <c r="AD57">
        <v>70742.399999999994</v>
      </c>
      <c r="AE57">
        <v>16497.900000000001</v>
      </c>
      <c r="AF57">
        <v>1702.5</v>
      </c>
      <c r="AG57">
        <v>13755.8</v>
      </c>
      <c r="AI57">
        <v>93868.800000000003</v>
      </c>
      <c r="AJ57">
        <v>131040.27</v>
      </c>
      <c r="AK57">
        <v>39434.94</v>
      </c>
      <c r="AL57">
        <v>15118.68</v>
      </c>
      <c r="AM57">
        <v>10921.75</v>
      </c>
      <c r="AN57">
        <v>625</v>
      </c>
      <c r="AO57">
        <v>8965</v>
      </c>
      <c r="AP57">
        <v>21</v>
      </c>
      <c r="AQ57">
        <v>320</v>
      </c>
      <c r="AR57">
        <v>6159</v>
      </c>
      <c r="AS57">
        <v>19216</v>
      </c>
      <c r="AT57">
        <v>80869</v>
      </c>
      <c r="AU57">
        <v>223639</v>
      </c>
    </row>
    <row r="58" spans="2:47">
      <c r="B58" t="s">
        <v>37</v>
      </c>
      <c r="AA58">
        <v>416.5</v>
      </c>
      <c r="AB58">
        <v>229.2</v>
      </c>
      <c r="AC58">
        <v>372</v>
      </c>
      <c r="AD58">
        <v>741.3</v>
      </c>
      <c r="AE58">
        <v>5739.5</v>
      </c>
      <c r="AF58">
        <v>294.60000000000002</v>
      </c>
      <c r="AG58">
        <v>1204.7</v>
      </c>
      <c r="AH58">
        <v>433</v>
      </c>
      <c r="AI58">
        <v>3069.2</v>
      </c>
      <c r="AJ58">
        <v>12852.5</v>
      </c>
      <c r="AK58">
        <v>982.34</v>
      </c>
      <c r="AL58">
        <v>5350.39</v>
      </c>
      <c r="AM58">
        <v>2809.5</v>
      </c>
      <c r="AN58">
        <v>7975</v>
      </c>
      <c r="AO58">
        <v>932</v>
      </c>
      <c r="AP58">
        <v>1170</v>
      </c>
      <c r="AQ58">
        <v>4988</v>
      </c>
      <c r="AR58">
        <v>530</v>
      </c>
      <c r="AS58">
        <v>2035</v>
      </c>
      <c r="AT58">
        <v>229</v>
      </c>
      <c r="AU58">
        <v>7594</v>
      </c>
    </row>
    <row r="59" spans="2:47">
      <c r="B59" t="s">
        <v>18</v>
      </c>
    </row>
    <row r="60" spans="2:47">
      <c r="B60" t="s">
        <v>31</v>
      </c>
      <c r="Y60">
        <v>8939.2000000000007</v>
      </c>
      <c r="Z60">
        <v>1420.4</v>
      </c>
      <c r="AA60">
        <v>42626.9</v>
      </c>
      <c r="AB60">
        <v>16482.37</v>
      </c>
      <c r="AC60">
        <v>152428.98000000001</v>
      </c>
      <c r="AD60">
        <v>24041.75</v>
      </c>
      <c r="AE60">
        <v>127990.5</v>
      </c>
      <c r="AF60">
        <v>187983.75</v>
      </c>
      <c r="AG60">
        <v>131280.95999999999</v>
      </c>
      <c r="AH60">
        <v>95533.2</v>
      </c>
      <c r="AI60">
        <v>72109.47</v>
      </c>
      <c r="AJ60">
        <v>82503.399999999994</v>
      </c>
      <c r="AK60">
        <v>68443.63</v>
      </c>
      <c r="AL60">
        <v>47899.88</v>
      </c>
      <c r="AM60">
        <v>100453.59</v>
      </c>
      <c r="AN60">
        <v>69941</v>
      </c>
      <c r="AO60">
        <v>52263</v>
      </c>
      <c r="AP60">
        <v>77084</v>
      </c>
      <c r="AQ60">
        <v>92396</v>
      </c>
      <c r="AR60">
        <v>136419</v>
      </c>
      <c r="AS60">
        <v>28195</v>
      </c>
    </row>
    <row r="61" spans="2:47">
      <c r="B61" t="s">
        <v>52</v>
      </c>
    </row>
    <row r="62" spans="2:47">
      <c r="B62" t="s">
        <v>64</v>
      </c>
      <c r="AR62">
        <v>3438</v>
      </c>
      <c r="AS62">
        <v>4156</v>
      </c>
    </row>
    <row r="63" spans="2:47">
      <c r="B63" t="s">
        <v>49</v>
      </c>
      <c r="Y63">
        <v>1090.3</v>
      </c>
      <c r="Z63">
        <v>1080.55</v>
      </c>
      <c r="AA63">
        <v>28190.5</v>
      </c>
      <c r="AB63">
        <v>1770.25</v>
      </c>
      <c r="AC63">
        <v>3293</v>
      </c>
      <c r="AD63">
        <v>4467.8</v>
      </c>
      <c r="AE63">
        <v>1503.8</v>
      </c>
      <c r="AF63">
        <v>457.56</v>
      </c>
      <c r="AG63">
        <v>666</v>
      </c>
      <c r="AH63">
        <v>406</v>
      </c>
      <c r="AJ63">
        <v>6853</v>
      </c>
      <c r="AK63">
        <v>539.91999999999996</v>
      </c>
      <c r="AL63">
        <v>3025.8</v>
      </c>
      <c r="AM63">
        <v>14054.31</v>
      </c>
      <c r="AN63">
        <v>8519</v>
      </c>
      <c r="AO63">
        <v>8935</v>
      </c>
      <c r="AP63">
        <v>5225</v>
      </c>
      <c r="AQ63">
        <v>9016</v>
      </c>
      <c r="AR63">
        <v>73515</v>
      </c>
      <c r="AS63">
        <v>3750</v>
      </c>
      <c r="AT63">
        <v>4752</v>
      </c>
      <c r="AU63">
        <v>249631</v>
      </c>
    </row>
    <row r="64" spans="2:47">
      <c r="B64" t="s">
        <v>68</v>
      </c>
      <c r="AE64">
        <v>90</v>
      </c>
    </row>
    <row r="65" spans="2:47">
      <c r="B65" t="s">
        <v>17</v>
      </c>
      <c r="AE65">
        <v>399.8</v>
      </c>
      <c r="AG65">
        <v>3933.4</v>
      </c>
      <c r="AH65">
        <v>4267.42</v>
      </c>
      <c r="AI65">
        <v>1963</v>
      </c>
      <c r="AL65">
        <v>69.099999999999994</v>
      </c>
      <c r="AM65">
        <v>599</v>
      </c>
      <c r="AN65">
        <v>127</v>
      </c>
      <c r="AO65">
        <v>2690</v>
      </c>
      <c r="AP65">
        <v>2731</v>
      </c>
      <c r="AQ65">
        <v>2164</v>
      </c>
      <c r="AR65">
        <v>2063</v>
      </c>
      <c r="AS65">
        <v>3567</v>
      </c>
      <c r="AT65">
        <v>2178</v>
      </c>
      <c r="AU65">
        <v>4270</v>
      </c>
    </row>
    <row r="66" spans="2:47">
      <c r="B66" t="s">
        <v>66</v>
      </c>
      <c r="AL66">
        <v>3285.3</v>
      </c>
      <c r="AM66">
        <v>15969.06</v>
      </c>
      <c r="AN66">
        <v>46377</v>
      </c>
      <c r="AO66">
        <v>113044</v>
      </c>
      <c r="AP66">
        <v>85508</v>
      </c>
      <c r="AQ66">
        <v>170432</v>
      </c>
      <c r="AR66">
        <v>111145</v>
      </c>
    </row>
    <row r="67" spans="2:47">
      <c r="B67" t="s">
        <v>47</v>
      </c>
      <c r="AB67">
        <v>79.099999999999994</v>
      </c>
    </row>
    <row r="68" spans="2:47">
      <c r="B68" t="s">
        <v>74</v>
      </c>
      <c r="AM68">
        <v>1685</v>
      </c>
      <c r="AT68">
        <v>25</v>
      </c>
      <c r="AU68">
        <v>51</v>
      </c>
    </row>
    <row r="69" spans="2:47">
      <c r="B69" t="s">
        <v>78</v>
      </c>
      <c r="AS69">
        <v>135</v>
      </c>
    </row>
    <row r="70" spans="2:47">
      <c r="B70" t="s">
        <v>67</v>
      </c>
      <c r="AN70">
        <v>503</v>
      </c>
      <c r="AO70">
        <v>209</v>
      </c>
      <c r="AP70">
        <v>1022</v>
      </c>
      <c r="AQ70">
        <v>866</v>
      </c>
      <c r="AS70">
        <v>1482</v>
      </c>
    </row>
    <row r="71" spans="2:47">
      <c r="B71" t="s">
        <v>56</v>
      </c>
      <c r="AG71">
        <v>7786.08</v>
      </c>
      <c r="AL71">
        <v>840.94</v>
      </c>
    </row>
    <row r="72" spans="2:47">
      <c r="B72" t="s">
        <v>88</v>
      </c>
      <c r="AR72">
        <v>1</v>
      </c>
    </row>
    <row r="73" spans="2:47">
      <c r="B73" t="s">
        <v>81</v>
      </c>
    </row>
    <row r="74" spans="2:47">
      <c r="B74" t="s">
        <v>71</v>
      </c>
    </row>
    <row r="75" spans="2:47">
      <c r="B75" t="s">
        <v>63</v>
      </c>
      <c r="AN75">
        <v>1136</v>
      </c>
      <c r="AO75">
        <v>5756</v>
      </c>
      <c r="AP75">
        <v>2547</v>
      </c>
      <c r="AQ75">
        <v>1595</v>
      </c>
    </row>
    <row r="76" spans="2:47">
      <c r="B76" t="s">
        <v>60</v>
      </c>
    </row>
    <row r="77" spans="2:47">
      <c r="B77" t="s">
        <v>59</v>
      </c>
    </row>
    <row r="78" spans="2:47">
      <c r="B78" t="s">
        <v>9</v>
      </c>
      <c r="Y78">
        <v>63363.15</v>
      </c>
      <c r="Z78">
        <v>3737.5</v>
      </c>
      <c r="AA78">
        <v>37397.5</v>
      </c>
      <c r="AB78">
        <v>91974.64</v>
      </c>
      <c r="AC78">
        <v>526009.93000000005</v>
      </c>
      <c r="AD78">
        <v>546720.65</v>
      </c>
      <c r="AE78">
        <v>497176.14</v>
      </c>
      <c r="AF78">
        <v>722938.83</v>
      </c>
      <c r="AG78">
        <v>513079.6</v>
      </c>
      <c r="AH78">
        <v>578931.6</v>
      </c>
      <c r="AI78">
        <v>672425.64</v>
      </c>
      <c r="AJ78">
        <v>525556.9</v>
      </c>
      <c r="AK78">
        <v>397728.96</v>
      </c>
      <c r="AL78">
        <v>323265.06</v>
      </c>
      <c r="AM78">
        <v>629636.01</v>
      </c>
      <c r="AN78">
        <v>783472</v>
      </c>
      <c r="AO78">
        <v>702468</v>
      </c>
      <c r="AP78">
        <v>667155</v>
      </c>
      <c r="AQ78">
        <v>711626</v>
      </c>
      <c r="AR78">
        <v>946386</v>
      </c>
      <c r="AS78">
        <v>352035</v>
      </c>
      <c r="AT78">
        <v>141421</v>
      </c>
    </row>
    <row r="79" spans="2:47">
      <c r="B79" t="s">
        <v>28</v>
      </c>
      <c r="AM79">
        <v>1785.81</v>
      </c>
      <c r="AN79">
        <v>1495</v>
      </c>
      <c r="AO79">
        <v>23127</v>
      </c>
      <c r="AP79">
        <v>21216</v>
      </c>
      <c r="AQ79">
        <v>30315</v>
      </c>
      <c r="AR79">
        <v>54738</v>
      </c>
      <c r="AS79">
        <v>55899</v>
      </c>
      <c r="AT79">
        <v>41246</v>
      </c>
      <c r="AU79">
        <v>256060</v>
      </c>
    </row>
    <row r="80" spans="2:47">
      <c r="B80" t="s">
        <v>45</v>
      </c>
    </row>
    <row r="81" spans="2:47">
      <c r="B81" t="s">
        <v>7</v>
      </c>
    </row>
    <row r="82" spans="2:47">
      <c r="B82" t="s">
        <v>96</v>
      </c>
      <c r="AU82">
        <v>1377</v>
      </c>
    </row>
    <row r="83" spans="2:47">
      <c r="B83" t="s">
        <v>83</v>
      </c>
    </row>
    <row r="84" spans="2:47">
      <c r="B84" t="s">
        <v>48</v>
      </c>
      <c r="AM84">
        <v>50</v>
      </c>
      <c r="AO84">
        <v>15000</v>
      </c>
      <c r="AP84">
        <v>27500</v>
      </c>
      <c r="AR84">
        <v>24322</v>
      </c>
    </row>
    <row r="85" spans="2:47">
      <c r="B85" t="s">
        <v>3</v>
      </c>
      <c r="Y85">
        <v>15092268.800000001</v>
      </c>
      <c r="Z85">
        <v>8109796.5300000003</v>
      </c>
      <c r="AA85">
        <v>7866539.1100000003</v>
      </c>
      <c r="AB85">
        <v>11093665.83</v>
      </c>
      <c r="AC85">
        <v>12328893.810000001</v>
      </c>
      <c r="AD85">
        <v>14726228.02</v>
      </c>
      <c r="AE85">
        <v>15607721.550000001</v>
      </c>
      <c r="AF85">
        <v>14460977.57</v>
      </c>
      <c r="AG85">
        <v>15306464.67</v>
      </c>
      <c r="AH85">
        <v>11399880.73</v>
      </c>
      <c r="AI85">
        <v>9209797.7799999993</v>
      </c>
      <c r="AJ85">
        <v>5367581.2699999996</v>
      </c>
      <c r="AK85">
        <v>3971122.65</v>
      </c>
      <c r="AL85">
        <v>3194509.52</v>
      </c>
      <c r="AM85">
        <v>4998791.87</v>
      </c>
      <c r="AN85">
        <v>6525445</v>
      </c>
      <c r="AO85">
        <v>8955525</v>
      </c>
      <c r="AP85">
        <v>10334351</v>
      </c>
      <c r="AQ85">
        <v>11345970</v>
      </c>
      <c r="AR85">
        <v>12003147</v>
      </c>
      <c r="AS85">
        <v>10950217</v>
      </c>
      <c r="AT85">
        <v>13383067</v>
      </c>
      <c r="AU85">
        <v>18827641</v>
      </c>
    </row>
    <row r="86" spans="2:47">
      <c r="B86" t="s">
        <v>72</v>
      </c>
      <c r="AL86">
        <v>87.44</v>
      </c>
      <c r="AN86">
        <v>450</v>
      </c>
      <c r="AQ86">
        <v>21613</v>
      </c>
      <c r="AR86">
        <v>250</v>
      </c>
      <c r="AU86">
        <v>31</v>
      </c>
    </row>
    <row r="87" spans="2:47">
      <c r="B87" t="s">
        <v>42</v>
      </c>
      <c r="AO87">
        <v>635</v>
      </c>
      <c r="AP87">
        <v>5868</v>
      </c>
      <c r="AQ87">
        <v>3244</v>
      </c>
      <c r="AR87">
        <v>1868</v>
      </c>
      <c r="AS87">
        <v>1128</v>
      </c>
    </row>
    <row r="89" spans="2:47">
      <c r="B89" t="s">
        <v>21</v>
      </c>
      <c r="Y89">
        <f t="shared" ref="Y89:AF89" si="0">SUM(Y4:Y88)</f>
        <v>18102855.859999999</v>
      </c>
      <c r="Z89">
        <f t="shared" si="0"/>
        <v>12130890.15</v>
      </c>
      <c r="AA89">
        <f t="shared" si="0"/>
        <v>11646414.82</v>
      </c>
      <c r="AB89">
        <f t="shared" si="0"/>
        <v>14725531.029999999</v>
      </c>
      <c r="AC89">
        <f t="shared" si="0"/>
        <v>24457279.809999995</v>
      </c>
      <c r="AD89">
        <f>SUM(AD4:AD88)</f>
        <v>29654301.539999999</v>
      </c>
      <c r="AE89">
        <f t="shared" si="0"/>
        <v>28968049.580000006</v>
      </c>
      <c r="AF89">
        <f t="shared" si="0"/>
        <v>33915225</v>
      </c>
      <c r="AG89">
        <f>SUM(AG4:AG88)</f>
        <v>28157571.949999999</v>
      </c>
      <c r="AH89">
        <f>SUM(AH4:AH88)</f>
        <v>24928228.969999999</v>
      </c>
      <c r="AI89">
        <f t="shared" ref="AI89:AU89" si="1">SUM(AI4:AI88)</f>
        <v>23577818.109999999</v>
      </c>
      <c r="AJ89">
        <f t="shared" si="1"/>
        <v>15167386.620000001</v>
      </c>
      <c r="AK89">
        <f t="shared" si="1"/>
        <v>10660735.66</v>
      </c>
      <c r="AL89">
        <f t="shared" si="1"/>
        <v>9327102.3099999987</v>
      </c>
      <c r="AM89">
        <f t="shared" si="1"/>
        <v>14808462.140000001</v>
      </c>
      <c r="AN89">
        <f t="shared" si="1"/>
        <v>12471330</v>
      </c>
      <c r="AO89">
        <f t="shared" si="1"/>
        <v>15106264</v>
      </c>
      <c r="AP89">
        <f t="shared" si="1"/>
        <v>16108610</v>
      </c>
      <c r="AQ89">
        <f t="shared" si="1"/>
        <v>16336263</v>
      </c>
      <c r="AR89">
        <f t="shared" si="1"/>
        <v>16985310</v>
      </c>
      <c r="AS89">
        <f t="shared" si="1"/>
        <v>12039492</v>
      </c>
      <c r="AT89">
        <f t="shared" si="1"/>
        <v>14502803</v>
      </c>
      <c r="AU89">
        <f t="shared" si="1"/>
        <v>20437652</v>
      </c>
    </row>
    <row r="91" spans="2:47">
      <c r="Y91">
        <f>18102905.86-Y89</f>
        <v>50</v>
      </c>
      <c r="Z91">
        <f>12130890.15-Z89</f>
        <v>0</v>
      </c>
      <c r="AA91">
        <f>11646414.82-AA89</f>
        <v>0</v>
      </c>
      <c r="AB91">
        <f>14725531.03-AB89</f>
        <v>0</v>
      </c>
      <c r="AC91">
        <f>24457279.81-AC89</f>
        <v>0</v>
      </c>
      <c r="AD91">
        <f>29654301.54-AD89</f>
        <v>0</v>
      </c>
      <c r="AE91">
        <f>28968049.58-AE89</f>
        <v>0</v>
      </c>
      <c r="AF91">
        <f>33915225-AF89</f>
        <v>0</v>
      </c>
      <c r="AG91">
        <f>28211571.95-AG89</f>
        <v>54000</v>
      </c>
      <c r="AH91">
        <f>24928228.97-AH89</f>
        <v>0</v>
      </c>
      <c r="AI91">
        <f>23577818.11-AI89</f>
        <v>0</v>
      </c>
      <c r="AJ91">
        <f>15167386.62-AJ89</f>
        <v>0</v>
      </c>
      <c r="AK91">
        <f>10660735.66-AK89</f>
        <v>0</v>
      </c>
      <c r="AL91">
        <f>9327102.31-AL89</f>
        <v>0</v>
      </c>
      <c r="AM91">
        <f>14808462.14-AM89</f>
        <v>0</v>
      </c>
      <c r="AN91">
        <f>12471330-AN89</f>
        <v>0</v>
      </c>
      <c r="AO91">
        <f>15106264-AO89</f>
        <v>0</v>
      </c>
      <c r="AP91">
        <f>16108610-AP89</f>
        <v>0</v>
      </c>
      <c r="AQ91">
        <f>16336263-AQ89</f>
        <v>0</v>
      </c>
      <c r="AR91">
        <f>16985310-AR89</f>
        <v>0</v>
      </c>
      <c r="AS91">
        <f>12039492-AS89</f>
        <v>0</v>
      </c>
      <c r="AT91">
        <f>14502803-AT89</f>
        <v>0</v>
      </c>
      <c r="AU91">
        <f>20437652-AU89</f>
        <v>0</v>
      </c>
    </row>
    <row r="93" spans="2:47">
      <c r="Y93" t="s">
        <v>80</v>
      </c>
      <c r="Z93" t="s">
        <v>80</v>
      </c>
      <c r="AA93" t="s">
        <v>80</v>
      </c>
      <c r="AB93" t="s">
        <v>80</v>
      </c>
      <c r="AC93" t="s">
        <v>80</v>
      </c>
      <c r="AD93" t="s">
        <v>80</v>
      </c>
      <c r="AE93" t="s">
        <v>80</v>
      </c>
      <c r="AF93" t="s">
        <v>80</v>
      </c>
      <c r="AG93" t="s">
        <v>80</v>
      </c>
      <c r="AH93" t="s">
        <v>80</v>
      </c>
      <c r="AI93" t="s">
        <v>80</v>
      </c>
      <c r="AJ93" t="s">
        <v>80</v>
      </c>
      <c r="AK93" t="s">
        <v>80</v>
      </c>
      <c r="AL93" t="s">
        <v>80</v>
      </c>
      <c r="AM93" t="s">
        <v>80</v>
      </c>
      <c r="AN93" t="s">
        <v>80</v>
      </c>
      <c r="AO93" t="s">
        <v>80</v>
      </c>
      <c r="AP93" t="s">
        <v>80</v>
      </c>
      <c r="AQ93" t="s">
        <v>80</v>
      </c>
      <c r="AR93" t="s">
        <v>80</v>
      </c>
      <c r="AS93" t="s">
        <v>80</v>
      </c>
      <c r="AT93" t="s">
        <v>80</v>
      </c>
      <c r="AU93" t="s">
        <v>80</v>
      </c>
    </row>
    <row r="95" spans="2:47">
      <c r="Y95" t="s">
        <v>86</v>
      </c>
      <c r="Z95" t="s">
        <v>86</v>
      </c>
      <c r="AA95" t="s">
        <v>86</v>
      </c>
      <c r="AB95" t="s">
        <v>86</v>
      </c>
      <c r="AC95" t="s">
        <v>86</v>
      </c>
      <c r="AD95" t="s">
        <v>86</v>
      </c>
      <c r="AE95" t="s">
        <v>86</v>
      </c>
      <c r="AF95" t="s">
        <v>86</v>
      </c>
      <c r="AG95" t="s">
        <v>86</v>
      </c>
      <c r="AH95" t="s">
        <v>86</v>
      </c>
      <c r="AI95" t="s">
        <v>86</v>
      </c>
      <c r="AJ95" t="s">
        <v>86</v>
      </c>
      <c r="AK95" t="s">
        <v>86</v>
      </c>
      <c r="AL95" t="s">
        <v>86</v>
      </c>
      <c r="AM95" t="s">
        <v>86</v>
      </c>
      <c r="AN95" t="s">
        <v>86</v>
      </c>
      <c r="AO95" t="s">
        <v>86</v>
      </c>
      <c r="AP95" t="s">
        <v>86</v>
      </c>
      <c r="AQ95" t="s">
        <v>86</v>
      </c>
      <c r="AR95" t="s">
        <v>86</v>
      </c>
      <c r="AS95" t="s">
        <v>86</v>
      </c>
      <c r="AT95" t="s">
        <v>86</v>
      </c>
      <c r="AU9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2009-04-28T16:22:35Z</dcterms:created>
  <dcterms:modified xsi:type="dcterms:W3CDTF">2012-01-12T19:16:23Z</dcterms:modified>
</cp:coreProperties>
</file>