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94" i="2"/>
  <c r="S109" i="1"/>
  <c r="T109"/>
  <c r="U109"/>
  <c r="V109"/>
  <c r="V111" s="1"/>
  <c r="W109"/>
  <c r="W111" s="1"/>
  <c r="X111"/>
  <c r="S92" i="2"/>
  <c r="T92"/>
  <c r="U92"/>
  <c r="V92"/>
  <c r="W92"/>
  <c r="W94" s="1"/>
  <c r="X92"/>
  <c r="X94" s="1"/>
  <c r="Y92"/>
  <c r="Y94" s="1"/>
  <c r="Z92"/>
  <c r="Z94" s="1"/>
  <c r="AA92" l="1"/>
  <c r="AA94" s="1"/>
  <c r="AB92"/>
  <c r="AB94" s="1"/>
  <c r="AC92"/>
  <c r="AC94" s="1"/>
  <c r="AD92"/>
  <c r="AD94" s="1"/>
  <c r="AE92"/>
  <c r="AE94" s="1"/>
  <c r="AF92"/>
  <c r="AF94" s="1"/>
  <c r="AG92"/>
  <c r="AG94" s="1"/>
  <c r="AH92"/>
  <c r="AH94" s="1"/>
  <c r="AI92"/>
  <c r="AI94" s="1"/>
  <c r="AJ92"/>
  <c r="AJ94" s="1"/>
  <c r="AK92"/>
  <c r="AK94" s="1"/>
  <c r="AL92"/>
  <c r="AL94" s="1"/>
  <c r="AM92"/>
  <c r="AM94" s="1"/>
  <c r="AN92"/>
  <c r="AN94" s="1"/>
  <c r="AO92"/>
  <c r="AO94" s="1"/>
  <c r="AP92"/>
  <c r="AP94" s="1"/>
  <c r="AQ92"/>
  <c r="AQ94" s="1"/>
  <c r="AR92"/>
  <c r="AR94" s="1"/>
  <c r="AS92"/>
  <c r="AS94" s="1"/>
  <c r="BC109" i="1"/>
  <c r="BC111" s="1"/>
  <c r="BC92" i="2"/>
  <c r="BC94" s="1"/>
  <c r="AZ83" i="1"/>
  <c r="AZ109" s="1"/>
  <c r="AZ111" s="1"/>
  <c r="X109"/>
  <c r="Y109"/>
  <c r="Y111" s="1"/>
  <c r="Z109"/>
  <c r="Z111" s="1"/>
  <c r="AA109"/>
  <c r="AA111" s="1"/>
  <c r="AB109"/>
  <c r="AB111" s="1"/>
  <c r="AC109"/>
  <c r="AC111" s="1"/>
  <c r="AD109"/>
  <c r="AD111" s="1"/>
  <c r="AE109"/>
  <c r="AE111" s="1"/>
  <c r="AF109"/>
  <c r="AF111" s="1"/>
  <c r="AG109"/>
  <c r="AG111" s="1"/>
  <c r="AH109"/>
  <c r="AH111" s="1"/>
  <c r="AI109"/>
  <c r="AI111" s="1"/>
  <c r="AJ109"/>
  <c r="AJ111" s="1"/>
  <c r="AK109"/>
  <c r="AK111" s="1"/>
  <c r="AL109"/>
  <c r="AL111" s="1"/>
  <c r="AM109"/>
  <c r="AM111" s="1"/>
  <c r="AN109"/>
  <c r="AN111" s="1"/>
  <c r="AO109"/>
  <c r="AO111" s="1"/>
  <c r="AP109"/>
  <c r="AP111" s="1"/>
  <c r="AQ109"/>
  <c r="AQ111" s="1"/>
  <c r="AR109"/>
  <c r="AR111" s="1"/>
  <c r="AS109"/>
  <c r="AS111" s="1"/>
  <c r="AV109"/>
  <c r="AV111" s="1"/>
  <c r="AW109"/>
  <c r="AW111" s="1"/>
  <c r="AX109"/>
  <c r="AX111" s="1"/>
  <c r="AY109"/>
  <c r="AY111" s="1"/>
  <c r="BA109"/>
  <c r="BA111" s="1"/>
  <c r="BB109"/>
  <c r="BB111" s="1"/>
  <c r="AV92" i="2"/>
  <c r="AV94" s="1"/>
  <c r="AW92"/>
  <c r="AW94" s="1"/>
  <c r="AX92"/>
  <c r="AX94" s="1"/>
  <c r="AY92"/>
  <c r="AY94" s="1"/>
  <c r="AZ92"/>
  <c r="AZ94" s="1"/>
  <c r="BA92"/>
  <c r="BA94" s="1"/>
  <c r="BB92"/>
  <c r="BB94" s="1"/>
  <c r="AU94"/>
  <c r="AU92"/>
  <c r="AU109" i="1"/>
  <c r="AU111" s="1"/>
  <c r="AT92" i="2"/>
  <c r="AT94" s="1"/>
  <c r="AT109" i="1"/>
  <c r="AT111" s="1"/>
</calcChain>
</file>

<file path=xl/sharedStrings.xml><?xml version="1.0" encoding="utf-8"?>
<sst xmlns="http://schemas.openxmlformats.org/spreadsheetml/2006/main" count="358" uniqueCount="123">
  <si>
    <t>notes</t>
  </si>
  <si>
    <t>unit</t>
  </si>
  <si>
    <t>Haiti</t>
  </si>
  <si>
    <t>Arabia</t>
  </si>
  <si>
    <t>Argentina</t>
  </si>
  <si>
    <t>Australia</t>
  </si>
  <si>
    <t>Bahamas</t>
  </si>
  <si>
    <t>Belgium</t>
  </si>
  <si>
    <t>Brazil</t>
  </si>
  <si>
    <t>British Africa</t>
  </si>
  <si>
    <t>British India</t>
  </si>
  <si>
    <t>Canada</t>
  </si>
  <si>
    <t>Canal Zone</t>
  </si>
  <si>
    <t>Canary Islands</t>
  </si>
  <si>
    <t>Ceylon</t>
  </si>
  <si>
    <t>Chile</t>
  </si>
  <si>
    <t>China</t>
  </si>
  <si>
    <t>Colombia</t>
  </si>
  <si>
    <t>Cuba</t>
  </si>
  <si>
    <t>Curacao</t>
  </si>
  <si>
    <t>Czechoslovakia</t>
  </si>
  <si>
    <t>Denmark</t>
  </si>
  <si>
    <t>Dominican Republic</t>
  </si>
  <si>
    <t>Dutch East Indies</t>
  </si>
  <si>
    <t>Ecuador</t>
  </si>
  <si>
    <t>Egypt</t>
  </si>
  <si>
    <t>Finland</t>
  </si>
  <si>
    <t>France</t>
  </si>
  <si>
    <t>French Guiana</t>
  </si>
  <si>
    <t>French Indo-China</t>
  </si>
  <si>
    <t>Germany</t>
  </si>
  <si>
    <t>Greece</t>
  </si>
  <si>
    <t>Guadeloupe</t>
  </si>
  <si>
    <t>Guatemala</t>
  </si>
  <si>
    <t>Guiana, British</t>
  </si>
  <si>
    <t>Honduras</t>
  </si>
  <si>
    <t>Hong Kong</t>
  </si>
  <si>
    <t>Hungary</t>
  </si>
  <si>
    <t>Iceland</t>
  </si>
  <si>
    <t>Italy</t>
  </si>
  <si>
    <t>Jamaica</t>
  </si>
  <si>
    <t>Japan</t>
  </si>
  <si>
    <t>Madagascar</t>
  </si>
  <si>
    <t>Martinique</t>
  </si>
  <si>
    <t>Mexico</t>
  </si>
  <si>
    <t>Morocco</t>
  </si>
  <si>
    <t>Netherlands</t>
  </si>
  <si>
    <t>New Zealand</t>
  </si>
  <si>
    <t>Nicaragua</t>
  </si>
  <si>
    <t>Norway</t>
  </si>
  <si>
    <t>Persia</t>
  </si>
  <si>
    <t>Peru</t>
  </si>
  <si>
    <t>Philippines</t>
  </si>
  <si>
    <t>Portugal</t>
  </si>
  <si>
    <t>Puerto Rico</t>
  </si>
  <si>
    <t>Russia</t>
  </si>
  <si>
    <t>Saint Martin</t>
  </si>
  <si>
    <t>Salvador</t>
  </si>
  <si>
    <t>Siam</t>
  </si>
  <si>
    <t>Spain</t>
  </si>
  <si>
    <t>Sweden</t>
  </si>
  <si>
    <t>Switzerland</t>
  </si>
  <si>
    <t>Syria</t>
  </si>
  <si>
    <t>Trinidad</t>
  </si>
  <si>
    <t>UK</t>
  </si>
  <si>
    <t>US</t>
  </si>
  <si>
    <t>Uruguay</t>
  </si>
  <si>
    <t>Venezuela</t>
  </si>
  <si>
    <t>Virgin Islands</t>
  </si>
  <si>
    <t>Yugoslavia</t>
  </si>
  <si>
    <t>Fiscal Year October-September (using year ended)</t>
  </si>
  <si>
    <t>gordes</t>
  </si>
  <si>
    <t>countries of origin</t>
  </si>
  <si>
    <t>Annual Report of the Fiscal Department for the Fiscal Year (HJ25.B22)</t>
  </si>
  <si>
    <t>British Malaya</t>
  </si>
  <si>
    <t>Bulgary</t>
  </si>
  <si>
    <t>Cyprus</t>
  </si>
  <si>
    <t>Dutch Guiana</t>
  </si>
  <si>
    <t>Palestine</t>
  </si>
  <si>
    <t>Straits Settlements</t>
  </si>
  <si>
    <t>country of destination</t>
  </si>
  <si>
    <t>Barbados</t>
  </si>
  <si>
    <t>Costa Rica</t>
  </si>
  <si>
    <t>Belgian Congo</t>
  </si>
  <si>
    <t>$</t>
  </si>
  <si>
    <t>Bolivia</t>
  </si>
  <si>
    <t>French Africa</t>
  </si>
  <si>
    <t>Madeira</t>
  </si>
  <si>
    <t>Austria</t>
  </si>
  <si>
    <t>Hawaii</t>
  </si>
  <si>
    <t>British Islands</t>
  </si>
  <si>
    <t>Monaco</t>
  </si>
  <si>
    <t>Tripoli</t>
  </si>
  <si>
    <t>Corsica</t>
  </si>
  <si>
    <t>Java</t>
  </si>
  <si>
    <t>Luxembourg</t>
  </si>
  <si>
    <t>Algeria</t>
  </si>
  <si>
    <t>Dutch India</t>
  </si>
  <si>
    <t>Oceania</t>
  </si>
  <si>
    <t>Poland</t>
  </si>
  <si>
    <t>Esthonia</t>
  </si>
  <si>
    <t>Latvia</t>
  </si>
  <si>
    <t>Turkey</t>
  </si>
  <si>
    <t>Paraguay</t>
  </si>
  <si>
    <t>Lebanon</t>
  </si>
  <si>
    <t>Morocco, French</t>
  </si>
  <si>
    <t>Guiana, Dutch</t>
  </si>
  <si>
    <t>Bermuda</t>
  </si>
  <si>
    <t>Antigua</t>
  </si>
  <si>
    <t>Melanesia</t>
  </si>
  <si>
    <t>Nigeria</t>
  </si>
  <si>
    <t>Iraq</t>
  </si>
  <si>
    <t>Grenada</t>
  </si>
  <si>
    <t>Indonesia</t>
  </si>
  <si>
    <t>Ireland</t>
  </si>
  <si>
    <t>gourdes</t>
  </si>
  <si>
    <t>Saint Barthelemy</t>
  </si>
  <si>
    <t>Saint Martin, French</t>
  </si>
  <si>
    <t>Cayman Islands</t>
  </si>
  <si>
    <t>Rumania</t>
  </si>
  <si>
    <t>Gibraltar</t>
  </si>
  <si>
    <t>Other countries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</si>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</sst>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15"/>
  <sheetViews>
    <sheetView workbookViewId="0">
      <pane xSplit="2" ySplit="3" topLeftCell="AP82" activePane="bottomRight" state="frozen"/>
      <selection pane="topRight" activeCell="C1" sqref="C1"/>
      <selection pane="bottomLeft" activeCell="A3" sqref="A3"/>
      <selection pane="bottomRight" activeCell="B109" sqref="B109"/>
    </sheetView>
  </sheetViews>
  <sheetFormatPr defaultRowHeight="15"/>
  <cols>
    <col min="30" max="30" width="10" bestFit="1" customWidth="1"/>
    <col min="33" max="33" width="10" bestFit="1" customWidth="1"/>
    <col min="52" max="55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70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  <c r="AT3" t="s">
        <v>71</v>
      </c>
      <c r="AU3" t="s">
        <v>71</v>
      </c>
      <c r="AV3" t="s">
        <v>71</v>
      </c>
      <c r="AW3" t="s">
        <v>71</v>
      </c>
      <c r="AX3" t="s">
        <v>71</v>
      </c>
      <c r="AY3" t="s">
        <v>71</v>
      </c>
      <c r="AZ3" t="s">
        <v>71</v>
      </c>
      <c r="BA3" t="s">
        <v>71</v>
      </c>
      <c r="BB3" t="s">
        <v>71</v>
      </c>
      <c r="BC3" t="s">
        <v>71</v>
      </c>
    </row>
    <row r="4" spans="1:55">
      <c r="A4" t="s">
        <v>2</v>
      </c>
      <c r="B4" t="s">
        <v>3</v>
      </c>
      <c r="AG4">
        <v>5</v>
      </c>
      <c r="AO4">
        <v>306</v>
      </c>
      <c r="AP4">
        <v>483</v>
      </c>
      <c r="AQ4">
        <v>370</v>
      </c>
      <c r="AR4">
        <v>1203</v>
      </c>
      <c r="AS4">
        <v>1051</v>
      </c>
      <c r="AT4">
        <v>302</v>
      </c>
      <c r="AU4">
        <v>13</v>
      </c>
      <c r="AW4">
        <v>1174</v>
      </c>
      <c r="AX4">
        <v>2709</v>
      </c>
      <c r="BA4">
        <v>654</v>
      </c>
      <c r="BB4">
        <v>368</v>
      </c>
      <c r="BC4">
        <v>270</v>
      </c>
    </row>
    <row r="5" spans="1:55">
      <c r="B5" t="s">
        <v>96</v>
      </c>
      <c r="AL5">
        <v>2</v>
      </c>
    </row>
    <row r="6" spans="1:55">
      <c r="B6" t="s">
        <v>108</v>
      </c>
      <c r="AZ6">
        <v>46</v>
      </c>
    </row>
    <row r="7" spans="1:55">
      <c r="B7" t="s">
        <v>4</v>
      </c>
      <c r="AF7">
        <v>2</v>
      </c>
      <c r="AG7">
        <v>16</v>
      </c>
      <c r="AI7">
        <v>4</v>
      </c>
      <c r="AJ7">
        <v>10</v>
      </c>
      <c r="AK7">
        <v>8536</v>
      </c>
      <c r="AL7">
        <v>18166</v>
      </c>
      <c r="AM7">
        <v>25791</v>
      </c>
      <c r="AN7">
        <v>23938</v>
      </c>
      <c r="AO7">
        <v>60213</v>
      </c>
      <c r="AP7">
        <v>128866</v>
      </c>
      <c r="AQ7">
        <v>123666</v>
      </c>
      <c r="AR7">
        <v>73156</v>
      </c>
      <c r="AS7">
        <v>74992</v>
      </c>
      <c r="AT7">
        <v>92154</v>
      </c>
      <c r="AU7">
        <v>285132</v>
      </c>
      <c r="AV7">
        <v>1308131</v>
      </c>
      <c r="AW7">
        <v>2808865</v>
      </c>
      <c r="AX7">
        <v>3353858</v>
      </c>
      <c r="AY7">
        <v>2178884</v>
      </c>
      <c r="AZ7">
        <v>367226</v>
      </c>
      <c r="BA7">
        <v>198458</v>
      </c>
      <c r="BB7">
        <v>31175</v>
      </c>
      <c r="BC7">
        <v>159422</v>
      </c>
    </row>
    <row r="8" spans="1:55">
      <c r="B8" t="s">
        <v>5</v>
      </c>
      <c r="AJ8">
        <v>3096</v>
      </c>
      <c r="AK8">
        <v>8907</v>
      </c>
      <c r="AL8">
        <v>18377</v>
      </c>
      <c r="AM8">
        <v>15646</v>
      </c>
      <c r="AN8">
        <v>40564</v>
      </c>
      <c r="AO8">
        <v>26401</v>
      </c>
      <c r="AP8">
        <v>59945</v>
      </c>
      <c r="AQ8">
        <v>38131</v>
      </c>
      <c r="AR8">
        <v>37109</v>
      </c>
      <c r="AS8">
        <v>27659</v>
      </c>
      <c r="AT8">
        <v>27378</v>
      </c>
      <c r="AU8">
        <v>36835</v>
      </c>
      <c r="AV8">
        <v>3920</v>
      </c>
      <c r="AW8">
        <v>5</v>
      </c>
      <c r="AZ8">
        <v>6</v>
      </c>
      <c r="BB8">
        <v>234</v>
      </c>
    </row>
    <row r="9" spans="1:55">
      <c r="B9" t="s">
        <v>88</v>
      </c>
      <c r="AC9">
        <v>95</v>
      </c>
      <c r="AD9">
        <v>3530</v>
      </c>
      <c r="AE9">
        <v>3290</v>
      </c>
      <c r="AF9">
        <v>2771</v>
      </c>
      <c r="AG9">
        <v>10415</v>
      </c>
      <c r="AH9">
        <v>12829</v>
      </c>
      <c r="AI9">
        <v>10423</v>
      </c>
      <c r="AJ9">
        <v>7879</v>
      </c>
      <c r="AK9">
        <v>4942</v>
      </c>
      <c r="AL9">
        <v>3403</v>
      </c>
      <c r="AM9">
        <v>4587</v>
      </c>
      <c r="AN9">
        <v>8528</v>
      </c>
      <c r="AO9">
        <v>11836</v>
      </c>
      <c r="AP9">
        <v>12012</v>
      </c>
      <c r="AQ9">
        <v>14304</v>
      </c>
      <c r="AR9">
        <v>3795</v>
      </c>
      <c r="AS9">
        <v>19</v>
      </c>
      <c r="AZ9">
        <v>29</v>
      </c>
      <c r="BA9">
        <v>128</v>
      </c>
      <c r="BB9">
        <v>81150</v>
      </c>
      <c r="BC9">
        <v>64807</v>
      </c>
    </row>
    <row r="10" spans="1:55">
      <c r="B10" t="s">
        <v>6</v>
      </c>
      <c r="AB10">
        <v>5111</v>
      </c>
      <c r="AC10">
        <v>15205</v>
      </c>
      <c r="AD10">
        <v>6225</v>
      </c>
      <c r="AE10">
        <v>22235</v>
      </c>
      <c r="AF10">
        <v>11831</v>
      </c>
      <c r="AG10">
        <v>28419</v>
      </c>
      <c r="AH10">
        <v>32474</v>
      </c>
      <c r="AI10">
        <v>13785</v>
      </c>
      <c r="AJ10">
        <v>19077</v>
      </c>
      <c r="AK10">
        <v>17665</v>
      </c>
      <c r="AL10">
        <v>39456</v>
      </c>
      <c r="AM10">
        <v>31149</v>
      </c>
      <c r="AN10">
        <v>33337</v>
      </c>
      <c r="AO10">
        <v>21231</v>
      </c>
      <c r="AP10">
        <v>21395</v>
      </c>
      <c r="AQ10">
        <v>18290</v>
      </c>
      <c r="AR10">
        <v>34331</v>
      </c>
      <c r="AS10">
        <v>29778</v>
      </c>
      <c r="AT10">
        <v>34680</v>
      </c>
      <c r="AU10">
        <v>58589</v>
      </c>
      <c r="AV10">
        <v>66677</v>
      </c>
      <c r="AW10">
        <v>90341</v>
      </c>
      <c r="AX10">
        <v>88506</v>
      </c>
      <c r="AY10">
        <v>78969</v>
      </c>
      <c r="AZ10">
        <v>184522</v>
      </c>
      <c r="BA10">
        <v>152593</v>
      </c>
      <c r="BB10">
        <v>71495</v>
      </c>
      <c r="BC10">
        <v>116440</v>
      </c>
    </row>
    <row r="11" spans="1:55">
      <c r="B11" t="s">
        <v>7</v>
      </c>
      <c r="AB11">
        <v>1390</v>
      </c>
      <c r="AC11">
        <v>12005</v>
      </c>
      <c r="AD11">
        <v>132385</v>
      </c>
      <c r="AE11">
        <v>564425</v>
      </c>
      <c r="AF11">
        <v>488005</v>
      </c>
      <c r="AG11">
        <v>552002</v>
      </c>
      <c r="AH11">
        <v>733884</v>
      </c>
      <c r="AI11">
        <v>646827</v>
      </c>
      <c r="AJ11">
        <v>525209</v>
      </c>
      <c r="AK11">
        <v>370672</v>
      </c>
      <c r="AL11">
        <v>537897</v>
      </c>
      <c r="AM11">
        <v>804123</v>
      </c>
      <c r="AN11">
        <v>833099</v>
      </c>
      <c r="AO11">
        <v>807678</v>
      </c>
      <c r="AP11">
        <v>1270961</v>
      </c>
      <c r="AQ11">
        <v>1090291</v>
      </c>
      <c r="AR11">
        <v>1106624</v>
      </c>
      <c r="AS11">
        <v>623556</v>
      </c>
      <c r="AT11">
        <v>3257</v>
      </c>
      <c r="AU11">
        <v>2197</v>
      </c>
      <c r="AY11">
        <v>54319</v>
      </c>
      <c r="AZ11">
        <v>919977</v>
      </c>
      <c r="BA11">
        <v>1770388</v>
      </c>
      <c r="BB11">
        <v>2924911</v>
      </c>
      <c r="BC11">
        <v>3475304</v>
      </c>
    </row>
    <row r="12" spans="1:55">
      <c r="B12" t="s">
        <v>83</v>
      </c>
      <c r="AW12">
        <v>225</v>
      </c>
      <c r="AX12">
        <v>23533</v>
      </c>
      <c r="BB12">
        <v>6</v>
      </c>
    </row>
    <row r="13" spans="1:55">
      <c r="B13" t="s">
        <v>85</v>
      </c>
      <c r="AB13">
        <v>2</v>
      </c>
      <c r="AN13">
        <v>2</v>
      </c>
      <c r="AO13">
        <v>3</v>
      </c>
      <c r="AQ13">
        <v>2</v>
      </c>
      <c r="AR13">
        <v>16</v>
      </c>
    </row>
    <row r="14" spans="1:55">
      <c r="B14" t="s">
        <v>8</v>
      </c>
      <c r="AB14">
        <v>2</v>
      </c>
      <c r="AG14">
        <v>15</v>
      </c>
      <c r="AH14">
        <v>20</v>
      </c>
      <c r="AI14">
        <v>2</v>
      </c>
      <c r="AJ14">
        <v>326</v>
      </c>
      <c r="AK14">
        <v>58</v>
      </c>
      <c r="AM14">
        <v>4</v>
      </c>
      <c r="AO14">
        <v>776</v>
      </c>
      <c r="AP14">
        <v>1792</v>
      </c>
      <c r="AQ14">
        <v>46968</v>
      </c>
      <c r="AR14">
        <v>5322</v>
      </c>
      <c r="AS14">
        <v>17364</v>
      </c>
      <c r="AT14">
        <v>1513</v>
      </c>
      <c r="AU14">
        <v>4760</v>
      </c>
      <c r="AV14">
        <v>16601</v>
      </c>
      <c r="AW14">
        <v>20298</v>
      </c>
      <c r="AX14">
        <v>32223</v>
      </c>
      <c r="AY14">
        <v>35727</v>
      </c>
      <c r="AZ14">
        <v>21214</v>
      </c>
      <c r="BA14">
        <v>14845</v>
      </c>
      <c r="BB14">
        <v>357540</v>
      </c>
    </row>
    <row r="15" spans="1:55">
      <c r="B15" t="s">
        <v>9</v>
      </c>
      <c r="AK15">
        <v>18</v>
      </c>
      <c r="AL15">
        <v>16</v>
      </c>
      <c r="AN15">
        <v>12</v>
      </c>
      <c r="AO15">
        <v>1173</v>
      </c>
      <c r="AP15">
        <v>15091</v>
      </c>
      <c r="AQ15">
        <v>2532</v>
      </c>
      <c r="AR15">
        <v>805</v>
      </c>
      <c r="AS15">
        <v>2339</v>
      </c>
      <c r="AT15">
        <v>9723</v>
      </c>
      <c r="AU15">
        <v>18243</v>
      </c>
      <c r="AV15">
        <v>4829</v>
      </c>
      <c r="AW15">
        <v>14603</v>
      </c>
      <c r="AX15">
        <v>2518</v>
      </c>
      <c r="AY15">
        <v>7796</v>
      </c>
      <c r="AZ15">
        <v>20650</v>
      </c>
      <c r="BA15">
        <v>2452</v>
      </c>
      <c r="BB15">
        <v>2611</v>
      </c>
      <c r="BC15">
        <v>12381</v>
      </c>
    </row>
    <row r="16" spans="1:55">
      <c r="B16" t="s">
        <v>10</v>
      </c>
      <c r="AG16">
        <v>101592</v>
      </c>
      <c r="AH16">
        <v>86243</v>
      </c>
      <c r="AI16">
        <v>24939</v>
      </c>
      <c r="AJ16">
        <v>3303</v>
      </c>
      <c r="AK16">
        <v>9</v>
      </c>
      <c r="AL16">
        <v>24932</v>
      </c>
      <c r="AM16">
        <v>87122</v>
      </c>
      <c r="AN16">
        <v>96169</v>
      </c>
      <c r="AO16">
        <v>107103</v>
      </c>
      <c r="AP16">
        <v>157503</v>
      </c>
      <c r="AQ16">
        <v>205115</v>
      </c>
      <c r="AR16">
        <v>193855</v>
      </c>
      <c r="AS16">
        <v>352048</v>
      </c>
      <c r="AT16">
        <v>87497</v>
      </c>
      <c r="AU16">
        <v>319405</v>
      </c>
      <c r="AV16">
        <v>691199</v>
      </c>
      <c r="AW16">
        <v>1479731</v>
      </c>
      <c r="AX16">
        <v>824177</v>
      </c>
      <c r="AY16">
        <v>1396149</v>
      </c>
      <c r="AZ16">
        <v>882319</v>
      </c>
      <c r="BA16">
        <v>2187350</v>
      </c>
      <c r="BB16">
        <v>420119</v>
      </c>
      <c r="BC16">
        <v>1741353</v>
      </c>
    </row>
    <row r="17" spans="2:55">
      <c r="B17" t="s">
        <v>90</v>
      </c>
      <c r="AF17">
        <v>68265</v>
      </c>
    </row>
    <row r="18" spans="2:55">
      <c r="B18" t="s">
        <v>74</v>
      </c>
      <c r="AU18">
        <v>10132</v>
      </c>
    </row>
    <row r="19" spans="2:55">
      <c r="B19" t="s">
        <v>75</v>
      </c>
      <c r="AN19">
        <v>84</v>
      </c>
      <c r="AU19">
        <v>4</v>
      </c>
    </row>
    <row r="20" spans="2:55">
      <c r="B20" t="s">
        <v>11</v>
      </c>
      <c r="AB20">
        <v>12108</v>
      </c>
      <c r="AC20">
        <v>370</v>
      </c>
      <c r="AD20">
        <v>4060</v>
      </c>
      <c r="AE20">
        <v>123250</v>
      </c>
      <c r="AF20">
        <v>62565</v>
      </c>
      <c r="AG20">
        <v>45334</v>
      </c>
      <c r="AH20">
        <v>131695</v>
      </c>
      <c r="AI20">
        <v>85674</v>
      </c>
      <c r="AJ20">
        <v>94136</v>
      </c>
      <c r="AK20">
        <v>83557</v>
      </c>
      <c r="AL20">
        <v>306014</v>
      </c>
      <c r="AM20">
        <v>681788</v>
      </c>
      <c r="AN20">
        <v>805994</v>
      </c>
      <c r="AO20">
        <v>890681</v>
      </c>
      <c r="AP20">
        <v>972160</v>
      </c>
      <c r="AQ20">
        <v>906003</v>
      </c>
      <c r="AR20">
        <v>720388</v>
      </c>
      <c r="AS20">
        <v>550452</v>
      </c>
      <c r="AT20">
        <v>592584</v>
      </c>
      <c r="AU20">
        <v>1274006</v>
      </c>
      <c r="AV20">
        <v>662238</v>
      </c>
      <c r="AW20">
        <v>1533688</v>
      </c>
      <c r="AX20">
        <v>1082776</v>
      </c>
      <c r="AY20">
        <v>1685744</v>
      </c>
      <c r="AZ20">
        <v>4323912</v>
      </c>
      <c r="BA20">
        <v>5167110</v>
      </c>
      <c r="BB20">
        <v>6609514</v>
      </c>
      <c r="BC20">
        <v>8195776</v>
      </c>
    </row>
    <row r="21" spans="2:55">
      <c r="B21" t="s">
        <v>12</v>
      </c>
      <c r="AB21">
        <v>6341</v>
      </c>
      <c r="AC21">
        <v>59485</v>
      </c>
      <c r="AD21">
        <v>228525</v>
      </c>
      <c r="AE21">
        <v>220955</v>
      </c>
      <c r="AF21">
        <v>113965</v>
      </c>
      <c r="AG21">
        <v>111698</v>
      </c>
      <c r="AH21">
        <v>148920</v>
      </c>
      <c r="AI21">
        <v>96721</v>
      </c>
      <c r="AJ21">
        <v>22541</v>
      </c>
      <c r="AK21">
        <v>11653</v>
      </c>
      <c r="AL21">
        <v>43441</v>
      </c>
      <c r="AM21">
        <v>93965</v>
      </c>
      <c r="AN21">
        <v>76609</v>
      </c>
      <c r="AO21">
        <v>68731</v>
      </c>
      <c r="AP21">
        <v>73631</v>
      </c>
      <c r="AQ21">
        <v>11596</v>
      </c>
      <c r="AR21">
        <v>49525</v>
      </c>
      <c r="AS21">
        <v>27527</v>
      </c>
      <c r="AT21">
        <v>22286</v>
      </c>
      <c r="AU21">
        <v>3971</v>
      </c>
      <c r="AV21">
        <v>19</v>
      </c>
      <c r="AW21">
        <v>1122</v>
      </c>
      <c r="AX21">
        <v>10826</v>
      </c>
      <c r="AY21">
        <v>21613</v>
      </c>
      <c r="AZ21">
        <v>42</v>
      </c>
      <c r="BA21">
        <v>8600</v>
      </c>
      <c r="BB21">
        <v>178</v>
      </c>
      <c r="BC21">
        <v>21218</v>
      </c>
    </row>
    <row r="22" spans="2:55">
      <c r="B22" t="s">
        <v>13</v>
      </c>
      <c r="AT22">
        <v>5</v>
      </c>
    </row>
    <row r="23" spans="2:55">
      <c r="B23" t="s">
        <v>14</v>
      </c>
      <c r="AN23">
        <v>20021</v>
      </c>
      <c r="AP23">
        <v>24390</v>
      </c>
      <c r="AQ23">
        <v>185</v>
      </c>
      <c r="AR23">
        <v>138</v>
      </c>
      <c r="AS23">
        <v>565</v>
      </c>
      <c r="AT23">
        <v>62</v>
      </c>
      <c r="AU23">
        <v>31423</v>
      </c>
      <c r="AW23">
        <v>36296</v>
      </c>
      <c r="AX23">
        <v>2019</v>
      </c>
      <c r="AZ23">
        <v>499</v>
      </c>
      <c r="BA23">
        <v>25</v>
      </c>
      <c r="BB23">
        <v>32263</v>
      </c>
      <c r="BC23">
        <v>7557</v>
      </c>
    </row>
    <row r="24" spans="2:55">
      <c r="B24" t="s">
        <v>15</v>
      </c>
      <c r="AD24">
        <v>2140</v>
      </c>
      <c r="AI24">
        <v>3</v>
      </c>
      <c r="AJ24">
        <v>1979</v>
      </c>
      <c r="AK24">
        <v>14139</v>
      </c>
      <c r="AM24">
        <v>7609</v>
      </c>
      <c r="AN24">
        <v>14490</v>
      </c>
      <c r="AO24">
        <v>17935</v>
      </c>
      <c r="AP24">
        <v>27599</v>
      </c>
      <c r="AQ24">
        <v>28494</v>
      </c>
      <c r="AR24">
        <v>34416</v>
      </c>
      <c r="AS24">
        <v>30432</v>
      </c>
      <c r="AT24">
        <v>39176</v>
      </c>
      <c r="AU24">
        <v>17019</v>
      </c>
      <c r="AV24">
        <v>5153</v>
      </c>
      <c r="AW24">
        <v>20705</v>
      </c>
      <c r="AX24">
        <v>8149</v>
      </c>
      <c r="AY24">
        <v>43461</v>
      </c>
      <c r="AZ24">
        <v>55516</v>
      </c>
      <c r="BA24">
        <v>19271</v>
      </c>
      <c r="BB24">
        <v>45469</v>
      </c>
      <c r="BC24">
        <v>31818</v>
      </c>
    </row>
    <row r="25" spans="2:55">
      <c r="B25" t="s">
        <v>16</v>
      </c>
      <c r="AB25">
        <v>1</v>
      </c>
      <c r="AC25">
        <v>130</v>
      </c>
      <c r="AD25">
        <v>2175</v>
      </c>
      <c r="AE25">
        <v>4220</v>
      </c>
      <c r="AF25">
        <v>2187</v>
      </c>
      <c r="AG25">
        <v>1069</v>
      </c>
      <c r="AH25">
        <v>4963</v>
      </c>
      <c r="AI25">
        <v>4424</v>
      </c>
      <c r="AJ25">
        <v>5413</v>
      </c>
      <c r="AK25">
        <v>52225</v>
      </c>
      <c r="AL25">
        <v>12238</v>
      </c>
      <c r="AM25">
        <v>189</v>
      </c>
      <c r="AN25">
        <v>111</v>
      </c>
      <c r="AO25">
        <v>5151</v>
      </c>
      <c r="AP25">
        <v>183155</v>
      </c>
      <c r="AQ25">
        <v>101688</v>
      </c>
      <c r="AR25">
        <v>280955</v>
      </c>
      <c r="AS25">
        <v>663464</v>
      </c>
      <c r="AT25">
        <v>8895</v>
      </c>
      <c r="AU25">
        <v>45878</v>
      </c>
      <c r="AV25">
        <v>2380</v>
      </c>
      <c r="AX25">
        <v>157</v>
      </c>
      <c r="AY25">
        <v>167219</v>
      </c>
      <c r="AZ25">
        <v>45386</v>
      </c>
      <c r="BA25">
        <v>24177</v>
      </c>
      <c r="BB25">
        <v>42893</v>
      </c>
      <c r="BC25">
        <v>299990</v>
      </c>
    </row>
    <row r="26" spans="2:55">
      <c r="B26" t="s">
        <v>17</v>
      </c>
      <c r="AB26">
        <v>2</v>
      </c>
      <c r="AD26">
        <v>10</v>
      </c>
      <c r="AG26">
        <v>1</v>
      </c>
      <c r="AH26">
        <v>7</v>
      </c>
      <c r="AI26">
        <v>235</v>
      </c>
      <c r="AK26">
        <v>18</v>
      </c>
      <c r="AM26">
        <v>50</v>
      </c>
      <c r="AN26">
        <v>581</v>
      </c>
      <c r="AO26">
        <v>500</v>
      </c>
      <c r="AP26">
        <v>1327</v>
      </c>
      <c r="AQ26">
        <v>147</v>
      </c>
      <c r="AR26">
        <v>98</v>
      </c>
      <c r="AS26">
        <v>130</v>
      </c>
      <c r="AT26">
        <v>14117</v>
      </c>
      <c r="AU26">
        <v>1469</v>
      </c>
      <c r="AV26">
        <v>432</v>
      </c>
      <c r="AW26">
        <v>1533</v>
      </c>
      <c r="AX26">
        <v>340</v>
      </c>
      <c r="AY26">
        <v>70530</v>
      </c>
      <c r="AZ26">
        <v>67696</v>
      </c>
      <c r="BA26">
        <v>19</v>
      </c>
      <c r="BB26">
        <v>2156</v>
      </c>
      <c r="BC26">
        <v>22</v>
      </c>
    </row>
    <row r="27" spans="2:55">
      <c r="B27" t="s">
        <v>93</v>
      </c>
      <c r="AK27">
        <v>57</v>
      </c>
      <c r="AL27">
        <v>52</v>
      </c>
      <c r="AM27">
        <v>35</v>
      </c>
      <c r="AN27">
        <v>87</v>
      </c>
      <c r="AO27">
        <v>10</v>
      </c>
      <c r="AP27">
        <v>8</v>
      </c>
      <c r="AQ27">
        <v>501</v>
      </c>
      <c r="AR27">
        <v>492</v>
      </c>
      <c r="BA27">
        <v>10</v>
      </c>
    </row>
    <row r="28" spans="2:55">
      <c r="B28" t="s">
        <v>82</v>
      </c>
      <c r="AL28">
        <v>10</v>
      </c>
      <c r="AM28">
        <v>17</v>
      </c>
      <c r="AN28">
        <v>571</v>
      </c>
      <c r="AQ28">
        <v>238</v>
      </c>
      <c r="AR28">
        <v>189</v>
      </c>
      <c r="AY28">
        <v>19</v>
      </c>
      <c r="BA28">
        <v>94</v>
      </c>
      <c r="BC28">
        <v>35</v>
      </c>
    </row>
    <row r="29" spans="2:55">
      <c r="B29" t="s">
        <v>18</v>
      </c>
      <c r="AB29">
        <v>8515</v>
      </c>
      <c r="AC29">
        <v>23940</v>
      </c>
      <c r="AD29">
        <v>39685</v>
      </c>
      <c r="AE29">
        <v>54325</v>
      </c>
      <c r="AF29">
        <v>10052</v>
      </c>
      <c r="AG29">
        <v>45641</v>
      </c>
      <c r="AH29">
        <v>35282</v>
      </c>
      <c r="AI29">
        <v>79139</v>
      </c>
      <c r="AJ29">
        <v>265342</v>
      </c>
      <c r="AK29">
        <v>361817</v>
      </c>
      <c r="AL29">
        <v>33471</v>
      </c>
      <c r="AM29">
        <v>22331</v>
      </c>
      <c r="AN29">
        <v>116700</v>
      </c>
      <c r="AO29">
        <v>92667</v>
      </c>
      <c r="AP29">
        <v>102895</v>
      </c>
      <c r="AQ29">
        <v>133487</v>
      </c>
      <c r="AR29">
        <v>144406</v>
      </c>
      <c r="AS29">
        <v>153756</v>
      </c>
      <c r="AT29">
        <v>272006</v>
      </c>
      <c r="AU29">
        <v>355851</v>
      </c>
      <c r="AV29">
        <v>503137</v>
      </c>
      <c r="AW29">
        <v>1753864</v>
      </c>
      <c r="AX29">
        <v>938720</v>
      </c>
      <c r="AY29">
        <v>415050</v>
      </c>
      <c r="AZ29">
        <v>710359</v>
      </c>
      <c r="BA29">
        <v>617273</v>
      </c>
      <c r="BB29">
        <v>853971</v>
      </c>
      <c r="BC29">
        <v>1215650</v>
      </c>
    </row>
    <row r="30" spans="2:55">
      <c r="B30" t="s">
        <v>19</v>
      </c>
      <c r="AB30">
        <v>35143</v>
      </c>
      <c r="AC30">
        <v>209125</v>
      </c>
      <c r="AD30">
        <v>373715</v>
      </c>
      <c r="AE30">
        <v>661250</v>
      </c>
      <c r="AF30">
        <v>639357</v>
      </c>
      <c r="AG30">
        <v>908256</v>
      </c>
      <c r="AH30">
        <v>1674666</v>
      </c>
      <c r="AI30">
        <v>2064145</v>
      </c>
      <c r="AJ30">
        <v>668477</v>
      </c>
      <c r="AK30">
        <v>396980</v>
      </c>
      <c r="AL30">
        <v>750717</v>
      </c>
      <c r="AM30">
        <v>781852</v>
      </c>
      <c r="AN30">
        <v>805201</v>
      </c>
      <c r="AO30">
        <v>599635</v>
      </c>
      <c r="AP30">
        <v>837943</v>
      </c>
      <c r="AQ30">
        <v>574506</v>
      </c>
      <c r="AR30">
        <v>712163</v>
      </c>
      <c r="AS30">
        <v>578466</v>
      </c>
      <c r="AT30">
        <v>959115</v>
      </c>
      <c r="AU30">
        <v>1394963</v>
      </c>
      <c r="AV30">
        <v>1309409</v>
      </c>
      <c r="AW30">
        <v>2163264</v>
      </c>
      <c r="AX30">
        <v>809071</v>
      </c>
      <c r="AY30">
        <v>1612128</v>
      </c>
      <c r="AZ30">
        <v>3244397</v>
      </c>
      <c r="BA30">
        <v>4988309</v>
      </c>
      <c r="BB30">
        <v>6774873</v>
      </c>
      <c r="BC30">
        <v>5543880</v>
      </c>
    </row>
    <row r="31" spans="2:55">
      <c r="B31" t="s">
        <v>76</v>
      </c>
      <c r="AU31">
        <v>44</v>
      </c>
      <c r="BC31">
        <v>23</v>
      </c>
    </row>
    <row r="32" spans="2:55">
      <c r="B32" t="s">
        <v>20</v>
      </c>
      <c r="AB32">
        <v>323</v>
      </c>
      <c r="AC32">
        <v>5015</v>
      </c>
      <c r="AD32">
        <v>28480</v>
      </c>
      <c r="AE32">
        <v>54550</v>
      </c>
      <c r="AF32">
        <v>11307</v>
      </c>
      <c r="AG32">
        <v>17164</v>
      </c>
      <c r="AH32">
        <v>7237</v>
      </c>
      <c r="AI32">
        <v>9901</v>
      </c>
      <c r="AJ32">
        <v>25283</v>
      </c>
      <c r="AK32">
        <v>58904</v>
      </c>
      <c r="AL32">
        <v>78551</v>
      </c>
      <c r="AM32">
        <v>77142</v>
      </c>
      <c r="AN32">
        <v>133431</v>
      </c>
      <c r="AO32">
        <v>202217</v>
      </c>
      <c r="AP32">
        <v>303591</v>
      </c>
      <c r="AQ32">
        <v>359935</v>
      </c>
      <c r="AR32">
        <v>195429</v>
      </c>
      <c r="AS32">
        <v>22959</v>
      </c>
      <c r="AT32">
        <v>38</v>
      </c>
      <c r="AY32">
        <v>64</v>
      </c>
      <c r="AZ32">
        <v>6081</v>
      </c>
      <c r="BA32">
        <v>141139</v>
      </c>
      <c r="BB32">
        <v>40350</v>
      </c>
      <c r="BC32">
        <v>898533</v>
      </c>
    </row>
    <row r="33" spans="2:55">
      <c r="B33" t="s">
        <v>21</v>
      </c>
      <c r="AB33">
        <v>26392</v>
      </c>
      <c r="AC33">
        <v>317415</v>
      </c>
      <c r="AD33">
        <v>292630</v>
      </c>
      <c r="AE33">
        <v>275930</v>
      </c>
      <c r="AF33">
        <v>146266</v>
      </c>
      <c r="AG33">
        <v>241903</v>
      </c>
      <c r="AH33">
        <v>305338</v>
      </c>
      <c r="AI33">
        <v>136872</v>
      </c>
      <c r="AJ33">
        <v>97710</v>
      </c>
      <c r="AK33">
        <v>89377</v>
      </c>
      <c r="AL33">
        <v>147888</v>
      </c>
      <c r="AM33">
        <v>219001</v>
      </c>
      <c r="AN33">
        <v>113815</v>
      </c>
      <c r="AO33">
        <v>125468</v>
      </c>
      <c r="AP33">
        <v>105669</v>
      </c>
      <c r="AQ33">
        <v>95582</v>
      </c>
      <c r="AR33">
        <v>99740</v>
      </c>
      <c r="AS33">
        <v>43960</v>
      </c>
      <c r="AT33">
        <v>237</v>
      </c>
      <c r="AY33">
        <v>24902</v>
      </c>
      <c r="AZ33">
        <v>261215</v>
      </c>
      <c r="BA33">
        <v>1109010</v>
      </c>
      <c r="BB33">
        <v>398413</v>
      </c>
      <c r="BC33">
        <v>501704</v>
      </c>
    </row>
    <row r="34" spans="2:55">
      <c r="B34" t="s">
        <v>22</v>
      </c>
      <c r="AB34">
        <v>135825</v>
      </c>
      <c r="AC34">
        <v>776355</v>
      </c>
      <c r="AD34">
        <v>367085</v>
      </c>
      <c r="AE34">
        <v>441405</v>
      </c>
      <c r="AF34">
        <v>558923</v>
      </c>
      <c r="AG34">
        <v>609780</v>
      </c>
      <c r="AH34">
        <v>575011</v>
      </c>
      <c r="AI34">
        <v>295026</v>
      </c>
      <c r="AJ34">
        <v>280778</v>
      </c>
      <c r="AK34">
        <v>194196</v>
      </c>
      <c r="AL34">
        <v>117600</v>
      </c>
      <c r="AM34">
        <v>70987</v>
      </c>
      <c r="AN34">
        <v>229612</v>
      </c>
      <c r="AO34">
        <v>76170</v>
      </c>
      <c r="AP34">
        <v>98655</v>
      </c>
      <c r="AQ34">
        <v>120652</v>
      </c>
      <c r="AR34">
        <v>114282</v>
      </c>
      <c r="AS34">
        <v>94233</v>
      </c>
      <c r="AT34">
        <v>81316</v>
      </c>
      <c r="AU34">
        <v>383338</v>
      </c>
      <c r="AV34">
        <v>98869</v>
      </c>
      <c r="AW34">
        <v>117226</v>
      </c>
      <c r="AX34">
        <v>61244</v>
      </c>
      <c r="AY34">
        <v>27640</v>
      </c>
      <c r="AZ34">
        <v>23993</v>
      </c>
      <c r="BA34">
        <v>93940</v>
      </c>
      <c r="BB34">
        <v>21790</v>
      </c>
      <c r="BC34">
        <v>34910</v>
      </c>
    </row>
    <row r="35" spans="2:55">
      <c r="B35" t="s">
        <v>23</v>
      </c>
      <c r="AM35">
        <v>10</v>
      </c>
      <c r="AN35">
        <v>48</v>
      </c>
      <c r="AO35">
        <v>1644</v>
      </c>
      <c r="AP35">
        <v>4156</v>
      </c>
      <c r="AQ35">
        <v>1865</v>
      </c>
      <c r="AR35">
        <v>13899</v>
      </c>
      <c r="AS35">
        <v>20151</v>
      </c>
      <c r="AT35">
        <v>42349</v>
      </c>
      <c r="AU35">
        <v>51202</v>
      </c>
      <c r="AV35">
        <v>16023</v>
      </c>
      <c r="AW35">
        <v>1637</v>
      </c>
      <c r="AX35">
        <v>12149</v>
      </c>
      <c r="AY35">
        <v>1916</v>
      </c>
      <c r="AZ35">
        <v>164455</v>
      </c>
      <c r="BA35">
        <v>6509</v>
      </c>
      <c r="BB35">
        <v>93663</v>
      </c>
      <c r="BC35">
        <v>17809</v>
      </c>
    </row>
    <row r="36" spans="2:55">
      <c r="B36" t="s">
        <v>77</v>
      </c>
      <c r="AH36">
        <v>375</v>
      </c>
      <c r="AJ36">
        <v>3700</v>
      </c>
      <c r="AK36">
        <v>6729</v>
      </c>
      <c r="AL36">
        <v>16383</v>
      </c>
      <c r="AM36">
        <v>12650</v>
      </c>
      <c r="AP36">
        <v>21789</v>
      </c>
      <c r="AQ36">
        <v>19805</v>
      </c>
      <c r="AR36">
        <v>7999</v>
      </c>
      <c r="AS36">
        <v>7783</v>
      </c>
      <c r="AU36">
        <v>27</v>
      </c>
      <c r="AX36">
        <v>223</v>
      </c>
      <c r="AY36">
        <v>1971</v>
      </c>
      <c r="BC36">
        <v>21206</v>
      </c>
    </row>
    <row r="37" spans="2:55">
      <c r="B37" t="s">
        <v>97</v>
      </c>
      <c r="AL37">
        <v>21</v>
      </c>
    </row>
    <row r="38" spans="2:55">
      <c r="B38" t="s">
        <v>24</v>
      </c>
      <c r="AE38">
        <v>4870</v>
      </c>
      <c r="AI38">
        <v>42</v>
      </c>
      <c r="AK38">
        <v>5</v>
      </c>
      <c r="AL38">
        <v>220</v>
      </c>
      <c r="AM38">
        <v>313</v>
      </c>
      <c r="AN38">
        <v>4797</v>
      </c>
      <c r="AO38">
        <v>462</v>
      </c>
      <c r="AP38">
        <v>2790</v>
      </c>
      <c r="AQ38">
        <v>3972</v>
      </c>
      <c r="AR38">
        <v>2089</v>
      </c>
      <c r="AS38">
        <v>5803</v>
      </c>
      <c r="AT38">
        <v>1739</v>
      </c>
      <c r="AU38">
        <v>6578</v>
      </c>
      <c r="AV38">
        <v>7857</v>
      </c>
      <c r="AW38">
        <v>19298</v>
      </c>
      <c r="AX38">
        <v>10224</v>
      </c>
      <c r="AY38">
        <v>23459</v>
      </c>
      <c r="AZ38">
        <v>56640</v>
      </c>
      <c r="BA38">
        <v>500065</v>
      </c>
      <c r="BB38">
        <v>108472</v>
      </c>
      <c r="BC38">
        <v>32942</v>
      </c>
    </row>
    <row r="39" spans="2:55">
      <c r="B39" t="s">
        <v>25</v>
      </c>
      <c r="AB39">
        <v>69</v>
      </c>
      <c r="AC39">
        <v>295</v>
      </c>
      <c r="AD39">
        <v>235</v>
      </c>
      <c r="AE39">
        <v>145</v>
      </c>
      <c r="AF39">
        <v>107</v>
      </c>
      <c r="AG39">
        <v>82</v>
      </c>
      <c r="AH39">
        <v>1</v>
      </c>
      <c r="AI39">
        <v>127</v>
      </c>
      <c r="AJ39">
        <v>31</v>
      </c>
      <c r="AK39">
        <v>109</v>
      </c>
      <c r="AL39">
        <v>49</v>
      </c>
      <c r="AM39">
        <v>191</v>
      </c>
      <c r="AN39">
        <v>554</v>
      </c>
      <c r="AO39">
        <v>785</v>
      </c>
      <c r="AP39">
        <v>1148</v>
      </c>
      <c r="AQ39">
        <v>2056</v>
      </c>
      <c r="AR39">
        <v>2601</v>
      </c>
      <c r="AS39">
        <v>74</v>
      </c>
      <c r="AT39">
        <v>155</v>
      </c>
      <c r="AU39">
        <v>128</v>
      </c>
      <c r="AV39">
        <v>265</v>
      </c>
      <c r="AW39">
        <v>469</v>
      </c>
      <c r="AX39">
        <v>201</v>
      </c>
      <c r="BB39">
        <v>1694</v>
      </c>
      <c r="BC39">
        <v>124</v>
      </c>
    </row>
    <row r="40" spans="2:55">
      <c r="B40" t="s">
        <v>100</v>
      </c>
      <c r="AN40">
        <v>619</v>
      </c>
      <c r="AP40">
        <v>1930</v>
      </c>
      <c r="AQ40">
        <v>1010</v>
      </c>
    </row>
    <row r="41" spans="2:55">
      <c r="B41" t="s">
        <v>26</v>
      </c>
      <c r="AK41">
        <v>10</v>
      </c>
      <c r="AL41">
        <v>7</v>
      </c>
      <c r="AM41">
        <v>4535</v>
      </c>
      <c r="AN41">
        <v>2020</v>
      </c>
      <c r="AO41">
        <v>13517</v>
      </c>
      <c r="AP41">
        <v>26623</v>
      </c>
      <c r="AQ41">
        <v>35922</v>
      </c>
      <c r="AR41">
        <v>31566</v>
      </c>
      <c r="AS41">
        <v>20121</v>
      </c>
      <c r="AT41">
        <v>69701</v>
      </c>
      <c r="AY41">
        <v>155800</v>
      </c>
      <c r="AZ41">
        <v>55039</v>
      </c>
      <c r="BA41">
        <v>51266</v>
      </c>
      <c r="BB41">
        <v>25621</v>
      </c>
      <c r="BC41">
        <v>76639</v>
      </c>
    </row>
    <row r="42" spans="2:55">
      <c r="B42" t="s">
        <v>27</v>
      </c>
      <c r="V42">
        <v>393317.53</v>
      </c>
      <c r="W42">
        <v>219961.67</v>
      </c>
      <c r="X42">
        <v>346461.06</v>
      </c>
      <c r="Y42">
        <v>1451700</v>
      </c>
      <c r="Z42">
        <v>1137589</v>
      </c>
      <c r="AA42">
        <v>642382</v>
      </c>
      <c r="AB42">
        <v>658295</v>
      </c>
      <c r="AC42">
        <v>4426140</v>
      </c>
      <c r="AD42">
        <v>6797730</v>
      </c>
      <c r="AE42">
        <v>6888910</v>
      </c>
      <c r="AF42">
        <v>5329008</v>
      </c>
      <c r="AG42">
        <v>6973138</v>
      </c>
      <c r="AH42">
        <v>6768768</v>
      </c>
      <c r="AI42">
        <v>4242038</v>
      </c>
      <c r="AJ42">
        <v>3292741</v>
      </c>
      <c r="AK42">
        <v>2189710</v>
      </c>
      <c r="AL42">
        <v>2202832</v>
      </c>
      <c r="AM42">
        <v>2299383</v>
      </c>
      <c r="AN42">
        <v>2259257</v>
      </c>
      <c r="AO42">
        <v>1996165</v>
      </c>
      <c r="AP42">
        <v>1121078</v>
      </c>
      <c r="AQ42">
        <v>1260719</v>
      </c>
      <c r="AR42">
        <v>2095663</v>
      </c>
      <c r="AS42">
        <v>1686236</v>
      </c>
      <c r="AT42">
        <v>43317</v>
      </c>
      <c r="AU42">
        <v>52625</v>
      </c>
      <c r="AV42">
        <v>1908</v>
      </c>
      <c r="AW42">
        <v>37852</v>
      </c>
      <c r="AX42">
        <v>8513</v>
      </c>
      <c r="AY42">
        <v>140883</v>
      </c>
      <c r="AZ42">
        <v>840908</v>
      </c>
      <c r="BA42">
        <v>1582344</v>
      </c>
      <c r="BB42">
        <v>1561190</v>
      </c>
      <c r="BC42">
        <v>2467373</v>
      </c>
    </row>
    <row r="43" spans="2:55">
      <c r="B43" t="s">
        <v>86</v>
      </c>
      <c r="AB43">
        <v>3</v>
      </c>
      <c r="AD43">
        <v>55</v>
      </c>
      <c r="AE43">
        <v>20</v>
      </c>
      <c r="AF43">
        <v>2</v>
      </c>
      <c r="AG43">
        <v>208</v>
      </c>
      <c r="AH43">
        <v>66</v>
      </c>
      <c r="AI43">
        <v>9</v>
      </c>
      <c r="AK43">
        <v>5</v>
      </c>
      <c r="AL43">
        <v>38</v>
      </c>
      <c r="AN43">
        <v>916</v>
      </c>
      <c r="AO43">
        <v>14860</v>
      </c>
      <c r="AP43">
        <v>325</v>
      </c>
      <c r="AQ43">
        <v>139</v>
      </c>
      <c r="AR43">
        <v>4790</v>
      </c>
      <c r="AS43">
        <v>2050</v>
      </c>
      <c r="AZ43">
        <v>13</v>
      </c>
      <c r="BA43">
        <v>176</v>
      </c>
      <c r="BB43">
        <v>14676</v>
      </c>
      <c r="BC43">
        <v>249</v>
      </c>
    </row>
    <row r="44" spans="2:55">
      <c r="B44" t="s">
        <v>28</v>
      </c>
      <c r="AE44">
        <v>15</v>
      </c>
      <c r="AO44">
        <v>167</v>
      </c>
      <c r="AP44">
        <v>2</v>
      </c>
      <c r="AT44">
        <v>200</v>
      </c>
      <c r="AV44">
        <v>175</v>
      </c>
      <c r="BC44">
        <v>386</v>
      </c>
    </row>
    <row r="45" spans="2:55">
      <c r="B45" t="s">
        <v>29</v>
      </c>
      <c r="AE45">
        <v>10</v>
      </c>
      <c r="AF45">
        <v>441</v>
      </c>
      <c r="AJ45">
        <v>68</v>
      </c>
      <c r="AK45">
        <v>2</v>
      </c>
      <c r="AN45">
        <v>11</v>
      </c>
      <c r="AO45">
        <v>15</v>
      </c>
      <c r="AP45">
        <v>14</v>
      </c>
      <c r="AQ45">
        <v>653</v>
      </c>
      <c r="AR45">
        <v>4845</v>
      </c>
      <c r="AS45">
        <v>2215</v>
      </c>
      <c r="AT45">
        <v>15788</v>
      </c>
      <c r="AU45">
        <v>6746</v>
      </c>
      <c r="AV45">
        <v>1364</v>
      </c>
      <c r="BB45">
        <v>21</v>
      </c>
    </row>
    <row r="46" spans="2:55">
      <c r="B46" t="s">
        <v>30</v>
      </c>
      <c r="AB46">
        <v>371838</v>
      </c>
      <c r="AC46">
        <v>2239995</v>
      </c>
      <c r="AD46">
        <v>4019010</v>
      </c>
      <c r="AE46">
        <v>4366245</v>
      </c>
      <c r="AF46">
        <v>3659245</v>
      </c>
      <c r="AG46">
        <v>4133153</v>
      </c>
      <c r="AH46">
        <v>3776605</v>
      </c>
      <c r="AI46">
        <v>2764572</v>
      </c>
      <c r="AJ46">
        <v>2288633</v>
      </c>
      <c r="AK46">
        <v>1566891</v>
      </c>
      <c r="AL46">
        <v>1867206</v>
      </c>
      <c r="AM46">
        <v>2025638</v>
      </c>
      <c r="AN46">
        <v>2483781</v>
      </c>
      <c r="AO46">
        <v>2474380</v>
      </c>
      <c r="AP46">
        <v>3249615</v>
      </c>
      <c r="AQ46">
        <v>2441699</v>
      </c>
      <c r="AR46">
        <v>2311611</v>
      </c>
      <c r="AS46">
        <v>54925</v>
      </c>
      <c r="AT46">
        <v>2873</v>
      </c>
      <c r="AU46">
        <v>1254</v>
      </c>
      <c r="AV46">
        <v>4185</v>
      </c>
      <c r="AW46">
        <v>1875</v>
      </c>
      <c r="AZ46">
        <v>5</v>
      </c>
      <c r="BA46">
        <v>12134</v>
      </c>
      <c r="BB46">
        <v>558679</v>
      </c>
      <c r="BC46">
        <v>2306883</v>
      </c>
    </row>
    <row r="47" spans="2:55">
      <c r="B47" t="s">
        <v>31</v>
      </c>
      <c r="AC47">
        <v>45</v>
      </c>
      <c r="AG47">
        <v>72</v>
      </c>
      <c r="AI47">
        <v>3</v>
      </c>
      <c r="AJ47">
        <v>17</v>
      </c>
      <c r="AK47">
        <v>1</v>
      </c>
      <c r="AM47">
        <v>25</v>
      </c>
      <c r="AP47">
        <v>17</v>
      </c>
      <c r="AQ47">
        <v>819</v>
      </c>
      <c r="AR47">
        <v>27</v>
      </c>
      <c r="AS47">
        <v>489</v>
      </c>
      <c r="AT47">
        <v>81</v>
      </c>
      <c r="AV47">
        <v>851</v>
      </c>
      <c r="BA47">
        <v>14</v>
      </c>
      <c r="BB47">
        <v>2936</v>
      </c>
      <c r="BC47">
        <v>1824</v>
      </c>
    </row>
    <row r="48" spans="2:55">
      <c r="B48" t="s">
        <v>112</v>
      </c>
      <c r="BC48">
        <v>2614</v>
      </c>
    </row>
    <row r="49" spans="2:55">
      <c r="B49" t="s">
        <v>32</v>
      </c>
      <c r="AB49">
        <v>2</v>
      </c>
      <c r="AC49">
        <v>310</v>
      </c>
      <c r="AF49">
        <v>135</v>
      </c>
      <c r="AG49">
        <v>9</v>
      </c>
      <c r="AH49">
        <v>8</v>
      </c>
      <c r="AI49">
        <v>1</v>
      </c>
      <c r="AJ49">
        <v>4</v>
      </c>
      <c r="AK49">
        <v>342</v>
      </c>
      <c r="AL49">
        <v>593</v>
      </c>
      <c r="AM49">
        <v>59</v>
      </c>
      <c r="AN49">
        <v>413</v>
      </c>
      <c r="AO49">
        <v>3862</v>
      </c>
      <c r="AP49">
        <v>5582</v>
      </c>
      <c r="AQ49">
        <v>775</v>
      </c>
      <c r="AR49">
        <v>3773</v>
      </c>
      <c r="AS49">
        <v>2232</v>
      </c>
      <c r="AT49">
        <v>1756</v>
      </c>
      <c r="AW49">
        <v>4172</v>
      </c>
      <c r="AX49">
        <v>2660</v>
      </c>
      <c r="AZ49">
        <v>2035</v>
      </c>
      <c r="BA49">
        <v>314</v>
      </c>
      <c r="BB49">
        <v>2919</v>
      </c>
    </row>
    <row r="50" spans="2:55">
      <c r="B50" t="s">
        <v>33</v>
      </c>
      <c r="AG50">
        <v>57</v>
      </c>
      <c r="AI50">
        <v>10</v>
      </c>
      <c r="AM50">
        <v>30</v>
      </c>
      <c r="AQ50">
        <v>68</v>
      </c>
      <c r="AS50">
        <v>2202</v>
      </c>
      <c r="AT50">
        <v>714</v>
      </c>
      <c r="AU50">
        <v>3</v>
      </c>
      <c r="AV50">
        <v>289</v>
      </c>
      <c r="AW50">
        <v>524</v>
      </c>
      <c r="AY50">
        <v>11</v>
      </c>
      <c r="AZ50">
        <v>9</v>
      </c>
      <c r="BA50">
        <v>219</v>
      </c>
      <c r="BB50">
        <v>1650</v>
      </c>
      <c r="BC50">
        <v>208</v>
      </c>
    </row>
    <row r="51" spans="2:55">
      <c r="B51" t="s">
        <v>34</v>
      </c>
      <c r="AI51">
        <v>37997</v>
      </c>
      <c r="AJ51">
        <v>151437</v>
      </c>
      <c r="AK51">
        <v>121400</v>
      </c>
      <c r="AL51">
        <v>38635</v>
      </c>
      <c r="AM51">
        <v>23490</v>
      </c>
      <c r="AN51">
        <v>1708</v>
      </c>
      <c r="AO51">
        <v>89902</v>
      </c>
      <c r="AP51">
        <v>18703</v>
      </c>
      <c r="AQ51">
        <v>5232</v>
      </c>
      <c r="AR51">
        <v>113</v>
      </c>
      <c r="AZ51">
        <v>6</v>
      </c>
      <c r="BA51">
        <v>23</v>
      </c>
    </row>
    <row r="52" spans="2:55">
      <c r="B52" t="s">
        <v>89</v>
      </c>
      <c r="AC52">
        <v>20040</v>
      </c>
      <c r="AL52">
        <v>3</v>
      </c>
    </row>
    <row r="53" spans="2:55">
      <c r="B53" t="s">
        <v>35</v>
      </c>
      <c r="AD53">
        <v>6370</v>
      </c>
      <c r="AF53">
        <v>49</v>
      </c>
      <c r="AG53">
        <v>24</v>
      </c>
      <c r="AK53">
        <v>229</v>
      </c>
      <c r="AL53">
        <v>62</v>
      </c>
      <c r="AM53">
        <v>1</v>
      </c>
      <c r="AN53">
        <v>97</v>
      </c>
      <c r="AQ53">
        <v>13</v>
      </c>
      <c r="AR53">
        <v>23</v>
      </c>
      <c r="AS53">
        <v>30149</v>
      </c>
      <c r="AT53">
        <v>45528</v>
      </c>
      <c r="AW53">
        <v>2482</v>
      </c>
      <c r="AZ53">
        <v>8449</v>
      </c>
      <c r="BA53">
        <v>2917</v>
      </c>
      <c r="BB53">
        <v>81084</v>
      </c>
    </row>
    <row r="54" spans="2:55">
      <c r="B54" t="s">
        <v>36</v>
      </c>
      <c r="AP54">
        <v>5959</v>
      </c>
      <c r="AQ54">
        <v>30126</v>
      </c>
      <c r="AR54">
        <v>8365</v>
      </c>
      <c r="AS54">
        <v>36599</v>
      </c>
      <c r="AT54">
        <v>14568</v>
      </c>
      <c r="AU54">
        <v>26465</v>
      </c>
      <c r="BA54">
        <v>602</v>
      </c>
      <c r="BB54">
        <v>3921</v>
      </c>
      <c r="BC54">
        <v>41391</v>
      </c>
    </row>
    <row r="55" spans="2:55">
      <c r="B55" t="s">
        <v>37</v>
      </c>
      <c r="AD55">
        <v>1150</v>
      </c>
      <c r="AE55">
        <v>135</v>
      </c>
      <c r="AG55">
        <v>164</v>
      </c>
      <c r="AI55">
        <v>9</v>
      </c>
      <c r="AJ55">
        <v>25</v>
      </c>
      <c r="AK55">
        <v>1423</v>
      </c>
      <c r="AL55">
        <v>2520</v>
      </c>
      <c r="AM55">
        <v>15725</v>
      </c>
      <c r="AN55">
        <v>7712</v>
      </c>
      <c r="AO55">
        <v>6965</v>
      </c>
      <c r="AP55">
        <v>18251</v>
      </c>
      <c r="AQ55">
        <v>25623</v>
      </c>
      <c r="AR55">
        <v>25475</v>
      </c>
      <c r="AS55">
        <v>20341</v>
      </c>
      <c r="AT55">
        <v>3247</v>
      </c>
      <c r="BB55">
        <v>1723</v>
      </c>
      <c r="BC55">
        <v>18532</v>
      </c>
    </row>
    <row r="56" spans="2:55">
      <c r="B56" t="s">
        <v>38</v>
      </c>
      <c r="AP56">
        <v>2030</v>
      </c>
      <c r="AT56">
        <v>430</v>
      </c>
      <c r="AX56">
        <v>500</v>
      </c>
    </row>
    <row r="57" spans="2:55">
      <c r="B57" t="s">
        <v>113</v>
      </c>
      <c r="BC57">
        <v>6</v>
      </c>
    </row>
    <row r="58" spans="2:55">
      <c r="B58" t="s">
        <v>111</v>
      </c>
      <c r="AQ58">
        <v>19</v>
      </c>
      <c r="BA58">
        <v>232</v>
      </c>
      <c r="BB58">
        <v>638</v>
      </c>
      <c r="BC58">
        <v>348</v>
      </c>
    </row>
    <row r="59" spans="2:55">
      <c r="B59" t="s">
        <v>114</v>
      </c>
      <c r="BC59">
        <v>11697</v>
      </c>
    </row>
    <row r="60" spans="2:55">
      <c r="B60" t="s">
        <v>39</v>
      </c>
      <c r="AB60">
        <v>51896</v>
      </c>
      <c r="AC60">
        <v>331740</v>
      </c>
      <c r="AD60">
        <v>658680</v>
      </c>
      <c r="AE60">
        <v>982550</v>
      </c>
      <c r="AF60">
        <v>783393</v>
      </c>
      <c r="AG60">
        <v>542852</v>
      </c>
      <c r="AH60">
        <v>904738</v>
      </c>
      <c r="AI60">
        <v>504106</v>
      </c>
      <c r="AJ60">
        <v>415948</v>
      </c>
      <c r="AK60">
        <v>296790</v>
      </c>
      <c r="AL60">
        <v>298386</v>
      </c>
      <c r="AM60">
        <v>437023</v>
      </c>
      <c r="AN60">
        <v>491738</v>
      </c>
      <c r="AO60">
        <v>305189</v>
      </c>
      <c r="AP60">
        <v>485778</v>
      </c>
      <c r="AQ60">
        <v>358209</v>
      </c>
      <c r="AR60">
        <v>373192</v>
      </c>
      <c r="AS60">
        <v>344280</v>
      </c>
      <c r="AT60">
        <v>21825</v>
      </c>
      <c r="AU60">
        <v>5205</v>
      </c>
      <c r="AY60">
        <v>214</v>
      </c>
      <c r="AZ60">
        <v>232110</v>
      </c>
      <c r="BA60">
        <v>396199</v>
      </c>
      <c r="BB60">
        <v>874306</v>
      </c>
      <c r="BC60">
        <v>2582053</v>
      </c>
    </row>
    <row r="61" spans="2:55">
      <c r="B61" t="s">
        <v>40</v>
      </c>
      <c r="AB61">
        <v>13011</v>
      </c>
      <c r="AC61">
        <v>47165</v>
      </c>
      <c r="AD61">
        <v>52940</v>
      </c>
      <c r="AE61">
        <v>65120</v>
      </c>
      <c r="AF61">
        <v>199724</v>
      </c>
      <c r="AG61">
        <v>23382</v>
      </c>
      <c r="AH61">
        <v>90968</v>
      </c>
      <c r="AI61">
        <v>28007</v>
      </c>
      <c r="AJ61">
        <v>26724</v>
      </c>
      <c r="AK61">
        <v>3156</v>
      </c>
      <c r="AL61">
        <v>17882</v>
      </c>
      <c r="AM61">
        <v>93402</v>
      </c>
      <c r="AN61">
        <v>27431</v>
      </c>
      <c r="AO61">
        <v>82375</v>
      </c>
      <c r="AP61">
        <v>47161</v>
      </c>
      <c r="AQ61">
        <v>61825</v>
      </c>
      <c r="AR61">
        <v>26781</v>
      </c>
      <c r="AS61">
        <v>8246</v>
      </c>
      <c r="AT61">
        <v>17923</v>
      </c>
      <c r="AU61">
        <v>22881</v>
      </c>
      <c r="AV61">
        <v>3625</v>
      </c>
      <c r="AW61">
        <v>26340</v>
      </c>
      <c r="AX61">
        <v>7216</v>
      </c>
      <c r="AY61">
        <v>8869</v>
      </c>
      <c r="AZ61">
        <v>27169</v>
      </c>
      <c r="BA61">
        <v>34406</v>
      </c>
      <c r="BB61">
        <v>20593</v>
      </c>
      <c r="BC61">
        <v>38981</v>
      </c>
    </row>
    <row r="62" spans="2:55">
      <c r="B62" t="s">
        <v>41</v>
      </c>
      <c r="AB62">
        <v>5</v>
      </c>
      <c r="AD62">
        <v>2710</v>
      </c>
      <c r="AE62">
        <v>43630</v>
      </c>
      <c r="AF62">
        <v>54643</v>
      </c>
      <c r="AG62">
        <v>113382</v>
      </c>
      <c r="AH62">
        <v>85897</v>
      </c>
      <c r="AI62">
        <v>133881</v>
      </c>
      <c r="AJ62">
        <v>121436</v>
      </c>
      <c r="AK62">
        <v>149330</v>
      </c>
      <c r="AL62">
        <v>1156152</v>
      </c>
      <c r="AM62">
        <v>8829263</v>
      </c>
      <c r="AN62">
        <v>7270260</v>
      </c>
      <c r="AO62">
        <v>2297701</v>
      </c>
      <c r="AP62">
        <v>3217661</v>
      </c>
      <c r="AQ62">
        <v>2021739</v>
      </c>
      <c r="AR62">
        <v>972768</v>
      </c>
      <c r="AS62">
        <v>1107716</v>
      </c>
      <c r="AT62">
        <v>1070856</v>
      </c>
      <c r="AU62">
        <v>9438</v>
      </c>
      <c r="AV62">
        <v>239</v>
      </c>
      <c r="BA62">
        <v>48</v>
      </c>
      <c r="BB62">
        <v>13595</v>
      </c>
      <c r="BC62">
        <v>130325</v>
      </c>
    </row>
    <row r="63" spans="2:55">
      <c r="B63" t="s">
        <v>94</v>
      </c>
      <c r="AK63">
        <v>1</v>
      </c>
    </row>
    <row r="64" spans="2:55">
      <c r="B64" t="s">
        <v>101</v>
      </c>
      <c r="AN64">
        <v>5221</v>
      </c>
    </row>
    <row r="65" spans="2:55">
      <c r="B65" t="s">
        <v>104</v>
      </c>
      <c r="AX65">
        <v>52</v>
      </c>
      <c r="BB65">
        <v>19</v>
      </c>
    </row>
    <row r="66" spans="2:55">
      <c r="B66" t="s">
        <v>95</v>
      </c>
      <c r="AK66">
        <v>57</v>
      </c>
      <c r="AL66">
        <v>4</v>
      </c>
      <c r="AO66">
        <v>3992</v>
      </c>
      <c r="AP66">
        <v>732</v>
      </c>
      <c r="AQ66">
        <v>708</v>
      </c>
      <c r="AR66">
        <v>4414</v>
      </c>
      <c r="AZ66">
        <v>17</v>
      </c>
      <c r="BB66">
        <v>20633</v>
      </c>
      <c r="BC66">
        <v>55998</v>
      </c>
    </row>
    <row r="67" spans="2:55">
      <c r="B67" t="s">
        <v>42</v>
      </c>
      <c r="AO67">
        <v>847</v>
      </c>
      <c r="AP67">
        <v>964</v>
      </c>
      <c r="AQ67">
        <v>767</v>
      </c>
      <c r="AR67">
        <v>8233</v>
      </c>
      <c r="AS67">
        <v>5231</v>
      </c>
      <c r="AT67">
        <v>4303</v>
      </c>
      <c r="AU67">
        <v>1420</v>
      </c>
      <c r="AX67">
        <v>2385</v>
      </c>
      <c r="AY67">
        <v>24211</v>
      </c>
      <c r="AZ67">
        <v>31771</v>
      </c>
      <c r="BA67">
        <v>19037</v>
      </c>
      <c r="BB67">
        <v>23168</v>
      </c>
      <c r="BC67">
        <v>74949</v>
      </c>
    </row>
    <row r="68" spans="2:55">
      <c r="B68" t="s">
        <v>87</v>
      </c>
      <c r="AB68">
        <v>243</v>
      </c>
      <c r="AC68">
        <v>1515</v>
      </c>
      <c r="AD68">
        <v>3450</v>
      </c>
      <c r="AE68">
        <v>1795</v>
      </c>
      <c r="AF68">
        <v>803</v>
      </c>
      <c r="AO68">
        <v>1</v>
      </c>
      <c r="AP68">
        <v>83</v>
      </c>
    </row>
    <row r="69" spans="2:55">
      <c r="B69" t="s">
        <v>43</v>
      </c>
      <c r="AB69">
        <v>1819</v>
      </c>
      <c r="AC69">
        <v>20</v>
      </c>
      <c r="AD69">
        <v>15</v>
      </c>
      <c r="AG69">
        <v>3</v>
      </c>
      <c r="AH69">
        <v>157</v>
      </c>
      <c r="AI69">
        <v>2</v>
      </c>
      <c r="AK69">
        <v>51</v>
      </c>
      <c r="AL69">
        <v>22</v>
      </c>
      <c r="AM69">
        <v>15019</v>
      </c>
      <c r="AN69">
        <v>2131</v>
      </c>
      <c r="AO69">
        <v>1054</v>
      </c>
      <c r="AP69">
        <v>471</v>
      </c>
      <c r="AQ69">
        <v>1042</v>
      </c>
      <c r="AR69">
        <v>548</v>
      </c>
      <c r="AS69">
        <v>205</v>
      </c>
      <c r="AT69">
        <v>2862</v>
      </c>
      <c r="AU69">
        <v>32</v>
      </c>
      <c r="AV69">
        <v>3072</v>
      </c>
      <c r="AW69">
        <v>2437</v>
      </c>
      <c r="AX69">
        <v>2797</v>
      </c>
      <c r="AY69">
        <v>4094</v>
      </c>
      <c r="AZ69">
        <v>22155</v>
      </c>
      <c r="BA69">
        <v>128067</v>
      </c>
      <c r="BB69">
        <v>6874</v>
      </c>
      <c r="BC69">
        <v>1386</v>
      </c>
    </row>
    <row r="70" spans="2:55">
      <c r="B70" t="s">
        <v>109</v>
      </c>
      <c r="AZ70">
        <v>9</v>
      </c>
    </row>
    <row r="71" spans="2:55">
      <c r="B71" t="s">
        <v>44</v>
      </c>
      <c r="AC71">
        <v>75</v>
      </c>
      <c r="AD71">
        <v>540</v>
      </c>
      <c r="AE71">
        <v>25</v>
      </c>
      <c r="AF71">
        <v>30</v>
      </c>
      <c r="AG71">
        <v>895</v>
      </c>
      <c r="AH71">
        <v>57</v>
      </c>
      <c r="AI71">
        <v>2</v>
      </c>
      <c r="AJ71">
        <v>2194</v>
      </c>
      <c r="AK71">
        <v>20967</v>
      </c>
      <c r="AL71">
        <v>121</v>
      </c>
      <c r="AM71">
        <v>401</v>
      </c>
      <c r="AN71">
        <v>3312</v>
      </c>
      <c r="AO71">
        <v>5376</v>
      </c>
      <c r="AP71">
        <v>2280</v>
      </c>
      <c r="AQ71">
        <v>1327</v>
      </c>
      <c r="AR71">
        <v>1452</v>
      </c>
      <c r="AS71">
        <v>1837</v>
      </c>
      <c r="AT71">
        <v>9959</v>
      </c>
      <c r="AU71">
        <v>4261069</v>
      </c>
      <c r="AV71">
        <v>5861793</v>
      </c>
      <c r="AW71">
        <v>12687572</v>
      </c>
      <c r="AX71">
        <v>2547090</v>
      </c>
      <c r="AY71">
        <v>1002273</v>
      </c>
      <c r="AZ71">
        <v>1502395</v>
      </c>
      <c r="BA71">
        <v>2550434</v>
      </c>
      <c r="BB71">
        <v>160284</v>
      </c>
      <c r="BC71">
        <v>1974203</v>
      </c>
    </row>
    <row r="72" spans="2:55">
      <c r="B72" t="s">
        <v>91</v>
      </c>
      <c r="AG72">
        <v>33</v>
      </c>
      <c r="AK72">
        <v>2</v>
      </c>
      <c r="AP72">
        <v>25</v>
      </c>
    </row>
    <row r="73" spans="2:55">
      <c r="B73" t="s">
        <v>45</v>
      </c>
      <c r="AK73">
        <v>5</v>
      </c>
      <c r="AL73">
        <v>105</v>
      </c>
      <c r="AM73">
        <v>27</v>
      </c>
      <c r="AN73">
        <v>35</v>
      </c>
      <c r="AT73">
        <v>68</v>
      </c>
    </row>
    <row r="74" spans="2:55">
      <c r="B74" t="s">
        <v>105</v>
      </c>
      <c r="AX74">
        <v>99</v>
      </c>
      <c r="AZ74">
        <v>8</v>
      </c>
      <c r="BC74">
        <v>3393</v>
      </c>
    </row>
    <row r="75" spans="2:55">
      <c r="B75" t="s">
        <v>46</v>
      </c>
      <c r="AB75">
        <v>111666</v>
      </c>
      <c r="AC75">
        <v>780545</v>
      </c>
      <c r="AD75">
        <v>1337150</v>
      </c>
      <c r="AE75">
        <v>2006350</v>
      </c>
      <c r="AF75">
        <v>1520572</v>
      </c>
      <c r="AG75">
        <v>1716621</v>
      </c>
      <c r="AH75">
        <v>2115243</v>
      </c>
      <c r="AI75">
        <v>1961451</v>
      </c>
      <c r="AJ75">
        <v>2021620</v>
      </c>
      <c r="AK75">
        <v>1307118</v>
      </c>
      <c r="AL75">
        <v>1011041</v>
      </c>
      <c r="AM75">
        <v>1176578</v>
      </c>
      <c r="AN75">
        <v>865450</v>
      </c>
      <c r="AO75">
        <v>813352</v>
      </c>
      <c r="AP75">
        <v>1015518</v>
      </c>
      <c r="AQ75">
        <v>632583</v>
      </c>
      <c r="AR75">
        <v>646386</v>
      </c>
      <c r="AS75">
        <v>146247</v>
      </c>
      <c r="AT75">
        <v>137</v>
      </c>
      <c r="AU75">
        <v>691</v>
      </c>
      <c r="AV75">
        <v>856</v>
      </c>
      <c r="AW75">
        <v>114</v>
      </c>
      <c r="AY75">
        <v>16228</v>
      </c>
      <c r="AZ75">
        <v>405874</v>
      </c>
      <c r="BA75">
        <v>1990438</v>
      </c>
      <c r="BB75">
        <v>934798</v>
      </c>
      <c r="BC75">
        <v>1059683</v>
      </c>
    </row>
    <row r="76" spans="2:55">
      <c r="B76" t="s">
        <v>47</v>
      </c>
      <c r="AO76">
        <v>1345</v>
      </c>
      <c r="AP76">
        <v>12167</v>
      </c>
      <c r="AQ76">
        <v>60369</v>
      </c>
      <c r="AR76">
        <v>63913</v>
      </c>
      <c r="AS76">
        <v>34102</v>
      </c>
      <c r="AT76">
        <v>37218</v>
      </c>
      <c r="AU76">
        <v>21156</v>
      </c>
      <c r="AW76">
        <v>21</v>
      </c>
      <c r="AZ76">
        <v>1</v>
      </c>
    </row>
    <row r="77" spans="2:55">
      <c r="B77" t="s">
        <v>48</v>
      </c>
      <c r="AP77">
        <v>47813</v>
      </c>
      <c r="AQ77">
        <v>13</v>
      </c>
      <c r="AR77">
        <v>59</v>
      </c>
      <c r="AS77">
        <v>38</v>
      </c>
      <c r="AT77">
        <v>40</v>
      </c>
      <c r="AX77">
        <v>1114</v>
      </c>
      <c r="AZ77">
        <v>3</v>
      </c>
      <c r="BB77">
        <v>28900</v>
      </c>
    </row>
    <row r="78" spans="2:55">
      <c r="B78" t="s">
        <v>110</v>
      </c>
      <c r="AZ78">
        <v>14328</v>
      </c>
    </row>
    <row r="79" spans="2:55">
      <c r="B79" t="s">
        <v>49</v>
      </c>
      <c r="AB79">
        <v>6</v>
      </c>
      <c r="AC79">
        <v>10</v>
      </c>
      <c r="AD79">
        <v>32760</v>
      </c>
      <c r="AE79">
        <v>6585</v>
      </c>
      <c r="AF79">
        <v>7165</v>
      </c>
      <c r="AG79">
        <v>9046</v>
      </c>
      <c r="AH79">
        <v>97553</v>
      </c>
      <c r="AI79">
        <v>192764</v>
      </c>
      <c r="AJ79">
        <v>111799</v>
      </c>
      <c r="AK79">
        <v>160108</v>
      </c>
      <c r="AL79">
        <v>110262</v>
      </c>
      <c r="AM79">
        <v>158956</v>
      </c>
      <c r="AN79">
        <v>308184</v>
      </c>
      <c r="AO79">
        <v>153296</v>
      </c>
      <c r="AP79">
        <v>219750</v>
      </c>
      <c r="AQ79">
        <v>102709</v>
      </c>
      <c r="AR79">
        <v>59348</v>
      </c>
      <c r="AS79">
        <v>4330</v>
      </c>
      <c r="AT79">
        <v>734</v>
      </c>
      <c r="AZ79">
        <v>69353</v>
      </c>
      <c r="BA79">
        <v>100457</v>
      </c>
      <c r="BB79">
        <v>142219</v>
      </c>
      <c r="BC79">
        <v>76507</v>
      </c>
    </row>
    <row r="80" spans="2:55">
      <c r="B80" t="s">
        <v>98</v>
      </c>
      <c r="AL80">
        <v>2</v>
      </c>
    </row>
    <row r="81" spans="2:55">
      <c r="B81" t="s">
        <v>78</v>
      </c>
      <c r="AB81">
        <v>32</v>
      </c>
      <c r="AC81">
        <v>25</v>
      </c>
      <c r="AD81">
        <v>215</v>
      </c>
      <c r="AE81">
        <v>70</v>
      </c>
      <c r="AF81">
        <v>124</v>
      </c>
      <c r="AG81">
        <v>157</v>
      </c>
      <c r="AH81">
        <v>105</v>
      </c>
      <c r="AI81">
        <v>134</v>
      </c>
      <c r="AJ81">
        <v>89</v>
      </c>
      <c r="AK81">
        <v>208</v>
      </c>
      <c r="AL81">
        <v>147</v>
      </c>
      <c r="AM81">
        <v>278</v>
      </c>
      <c r="AN81">
        <v>4653</v>
      </c>
      <c r="AO81">
        <v>7062</v>
      </c>
      <c r="AP81">
        <v>4703</v>
      </c>
      <c r="AQ81">
        <v>4961</v>
      </c>
      <c r="AR81">
        <v>1349</v>
      </c>
      <c r="AS81">
        <v>16</v>
      </c>
      <c r="AU81">
        <v>1</v>
      </c>
      <c r="AZ81">
        <v>669</v>
      </c>
      <c r="BA81">
        <v>554</v>
      </c>
      <c r="BC81">
        <v>104</v>
      </c>
    </row>
    <row r="82" spans="2:55">
      <c r="B82" t="s">
        <v>103</v>
      </c>
      <c r="AO82">
        <v>41</v>
      </c>
      <c r="AS82">
        <v>39</v>
      </c>
    </row>
    <row r="83" spans="2:55">
      <c r="B83" t="s">
        <v>50</v>
      </c>
      <c r="AO83">
        <v>336</v>
      </c>
      <c r="AP83">
        <v>119</v>
      </c>
      <c r="AQ83">
        <v>262</v>
      </c>
      <c r="AR83">
        <v>371</v>
      </c>
      <c r="AS83">
        <v>690</v>
      </c>
      <c r="AT83">
        <v>558</v>
      </c>
      <c r="AU83">
        <v>724</v>
      </c>
      <c r="AZ83">
        <f>71+192</f>
        <v>263</v>
      </c>
      <c r="BA83">
        <v>833</v>
      </c>
      <c r="BB83">
        <v>772</v>
      </c>
      <c r="BC83">
        <v>2601</v>
      </c>
    </row>
    <row r="84" spans="2:55">
      <c r="B84" t="s">
        <v>51</v>
      </c>
      <c r="AE84">
        <v>3325</v>
      </c>
      <c r="AF84">
        <v>6705</v>
      </c>
      <c r="AG84">
        <v>2677</v>
      </c>
      <c r="AH84">
        <v>10</v>
      </c>
      <c r="AI84">
        <v>6</v>
      </c>
      <c r="AK84">
        <v>7</v>
      </c>
      <c r="AL84">
        <v>7</v>
      </c>
      <c r="AM84">
        <v>30</v>
      </c>
      <c r="AN84">
        <v>75</v>
      </c>
      <c r="AO84">
        <v>37</v>
      </c>
      <c r="AQ84">
        <v>5</v>
      </c>
      <c r="AS84">
        <v>500</v>
      </c>
      <c r="AT84">
        <v>2913</v>
      </c>
      <c r="AU84">
        <v>547</v>
      </c>
      <c r="AV84">
        <v>1044</v>
      </c>
      <c r="AW84">
        <v>11187</v>
      </c>
      <c r="AX84">
        <v>13018</v>
      </c>
      <c r="AY84">
        <v>12353</v>
      </c>
      <c r="AZ84">
        <v>7298</v>
      </c>
      <c r="BA84">
        <v>3847</v>
      </c>
      <c r="BB84">
        <v>322</v>
      </c>
      <c r="BC84">
        <v>2346</v>
      </c>
    </row>
    <row r="85" spans="2:55">
      <c r="B85" t="s">
        <v>52</v>
      </c>
      <c r="AM85">
        <v>1375</v>
      </c>
      <c r="AP85">
        <v>944</v>
      </c>
      <c r="AQ85">
        <v>52</v>
      </c>
      <c r="AR85">
        <v>73</v>
      </c>
      <c r="AS85">
        <v>1574</v>
      </c>
      <c r="AT85">
        <v>1264</v>
      </c>
      <c r="AU85">
        <v>1199</v>
      </c>
      <c r="BA85">
        <v>8472</v>
      </c>
      <c r="BB85">
        <v>164959</v>
      </c>
    </row>
    <row r="86" spans="2:55">
      <c r="B86" t="s">
        <v>99</v>
      </c>
      <c r="AL86">
        <v>13</v>
      </c>
      <c r="AM86">
        <v>2562</v>
      </c>
      <c r="AN86">
        <v>7027</v>
      </c>
      <c r="AO86">
        <v>52357</v>
      </c>
      <c r="AP86">
        <v>78664</v>
      </c>
      <c r="AQ86">
        <v>33340</v>
      </c>
      <c r="AR86">
        <v>11620</v>
      </c>
      <c r="AS86">
        <v>13087</v>
      </c>
      <c r="BA86">
        <v>7</v>
      </c>
      <c r="BB86">
        <v>8</v>
      </c>
    </row>
    <row r="87" spans="2:55">
      <c r="B87" t="s">
        <v>53</v>
      </c>
      <c r="AC87">
        <v>10</v>
      </c>
      <c r="AI87">
        <v>698</v>
      </c>
      <c r="AK87">
        <v>10</v>
      </c>
      <c r="AL87">
        <v>5</v>
      </c>
      <c r="AN87">
        <v>10</v>
      </c>
      <c r="AO87">
        <v>1195</v>
      </c>
      <c r="AP87">
        <v>905</v>
      </c>
      <c r="AQ87">
        <v>3319</v>
      </c>
      <c r="AR87">
        <v>3119</v>
      </c>
      <c r="AS87">
        <v>11441</v>
      </c>
      <c r="AT87">
        <v>3202</v>
      </c>
      <c r="AU87">
        <v>2786</v>
      </c>
      <c r="AV87">
        <v>104</v>
      </c>
      <c r="AW87">
        <v>2730</v>
      </c>
      <c r="AX87">
        <v>4834</v>
      </c>
      <c r="AY87">
        <v>3112</v>
      </c>
      <c r="AZ87">
        <v>16853</v>
      </c>
      <c r="BA87">
        <v>14887</v>
      </c>
      <c r="BB87">
        <v>19506</v>
      </c>
      <c r="BC87">
        <v>16479</v>
      </c>
    </row>
    <row r="88" spans="2:55">
      <c r="B88" t="s">
        <v>54</v>
      </c>
      <c r="AB88">
        <v>7338</v>
      </c>
      <c r="AC88">
        <v>17125</v>
      </c>
      <c r="AD88">
        <v>196685</v>
      </c>
      <c r="AE88">
        <v>295825</v>
      </c>
      <c r="AF88">
        <v>758055</v>
      </c>
      <c r="AG88">
        <v>1844829</v>
      </c>
      <c r="AH88">
        <v>2338601</v>
      </c>
      <c r="AI88">
        <v>1030194</v>
      </c>
      <c r="AJ88">
        <v>1091427</v>
      </c>
      <c r="AK88">
        <v>979777</v>
      </c>
      <c r="AL88">
        <v>351490</v>
      </c>
      <c r="AM88">
        <v>243136</v>
      </c>
      <c r="AN88">
        <v>182765</v>
      </c>
      <c r="AO88">
        <v>121889</v>
      </c>
      <c r="AP88">
        <v>195469</v>
      </c>
      <c r="AQ88">
        <v>285290</v>
      </c>
      <c r="AR88">
        <v>238916</v>
      </c>
      <c r="AS88">
        <v>240373</v>
      </c>
      <c r="AT88">
        <v>147175</v>
      </c>
      <c r="AU88">
        <v>93086</v>
      </c>
      <c r="AV88">
        <v>13575</v>
      </c>
      <c r="AW88">
        <v>32352</v>
      </c>
      <c r="AX88">
        <v>1394067</v>
      </c>
      <c r="AY88">
        <v>520651</v>
      </c>
      <c r="AZ88">
        <v>262310</v>
      </c>
      <c r="BA88">
        <v>649698</v>
      </c>
      <c r="BB88">
        <v>586441</v>
      </c>
      <c r="BC88">
        <v>989375</v>
      </c>
    </row>
    <row r="89" spans="2:55">
      <c r="B89" t="s">
        <v>55</v>
      </c>
      <c r="AE89">
        <v>15</v>
      </c>
      <c r="AP89">
        <v>57</v>
      </c>
      <c r="AQ89">
        <v>75</v>
      </c>
      <c r="AS89">
        <v>232</v>
      </c>
      <c r="AT89">
        <v>96</v>
      </c>
      <c r="AU89">
        <v>267</v>
      </c>
      <c r="BB89">
        <v>632</v>
      </c>
      <c r="BC89">
        <v>283</v>
      </c>
    </row>
    <row r="90" spans="2:55">
      <c r="B90" t="s">
        <v>56</v>
      </c>
    </row>
    <row r="91" spans="2:55">
      <c r="B91" t="s">
        <v>57</v>
      </c>
      <c r="AL91">
        <v>1</v>
      </c>
      <c r="AQ91">
        <v>11</v>
      </c>
      <c r="AR91">
        <v>30</v>
      </c>
      <c r="AS91">
        <v>10104</v>
      </c>
      <c r="AT91">
        <v>93</v>
      </c>
      <c r="AU91">
        <v>49</v>
      </c>
      <c r="AZ91">
        <v>533</v>
      </c>
      <c r="BA91">
        <v>358</v>
      </c>
      <c r="BB91">
        <v>75</v>
      </c>
      <c r="BC91">
        <v>163052</v>
      </c>
    </row>
    <row r="92" spans="2:55">
      <c r="B92" t="s">
        <v>58</v>
      </c>
      <c r="AN92">
        <v>1</v>
      </c>
      <c r="AR92">
        <v>166</v>
      </c>
      <c r="AS92">
        <v>125</v>
      </c>
      <c r="AT92">
        <v>14</v>
      </c>
      <c r="AZ92">
        <v>58733</v>
      </c>
    </row>
    <row r="93" spans="2:55">
      <c r="B93" t="s">
        <v>59</v>
      </c>
      <c r="AB93">
        <v>563</v>
      </c>
      <c r="AC93">
        <v>34145</v>
      </c>
      <c r="AD93">
        <v>86860</v>
      </c>
      <c r="AE93">
        <v>118830</v>
      </c>
      <c r="AF93">
        <v>62605</v>
      </c>
      <c r="AG93">
        <v>91033</v>
      </c>
      <c r="AH93">
        <v>35655</v>
      </c>
      <c r="AI93">
        <v>37671</v>
      </c>
      <c r="AJ93">
        <v>39767</v>
      </c>
      <c r="AK93">
        <v>55930</v>
      </c>
      <c r="AL93">
        <v>85468</v>
      </c>
      <c r="AM93">
        <v>81307</v>
      </c>
      <c r="AN93">
        <v>81126</v>
      </c>
      <c r="AO93">
        <v>48207</v>
      </c>
      <c r="AP93">
        <v>31888</v>
      </c>
      <c r="AQ93">
        <v>5246</v>
      </c>
      <c r="AR93">
        <v>1796</v>
      </c>
      <c r="AS93">
        <v>6696</v>
      </c>
      <c r="AT93">
        <v>18838</v>
      </c>
      <c r="AU93">
        <v>4134</v>
      </c>
      <c r="AW93">
        <v>250</v>
      </c>
      <c r="AX93">
        <v>1785</v>
      </c>
      <c r="AY93">
        <v>99</v>
      </c>
      <c r="AZ93">
        <v>2009</v>
      </c>
      <c r="BA93">
        <v>2847</v>
      </c>
      <c r="BB93">
        <v>5465</v>
      </c>
      <c r="BC93">
        <v>6480</v>
      </c>
    </row>
    <row r="94" spans="2:55">
      <c r="B94" t="s">
        <v>79</v>
      </c>
      <c r="AO94">
        <v>325</v>
      </c>
      <c r="AQ94">
        <v>345</v>
      </c>
      <c r="AS94">
        <v>45</v>
      </c>
      <c r="AU94">
        <v>3581</v>
      </c>
      <c r="BA94">
        <v>385</v>
      </c>
      <c r="BB94">
        <v>57</v>
      </c>
      <c r="BC94">
        <v>1219</v>
      </c>
    </row>
    <row r="95" spans="2:55">
      <c r="B95" t="s">
        <v>60</v>
      </c>
      <c r="AB95">
        <v>81</v>
      </c>
      <c r="AC95">
        <v>160</v>
      </c>
      <c r="AE95">
        <v>280</v>
      </c>
      <c r="AF95">
        <v>488</v>
      </c>
      <c r="AG95">
        <v>15115</v>
      </c>
      <c r="AH95">
        <v>39182</v>
      </c>
      <c r="AI95">
        <v>20672</v>
      </c>
      <c r="AJ95">
        <v>15685</v>
      </c>
      <c r="AK95">
        <v>40480</v>
      </c>
      <c r="AL95">
        <v>11553</v>
      </c>
      <c r="AM95">
        <v>55899</v>
      </c>
      <c r="AN95">
        <v>55549</v>
      </c>
      <c r="AO95">
        <v>50784</v>
      </c>
      <c r="AP95">
        <v>42386</v>
      </c>
      <c r="AQ95">
        <v>111424</v>
      </c>
      <c r="AR95">
        <v>61272</v>
      </c>
      <c r="AS95">
        <v>9033</v>
      </c>
      <c r="AT95">
        <v>1238</v>
      </c>
      <c r="AY95">
        <v>490197</v>
      </c>
      <c r="AZ95">
        <v>143187</v>
      </c>
      <c r="BA95">
        <v>285046</v>
      </c>
      <c r="BB95">
        <v>234202</v>
      </c>
      <c r="BC95">
        <v>265414</v>
      </c>
    </row>
    <row r="96" spans="2:55">
      <c r="B96" t="s">
        <v>61</v>
      </c>
      <c r="AB96">
        <v>15178</v>
      </c>
      <c r="AC96">
        <v>23435</v>
      </c>
      <c r="AD96">
        <v>33075</v>
      </c>
      <c r="AE96">
        <v>35045</v>
      </c>
      <c r="AF96">
        <v>31434</v>
      </c>
      <c r="AG96">
        <v>86808</v>
      </c>
      <c r="AH96">
        <v>118954</v>
      </c>
      <c r="AI96">
        <v>89973</v>
      </c>
      <c r="AJ96">
        <v>44505</v>
      </c>
      <c r="AK96">
        <v>78669</v>
      </c>
      <c r="AL96">
        <v>83368</v>
      </c>
      <c r="AM96">
        <v>53575</v>
      </c>
      <c r="AN96">
        <v>55779</v>
      </c>
      <c r="AO96">
        <v>48979</v>
      </c>
      <c r="AP96">
        <v>87856</v>
      </c>
      <c r="AQ96">
        <v>72128</v>
      </c>
      <c r="AR96">
        <v>87215</v>
      </c>
      <c r="AS96">
        <v>94090</v>
      </c>
      <c r="AT96">
        <v>94779</v>
      </c>
      <c r="AU96">
        <v>56351</v>
      </c>
      <c r="AV96">
        <v>71602</v>
      </c>
      <c r="AW96">
        <v>268879</v>
      </c>
      <c r="AX96">
        <v>49483</v>
      </c>
      <c r="AY96">
        <v>252715</v>
      </c>
      <c r="AZ96">
        <v>483659</v>
      </c>
      <c r="BA96">
        <v>650627</v>
      </c>
      <c r="BB96">
        <v>567030</v>
      </c>
      <c r="BC96">
        <v>988679</v>
      </c>
    </row>
    <row r="97" spans="2:55">
      <c r="B97" t="s">
        <v>62</v>
      </c>
      <c r="AB97">
        <v>4</v>
      </c>
      <c r="AC97">
        <v>45</v>
      </c>
      <c r="AD97">
        <v>25</v>
      </c>
      <c r="AE97">
        <v>95</v>
      </c>
      <c r="AF97">
        <v>78</v>
      </c>
      <c r="AG97">
        <v>271</v>
      </c>
      <c r="AH97">
        <v>37</v>
      </c>
      <c r="AI97">
        <v>14</v>
      </c>
      <c r="AJ97">
        <v>177</v>
      </c>
      <c r="AK97">
        <v>45</v>
      </c>
      <c r="AL97">
        <v>65</v>
      </c>
      <c r="AM97">
        <v>146</v>
      </c>
      <c r="AN97">
        <v>129</v>
      </c>
      <c r="AO97">
        <v>211</v>
      </c>
      <c r="AP97">
        <v>41</v>
      </c>
      <c r="AQ97">
        <v>124</v>
      </c>
      <c r="AR97">
        <v>1110</v>
      </c>
      <c r="AS97">
        <v>41</v>
      </c>
      <c r="AT97">
        <v>80</v>
      </c>
      <c r="AY97">
        <v>25</v>
      </c>
      <c r="AZ97">
        <v>1446</v>
      </c>
      <c r="BB97">
        <v>1603</v>
      </c>
      <c r="BC97">
        <v>153</v>
      </c>
    </row>
    <row r="98" spans="2:55">
      <c r="B98" t="s">
        <v>63</v>
      </c>
      <c r="AE98">
        <v>6000</v>
      </c>
      <c r="AG98">
        <v>147</v>
      </c>
      <c r="AH98">
        <v>55</v>
      </c>
      <c r="AI98">
        <v>5124</v>
      </c>
      <c r="AJ98">
        <v>8150</v>
      </c>
      <c r="AK98">
        <v>5931</v>
      </c>
      <c r="AL98">
        <v>3862</v>
      </c>
      <c r="AM98">
        <v>104832</v>
      </c>
      <c r="AN98">
        <v>277</v>
      </c>
      <c r="AO98">
        <v>2201</v>
      </c>
      <c r="AP98">
        <v>2198</v>
      </c>
      <c r="AQ98">
        <v>3707</v>
      </c>
      <c r="AR98">
        <v>9</v>
      </c>
      <c r="AS98">
        <v>3078</v>
      </c>
      <c r="AT98">
        <v>6269</v>
      </c>
      <c r="AU98">
        <v>21</v>
      </c>
      <c r="AV98">
        <v>1678</v>
      </c>
      <c r="AW98">
        <v>3255</v>
      </c>
      <c r="AX98">
        <v>212</v>
      </c>
      <c r="AY98">
        <v>47937</v>
      </c>
      <c r="AZ98">
        <v>100889</v>
      </c>
      <c r="BA98">
        <v>188452</v>
      </c>
      <c r="BB98">
        <v>399849</v>
      </c>
      <c r="BC98">
        <v>3459</v>
      </c>
    </row>
    <row r="99" spans="2:55">
      <c r="B99" t="s">
        <v>92</v>
      </c>
      <c r="AH99">
        <v>20</v>
      </c>
      <c r="AJ99">
        <v>9</v>
      </c>
      <c r="AL99">
        <v>6</v>
      </c>
      <c r="AN99">
        <v>13</v>
      </c>
      <c r="AO99">
        <v>14</v>
      </c>
    </row>
    <row r="100" spans="2:55">
      <c r="B100" t="s">
        <v>102</v>
      </c>
      <c r="AN100">
        <v>5</v>
      </c>
      <c r="AO100">
        <v>32</v>
      </c>
      <c r="AR100">
        <v>39</v>
      </c>
      <c r="AS100">
        <v>20</v>
      </c>
      <c r="BB100">
        <v>5163</v>
      </c>
    </row>
    <row r="101" spans="2:55">
      <c r="B101" t="s">
        <v>64</v>
      </c>
      <c r="V101">
        <v>591777.52</v>
      </c>
      <c r="W101">
        <v>398920.83</v>
      </c>
      <c r="X101">
        <v>551138.85</v>
      </c>
      <c r="Y101">
        <v>2286614</v>
      </c>
      <c r="Z101">
        <v>818756</v>
      </c>
      <c r="AA101">
        <v>763363</v>
      </c>
      <c r="AB101">
        <v>1109851</v>
      </c>
      <c r="AC101">
        <v>4923000</v>
      </c>
      <c r="AD101">
        <v>8616615</v>
      </c>
      <c r="AE101">
        <v>6845045</v>
      </c>
      <c r="AF101">
        <v>3939559</v>
      </c>
      <c r="AG101">
        <v>6773886</v>
      </c>
      <c r="AH101">
        <v>5861045</v>
      </c>
      <c r="AI101">
        <v>4684908</v>
      </c>
      <c r="AJ101">
        <v>3334335</v>
      </c>
      <c r="AK101">
        <v>3433600</v>
      </c>
      <c r="AL101">
        <v>4869132</v>
      </c>
      <c r="AM101">
        <v>4780024</v>
      </c>
      <c r="AN101">
        <v>3770925</v>
      </c>
      <c r="AO101">
        <v>4787708</v>
      </c>
      <c r="AP101">
        <v>8205856</v>
      </c>
      <c r="AQ101">
        <v>5879615</v>
      </c>
      <c r="AR101">
        <v>4552097</v>
      </c>
      <c r="AS101">
        <v>3629924</v>
      </c>
      <c r="AT101">
        <v>2336998</v>
      </c>
      <c r="AU101">
        <v>1188503</v>
      </c>
      <c r="AV101">
        <v>781659</v>
      </c>
      <c r="AW101">
        <v>1371753</v>
      </c>
      <c r="AX101">
        <v>694488</v>
      </c>
      <c r="AY101">
        <v>585951</v>
      </c>
      <c r="AZ101">
        <v>919320</v>
      </c>
      <c r="BA101">
        <v>3864234</v>
      </c>
      <c r="BB101">
        <v>5804785</v>
      </c>
      <c r="BC101">
        <v>7358800</v>
      </c>
    </row>
    <row r="102" spans="2:55">
      <c r="B102" t="s">
        <v>65</v>
      </c>
      <c r="V102">
        <v>7478228.1799999997</v>
      </c>
      <c r="W102">
        <v>9423346.2300000004</v>
      </c>
      <c r="X102">
        <v>15939529.17</v>
      </c>
      <c r="Y102">
        <v>22773762</v>
      </c>
      <c r="Z102">
        <v>9543011</v>
      </c>
      <c r="AA102">
        <v>10359613</v>
      </c>
      <c r="AB102">
        <v>11524566</v>
      </c>
      <c r="AC102">
        <v>59086880</v>
      </c>
      <c r="AD102">
        <v>77839345</v>
      </c>
      <c r="AE102">
        <v>70150790</v>
      </c>
      <c r="AF102">
        <v>60285103</v>
      </c>
      <c r="AG102">
        <v>76232541</v>
      </c>
      <c r="AH102">
        <v>60205728</v>
      </c>
      <c r="AI102">
        <v>45003838</v>
      </c>
      <c r="AJ102">
        <v>32887970</v>
      </c>
      <c r="AK102">
        <v>25212282</v>
      </c>
      <c r="AL102">
        <v>23850935</v>
      </c>
      <c r="AM102">
        <v>22107138</v>
      </c>
      <c r="AN102">
        <v>19914238</v>
      </c>
      <c r="AO102">
        <v>21416082</v>
      </c>
      <c r="AP102">
        <v>23491902</v>
      </c>
      <c r="AQ102">
        <v>20627627</v>
      </c>
      <c r="AR102">
        <v>25464010</v>
      </c>
      <c r="AS102">
        <v>28836476</v>
      </c>
      <c r="AT102">
        <v>30886112</v>
      </c>
      <c r="AU102">
        <v>32223453</v>
      </c>
      <c r="AV102">
        <v>37756171</v>
      </c>
      <c r="AW102">
        <v>55623554</v>
      </c>
      <c r="AX102">
        <v>53688392</v>
      </c>
      <c r="AY102">
        <v>68437696</v>
      </c>
      <c r="AZ102">
        <v>119575616</v>
      </c>
      <c r="BA102">
        <v>131496290</v>
      </c>
      <c r="BB102">
        <v>120406620</v>
      </c>
      <c r="BC102">
        <v>137885024</v>
      </c>
    </row>
    <row r="103" spans="2:55">
      <c r="B103" t="s">
        <v>66</v>
      </c>
      <c r="AN103">
        <v>5</v>
      </c>
      <c r="AQ103">
        <v>1403</v>
      </c>
      <c r="AR103">
        <v>1280</v>
      </c>
      <c r="AS103">
        <v>5</v>
      </c>
      <c r="AT103">
        <v>578</v>
      </c>
      <c r="AW103">
        <v>81</v>
      </c>
      <c r="AX103">
        <v>59532</v>
      </c>
      <c r="AY103">
        <v>20263</v>
      </c>
      <c r="AZ103">
        <v>1428</v>
      </c>
      <c r="BA103">
        <v>2902</v>
      </c>
      <c r="BB103">
        <v>56857</v>
      </c>
      <c r="BC103">
        <v>147</v>
      </c>
    </row>
    <row r="104" spans="2:55">
      <c r="B104" t="s">
        <v>67</v>
      </c>
      <c r="AF104">
        <v>284</v>
      </c>
      <c r="AG104">
        <v>4897</v>
      </c>
      <c r="AH104">
        <v>60</v>
      </c>
      <c r="AJ104">
        <v>2541</v>
      </c>
      <c r="AK104">
        <v>17</v>
      </c>
      <c r="AL104">
        <v>222764</v>
      </c>
      <c r="AM104">
        <v>238152</v>
      </c>
      <c r="AN104">
        <v>5</v>
      </c>
      <c r="AO104">
        <v>29</v>
      </c>
      <c r="AP104">
        <v>881</v>
      </c>
      <c r="AR104">
        <v>169</v>
      </c>
      <c r="AS104">
        <v>95</v>
      </c>
      <c r="AT104">
        <v>27</v>
      </c>
      <c r="AU104">
        <v>122</v>
      </c>
      <c r="AV104">
        <v>128</v>
      </c>
      <c r="AW104">
        <v>13565</v>
      </c>
      <c r="AX104">
        <v>27844</v>
      </c>
      <c r="AY104">
        <v>36592</v>
      </c>
      <c r="AZ104">
        <v>9958</v>
      </c>
      <c r="BA104">
        <v>1532</v>
      </c>
      <c r="BB104">
        <v>5484010</v>
      </c>
      <c r="BC104">
        <v>2179</v>
      </c>
    </row>
    <row r="105" spans="2:55">
      <c r="B105" t="s">
        <v>68</v>
      </c>
      <c r="AB105">
        <v>60342</v>
      </c>
      <c r="AC105">
        <v>128780</v>
      </c>
      <c r="AD105">
        <v>21565</v>
      </c>
      <c r="AE105">
        <v>9470</v>
      </c>
      <c r="AF105">
        <v>1352</v>
      </c>
      <c r="AG105">
        <v>2491</v>
      </c>
      <c r="AH105">
        <v>1155</v>
      </c>
      <c r="AI105">
        <v>1759</v>
      </c>
      <c r="AK105">
        <v>424</v>
      </c>
      <c r="AL105">
        <v>350</v>
      </c>
      <c r="AM105">
        <v>647</v>
      </c>
      <c r="AN105">
        <v>376</v>
      </c>
      <c r="AP105">
        <v>2177</v>
      </c>
      <c r="AQ105">
        <v>379</v>
      </c>
      <c r="AR105">
        <v>384</v>
      </c>
      <c r="AU105">
        <v>64</v>
      </c>
      <c r="AV105">
        <v>1054</v>
      </c>
    </row>
    <row r="106" spans="2:55">
      <c r="B106" t="s">
        <v>69</v>
      </c>
      <c r="AN106">
        <v>12</v>
      </c>
      <c r="AP106">
        <v>128</v>
      </c>
      <c r="AQ106">
        <v>87</v>
      </c>
      <c r="AR106">
        <v>288</v>
      </c>
      <c r="AS106">
        <v>4538</v>
      </c>
      <c r="AT106">
        <v>602</v>
      </c>
      <c r="AU106">
        <v>86</v>
      </c>
      <c r="BC106">
        <v>24</v>
      </c>
    </row>
    <row r="107" spans="2:55">
      <c r="B107" t="s">
        <v>121</v>
      </c>
      <c r="V107">
        <v>142762.56</v>
      </c>
      <c r="W107">
        <v>138464.69</v>
      </c>
      <c r="X107">
        <v>280479.01</v>
      </c>
      <c r="Y107">
        <v>886335</v>
      </c>
      <c r="Z107">
        <v>457849</v>
      </c>
      <c r="AA107">
        <v>584913</v>
      </c>
    </row>
    <row r="109" spans="2:55">
      <c r="B109" t="s">
        <v>122</v>
      </c>
      <c r="S109">
        <f t="shared" ref="S109:W109" si="0">SUM(S4:S108)</f>
        <v>0</v>
      </c>
      <c r="T109">
        <f t="shared" si="0"/>
        <v>0</v>
      </c>
      <c r="U109">
        <f t="shared" si="0"/>
        <v>0</v>
      </c>
      <c r="V109">
        <f t="shared" si="0"/>
        <v>8606085.790000001</v>
      </c>
      <c r="W109">
        <f t="shared" si="0"/>
        <v>10180693.42</v>
      </c>
      <c r="X109">
        <f t="shared" ref="X109:AS109" si="1">SUM(X4:X108)</f>
        <v>17117608.09</v>
      </c>
      <c r="Y109">
        <f t="shared" si="1"/>
        <v>27398411</v>
      </c>
      <c r="Z109">
        <f t="shared" si="1"/>
        <v>11957205</v>
      </c>
      <c r="AA109">
        <f t="shared" si="1"/>
        <v>12350271</v>
      </c>
      <c r="AB109">
        <f t="shared" si="1"/>
        <v>14157963</v>
      </c>
      <c r="AC109">
        <f t="shared" si="1"/>
        <v>73480640</v>
      </c>
      <c r="AD109">
        <f t="shared" si="1"/>
        <v>101187825</v>
      </c>
      <c r="AE109">
        <f t="shared" si="1"/>
        <v>94257030</v>
      </c>
      <c r="AF109">
        <f t="shared" si="1"/>
        <v>78756600</v>
      </c>
      <c r="AG109">
        <f t="shared" si="1"/>
        <v>101241283</v>
      </c>
      <c r="AH109">
        <f t="shared" si="1"/>
        <v>86189612</v>
      </c>
      <c r="AI109">
        <f t="shared" si="1"/>
        <v>64208132</v>
      </c>
      <c r="AJ109">
        <f t="shared" si="1"/>
        <v>47881591</v>
      </c>
      <c r="AK109">
        <f t="shared" si="1"/>
        <v>37305551</v>
      </c>
      <c r="AL109">
        <f t="shared" si="1"/>
        <v>38333943</v>
      </c>
      <c r="AM109">
        <f t="shared" si="1"/>
        <v>45685208</v>
      </c>
      <c r="AN109">
        <f t="shared" si="1"/>
        <v>41161621</v>
      </c>
      <c r="AO109">
        <f t="shared" si="1"/>
        <v>37920626</v>
      </c>
      <c r="AP109">
        <f t="shared" si="1"/>
        <v>46075660</v>
      </c>
      <c r="AQ109">
        <f t="shared" si="1"/>
        <v>37973889</v>
      </c>
      <c r="AR109">
        <f t="shared" si="1"/>
        <v>40903683</v>
      </c>
      <c r="AS109">
        <f t="shared" si="1"/>
        <v>39700574</v>
      </c>
      <c r="AT109">
        <f>SUM(AT4:AT108)</f>
        <v>37155548</v>
      </c>
      <c r="AU109">
        <f>SUM(AU4:AU108)</f>
        <v>42285166</v>
      </c>
      <c r="AV109">
        <f t="shared" ref="AV109:BC109" si="2">SUM(AV4:AV108)</f>
        <v>49202511</v>
      </c>
      <c r="AW109">
        <f t="shared" si="2"/>
        <v>80155339</v>
      </c>
      <c r="AX109">
        <f t="shared" si="2"/>
        <v>65769704</v>
      </c>
      <c r="AY109">
        <f t="shared" si="2"/>
        <v>79607734</v>
      </c>
      <c r="AZ109">
        <f t="shared" si="2"/>
        <v>136152008</v>
      </c>
      <c r="BA109">
        <f t="shared" si="2"/>
        <v>161042717</v>
      </c>
      <c r="BB109">
        <f t="shared" si="2"/>
        <v>157134111</v>
      </c>
      <c r="BC109">
        <f t="shared" si="2"/>
        <v>181004620</v>
      </c>
    </row>
    <row r="111" spans="2:55">
      <c r="V111">
        <f>8606085.79-V109</f>
        <v>0</v>
      </c>
      <c r="W111">
        <f>10180693.42-W109</f>
        <v>0</v>
      </c>
      <c r="X111">
        <f>17117608.09-X109</f>
        <v>0</v>
      </c>
      <c r="Y111">
        <f>27398411-Y109</f>
        <v>0</v>
      </c>
      <c r="Z111">
        <f>11957205-Z109</f>
        <v>0</v>
      </c>
      <c r="AA111">
        <f>12350271-AA109</f>
        <v>0</v>
      </c>
      <c r="AB111">
        <f>14157963-AB109</f>
        <v>0</v>
      </c>
      <c r="AC111">
        <f>73480640-AC109</f>
        <v>0</v>
      </c>
      <c r="AD111">
        <f>101187825-AD109</f>
        <v>0</v>
      </c>
      <c r="AE111">
        <f>94257030-AE109</f>
        <v>0</v>
      </c>
      <c r="AF111">
        <f>78756600-AF109</f>
        <v>0</v>
      </c>
      <c r="AG111">
        <f>101241283-AG109</f>
        <v>0</v>
      </c>
      <c r="AH111">
        <f>86189612-AH109</f>
        <v>0</v>
      </c>
      <c r="AI111">
        <f>64208132-AI109</f>
        <v>0</v>
      </c>
      <c r="AJ111">
        <f>47881591-AJ109</f>
        <v>0</v>
      </c>
      <c r="AK111">
        <f>37305551-AK109</f>
        <v>0</v>
      </c>
      <c r="AL111">
        <f>38333943-AL109</f>
        <v>0</v>
      </c>
      <c r="AM111">
        <f>45685208-AM109</f>
        <v>0</v>
      </c>
      <c r="AN111">
        <f>41161621-AN109</f>
        <v>0</v>
      </c>
      <c r="AO111">
        <f>37920626-AO109</f>
        <v>0</v>
      </c>
      <c r="AP111">
        <f>46075660-AP109</f>
        <v>0</v>
      </c>
      <c r="AQ111">
        <f>37973889-AQ109</f>
        <v>0</v>
      </c>
      <c r="AR111">
        <f>40903683-AR109</f>
        <v>0</v>
      </c>
      <c r="AS111">
        <f>39700574-AS109</f>
        <v>0</v>
      </c>
      <c r="AT111">
        <f>37155548-AT109</f>
        <v>0</v>
      </c>
      <c r="AU111">
        <f>42285166-AU109</f>
        <v>0</v>
      </c>
      <c r="AV111">
        <f>49202511-AV109</f>
        <v>0</v>
      </c>
      <c r="AW111">
        <f>80155339-AW109</f>
        <v>0</v>
      </c>
      <c r="AX111">
        <f>65769704-AX109</f>
        <v>0</v>
      </c>
      <c r="AY111">
        <f>79607734-AY109</f>
        <v>0</v>
      </c>
      <c r="AZ111">
        <f>136152008-AZ109</f>
        <v>0</v>
      </c>
      <c r="BA111">
        <f>161042717-BA109</f>
        <v>0</v>
      </c>
      <c r="BB111">
        <f>157134111-BB109</f>
        <v>0</v>
      </c>
      <c r="BC111">
        <f>181004620-BC109</f>
        <v>0</v>
      </c>
    </row>
    <row r="113" spans="22:55">
      <c r="V113" t="s">
        <v>72</v>
      </c>
      <c r="W113" t="s">
        <v>72</v>
      </c>
      <c r="X113" t="s">
        <v>72</v>
      </c>
      <c r="Y113" t="s">
        <v>72</v>
      </c>
      <c r="Z113" t="s">
        <v>72</v>
      </c>
      <c r="AE113" t="s">
        <v>72</v>
      </c>
      <c r="AI113" t="s">
        <v>72</v>
      </c>
      <c r="AP113" t="s">
        <v>72</v>
      </c>
      <c r="AQ113" t="s">
        <v>72</v>
      </c>
      <c r="AR113" t="s">
        <v>72</v>
      </c>
      <c r="AS113" t="s">
        <v>72</v>
      </c>
      <c r="AT113" t="s">
        <v>72</v>
      </c>
      <c r="AU113" t="s">
        <v>72</v>
      </c>
      <c r="AV113" t="s">
        <v>72</v>
      </c>
      <c r="AW113" t="s">
        <v>72</v>
      </c>
      <c r="AX113" t="s">
        <v>72</v>
      </c>
      <c r="AY113" t="s">
        <v>72</v>
      </c>
      <c r="AZ113" t="s">
        <v>72</v>
      </c>
      <c r="BA113" t="s">
        <v>72</v>
      </c>
      <c r="BB113" t="s">
        <v>72</v>
      </c>
      <c r="BC113" t="s">
        <v>72</v>
      </c>
    </row>
    <row r="115" spans="22:55">
      <c r="V115" t="s">
        <v>73</v>
      </c>
      <c r="W115" t="s">
        <v>73</v>
      </c>
      <c r="X115" t="s">
        <v>73</v>
      </c>
      <c r="Y115" t="s">
        <v>73</v>
      </c>
      <c r="Z115" t="s">
        <v>73</v>
      </c>
      <c r="AE115" t="s">
        <v>73</v>
      </c>
      <c r="AI115" t="s">
        <v>73</v>
      </c>
      <c r="AP115" t="s">
        <v>73</v>
      </c>
      <c r="AQ115" t="s">
        <v>73</v>
      </c>
      <c r="AR115" t="s">
        <v>73</v>
      </c>
      <c r="AS115" t="s">
        <v>73</v>
      </c>
      <c r="AT115" t="s">
        <v>73</v>
      </c>
      <c r="AU115" t="s">
        <v>73</v>
      </c>
      <c r="AV115" t="s">
        <v>73</v>
      </c>
      <c r="AW115" t="s">
        <v>73</v>
      </c>
      <c r="AX115" t="s">
        <v>73</v>
      </c>
      <c r="AY115" t="s">
        <v>73</v>
      </c>
      <c r="AZ115" t="s">
        <v>73</v>
      </c>
      <c r="BA115" t="s">
        <v>73</v>
      </c>
      <c r="BB115" t="s">
        <v>73</v>
      </c>
      <c r="BC115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0"/>
  <sheetViews>
    <sheetView tabSelected="1" workbookViewId="0">
      <pane xSplit="3" ySplit="3" topLeftCell="V4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5"/>
  <cols>
    <col min="31" max="31" width="10" bestFit="1" customWidth="1"/>
    <col min="33" max="33" width="10" bestFit="1" customWidth="1"/>
    <col min="51" max="55" width="10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V2">
        <v>1</v>
      </c>
      <c r="W2">
        <v>1</v>
      </c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C3" t="s">
        <v>70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115</v>
      </c>
      <c r="AD3" t="s">
        <v>115</v>
      </c>
      <c r="AE3" t="s">
        <v>115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115</v>
      </c>
      <c r="AL3" t="s">
        <v>115</v>
      </c>
      <c r="AM3" t="s">
        <v>115</v>
      </c>
      <c r="AN3" t="s">
        <v>115</v>
      </c>
      <c r="AO3" t="s">
        <v>115</v>
      </c>
      <c r="AP3" t="s">
        <v>115</v>
      </c>
      <c r="AQ3" t="s">
        <v>115</v>
      </c>
      <c r="AR3" t="s">
        <v>115</v>
      </c>
      <c r="AS3" t="s">
        <v>115</v>
      </c>
    </row>
    <row r="4" spans="1:55">
      <c r="A4" t="s">
        <v>2</v>
      </c>
      <c r="B4" t="s">
        <v>3</v>
      </c>
    </row>
    <row r="5" spans="1:55">
      <c r="B5" t="s">
        <v>108</v>
      </c>
      <c r="AX5">
        <v>9606</v>
      </c>
      <c r="AY5">
        <v>2508</v>
      </c>
      <c r="AZ5">
        <v>511</v>
      </c>
      <c r="BA5">
        <v>1184</v>
      </c>
      <c r="BB5">
        <v>1066</v>
      </c>
    </row>
    <row r="6" spans="1:55">
      <c r="B6" t="s">
        <v>4</v>
      </c>
      <c r="AJ6">
        <v>3974</v>
      </c>
      <c r="AK6">
        <v>3042</v>
      </c>
      <c r="AL6">
        <v>30586</v>
      </c>
      <c r="AN6">
        <v>11906</v>
      </c>
      <c r="AQ6">
        <v>32746</v>
      </c>
      <c r="AR6">
        <v>6248</v>
      </c>
      <c r="AS6">
        <v>16145</v>
      </c>
      <c r="AU6">
        <v>45</v>
      </c>
      <c r="AV6">
        <v>125504</v>
      </c>
      <c r="AW6">
        <v>17998</v>
      </c>
      <c r="AX6">
        <v>5110</v>
      </c>
      <c r="AY6">
        <v>78389</v>
      </c>
      <c r="AZ6">
        <v>52011</v>
      </c>
      <c r="BA6">
        <v>9514</v>
      </c>
      <c r="BB6">
        <v>508</v>
      </c>
    </row>
    <row r="7" spans="1:55">
      <c r="B7" t="s">
        <v>88</v>
      </c>
      <c r="AI7">
        <v>21</v>
      </c>
      <c r="AK7">
        <v>359</v>
      </c>
      <c r="AQ7">
        <v>2804</v>
      </c>
      <c r="BA7">
        <v>20</v>
      </c>
    </row>
    <row r="8" spans="1:55">
      <c r="B8" t="s">
        <v>5</v>
      </c>
    </row>
    <row r="9" spans="1:55">
      <c r="B9" t="s">
        <v>6</v>
      </c>
      <c r="AB9">
        <v>3434</v>
      </c>
      <c r="AC9">
        <v>14245</v>
      </c>
      <c r="AD9">
        <v>11060</v>
      </c>
      <c r="AE9">
        <v>15085</v>
      </c>
      <c r="AF9">
        <v>42472</v>
      </c>
      <c r="AG9">
        <v>96670</v>
      </c>
      <c r="AH9">
        <v>74641</v>
      </c>
      <c r="AI9">
        <v>28060</v>
      </c>
      <c r="AJ9">
        <v>15193</v>
      </c>
      <c r="AK9">
        <v>7978</v>
      </c>
      <c r="AL9">
        <v>16745</v>
      </c>
      <c r="AM9">
        <v>20905</v>
      </c>
      <c r="AN9">
        <v>23389</v>
      </c>
      <c r="AO9">
        <v>39202</v>
      </c>
      <c r="AP9">
        <v>36853</v>
      </c>
      <c r="AQ9">
        <v>44399</v>
      </c>
      <c r="AR9">
        <v>66570</v>
      </c>
      <c r="AS9">
        <v>155937</v>
      </c>
      <c r="AT9">
        <v>144529</v>
      </c>
      <c r="AU9">
        <v>393502</v>
      </c>
      <c r="AV9">
        <v>913821</v>
      </c>
      <c r="AW9">
        <v>450909</v>
      </c>
      <c r="AX9">
        <v>345544</v>
      </c>
      <c r="AY9">
        <v>336338</v>
      </c>
      <c r="AZ9">
        <v>551939</v>
      </c>
      <c r="BA9">
        <v>217484</v>
      </c>
      <c r="BB9">
        <v>155819</v>
      </c>
      <c r="BC9">
        <v>152804</v>
      </c>
    </row>
    <row r="10" spans="1:55">
      <c r="B10" t="s">
        <v>81</v>
      </c>
      <c r="AB10">
        <v>29504</v>
      </c>
      <c r="AC10">
        <v>253475</v>
      </c>
      <c r="AJ10">
        <v>8878</v>
      </c>
      <c r="AL10">
        <v>2260</v>
      </c>
      <c r="AQ10">
        <v>85</v>
      </c>
      <c r="AR10">
        <v>43</v>
      </c>
      <c r="AS10">
        <v>55</v>
      </c>
      <c r="AV10">
        <v>196911</v>
      </c>
      <c r="AW10">
        <v>211200</v>
      </c>
      <c r="AY10">
        <v>197969</v>
      </c>
      <c r="AZ10">
        <v>91352</v>
      </c>
      <c r="BA10">
        <v>84850</v>
      </c>
      <c r="BB10">
        <v>156</v>
      </c>
      <c r="BC10">
        <v>218</v>
      </c>
    </row>
    <row r="11" spans="1:55">
      <c r="B11" t="s">
        <v>7</v>
      </c>
      <c r="AB11">
        <v>755474</v>
      </c>
      <c r="AC11">
        <v>2546875</v>
      </c>
      <c r="AD11">
        <v>3512645</v>
      </c>
      <c r="AE11">
        <v>5304615</v>
      </c>
      <c r="AF11">
        <v>3975274</v>
      </c>
      <c r="AG11">
        <v>7072644</v>
      </c>
      <c r="AH11">
        <v>4677321</v>
      </c>
      <c r="AI11">
        <v>5316654</v>
      </c>
      <c r="AJ11">
        <v>3905173</v>
      </c>
      <c r="AK11">
        <v>3236937</v>
      </c>
      <c r="AL11">
        <v>3463954</v>
      </c>
      <c r="AM11">
        <v>3718443</v>
      </c>
      <c r="AN11">
        <v>3115393</v>
      </c>
      <c r="AO11">
        <v>4747353</v>
      </c>
      <c r="AP11">
        <v>5625493</v>
      </c>
      <c r="AQ11">
        <v>4329746</v>
      </c>
      <c r="AR11">
        <v>3738412</v>
      </c>
      <c r="AS11">
        <v>2535918</v>
      </c>
      <c r="AY11">
        <v>5837964</v>
      </c>
      <c r="AZ11">
        <v>17819454</v>
      </c>
      <c r="BA11">
        <v>18817525</v>
      </c>
      <c r="BB11">
        <v>17891236</v>
      </c>
      <c r="BC11">
        <v>30429794</v>
      </c>
    </row>
    <row r="12" spans="1:55">
      <c r="B12" t="s">
        <v>107</v>
      </c>
      <c r="AN12">
        <v>751</v>
      </c>
      <c r="AQ12">
        <v>671</v>
      </c>
      <c r="AR12">
        <v>751</v>
      </c>
      <c r="AS12">
        <v>1001</v>
      </c>
      <c r="AY12">
        <v>470</v>
      </c>
      <c r="AZ12">
        <v>697</v>
      </c>
      <c r="BA12">
        <v>3700</v>
      </c>
      <c r="BB12">
        <v>3746</v>
      </c>
      <c r="BC12">
        <v>37</v>
      </c>
    </row>
    <row r="13" spans="1:55">
      <c r="B13" t="s">
        <v>85</v>
      </c>
      <c r="AZ13">
        <v>14</v>
      </c>
    </row>
    <row r="14" spans="1:55">
      <c r="B14" t="s">
        <v>8</v>
      </c>
      <c r="AN14">
        <v>375</v>
      </c>
      <c r="AT14">
        <v>16400</v>
      </c>
      <c r="AW14">
        <v>40</v>
      </c>
      <c r="AX14">
        <v>17</v>
      </c>
      <c r="AY14">
        <v>25</v>
      </c>
      <c r="AZ14">
        <v>247</v>
      </c>
      <c r="BA14">
        <v>118</v>
      </c>
      <c r="BB14">
        <v>21</v>
      </c>
      <c r="BC14">
        <v>4300</v>
      </c>
    </row>
    <row r="15" spans="1:55">
      <c r="B15" t="s">
        <v>9</v>
      </c>
      <c r="BB15">
        <v>2188</v>
      </c>
    </row>
    <row r="16" spans="1:55">
      <c r="B16" t="s">
        <v>10</v>
      </c>
      <c r="AQ16">
        <v>132</v>
      </c>
      <c r="AY16">
        <v>11479</v>
      </c>
    </row>
    <row r="17" spans="2:55">
      <c r="B17" t="s">
        <v>11</v>
      </c>
      <c r="AB17">
        <v>25</v>
      </c>
      <c r="AC17">
        <v>255600</v>
      </c>
      <c r="AD17">
        <v>1017720</v>
      </c>
      <c r="AE17">
        <v>809500</v>
      </c>
      <c r="AF17">
        <v>1898070</v>
      </c>
      <c r="AG17">
        <v>1091344</v>
      </c>
      <c r="AH17">
        <v>358287</v>
      </c>
      <c r="AI17">
        <v>1009</v>
      </c>
      <c r="AJ17">
        <v>22411</v>
      </c>
      <c r="AK17">
        <v>50986</v>
      </c>
      <c r="AL17">
        <v>73821</v>
      </c>
      <c r="AM17">
        <v>332244</v>
      </c>
      <c r="AN17">
        <v>170005</v>
      </c>
      <c r="AO17">
        <v>351599</v>
      </c>
      <c r="AP17">
        <v>290955</v>
      </c>
      <c r="AQ17">
        <v>54319</v>
      </c>
      <c r="AR17">
        <v>221463</v>
      </c>
      <c r="AS17">
        <v>701828</v>
      </c>
      <c r="AT17">
        <v>1386244</v>
      </c>
      <c r="AU17">
        <v>314441</v>
      </c>
      <c r="AV17">
        <v>2479131</v>
      </c>
      <c r="AW17">
        <v>9545685</v>
      </c>
      <c r="AX17">
        <v>1977424</v>
      </c>
      <c r="AY17">
        <v>2691056</v>
      </c>
      <c r="AZ17">
        <v>178378</v>
      </c>
      <c r="BA17">
        <v>199803</v>
      </c>
      <c r="BB17">
        <v>813618</v>
      </c>
      <c r="BC17">
        <v>1814744</v>
      </c>
    </row>
    <row r="18" spans="2:55">
      <c r="B18" t="s">
        <v>12</v>
      </c>
      <c r="AB18">
        <v>10318</v>
      </c>
      <c r="AC18">
        <v>23945</v>
      </c>
      <c r="AD18">
        <v>173025</v>
      </c>
      <c r="AE18">
        <v>220030</v>
      </c>
      <c r="AF18">
        <v>127387</v>
      </c>
      <c r="AG18">
        <v>84342</v>
      </c>
      <c r="AH18">
        <v>78097</v>
      </c>
      <c r="AI18">
        <v>114883</v>
      </c>
      <c r="AJ18">
        <v>90302</v>
      </c>
      <c r="AK18">
        <v>65693</v>
      </c>
      <c r="AL18">
        <v>23146</v>
      </c>
      <c r="AM18">
        <v>3868</v>
      </c>
      <c r="AN18">
        <v>18460</v>
      </c>
      <c r="AO18">
        <v>20493</v>
      </c>
      <c r="AP18">
        <v>12060</v>
      </c>
      <c r="AQ18">
        <v>6792</v>
      </c>
      <c r="AR18">
        <v>22347</v>
      </c>
      <c r="AS18">
        <v>42515</v>
      </c>
      <c r="AT18">
        <v>31528</v>
      </c>
      <c r="AU18">
        <v>1904</v>
      </c>
      <c r="AV18">
        <v>46217</v>
      </c>
      <c r="AW18">
        <v>33043</v>
      </c>
      <c r="AX18">
        <v>14407</v>
      </c>
      <c r="AY18">
        <v>5057</v>
      </c>
      <c r="AZ18">
        <v>53091</v>
      </c>
      <c r="BA18">
        <v>142634</v>
      </c>
      <c r="BB18">
        <v>26535</v>
      </c>
      <c r="BC18">
        <v>21835</v>
      </c>
    </row>
    <row r="19" spans="2:55">
      <c r="B19" t="s">
        <v>13</v>
      </c>
    </row>
    <row r="20" spans="2:55">
      <c r="B20" t="s">
        <v>118</v>
      </c>
      <c r="AO20">
        <v>13925</v>
      </c>
      <c r="AP20">
        <v>4426</v>
      </c>
      <c r="AS20">
        <v>10967</v>
      </c>
    </row>
    <row r="21" spans="2:55">
      <c r="B21" t="s">
        <v>14</v>
      </c>
    </row>
    <row r="22" spans="2:55">
      <c r="B22" t="s">
        <v>15</v>
      </c>
      <c r="AB22">
        <v>312</v>
      </c>
      <c r="AI22">
        <v>999</v>
      </c>
      <c r="AT22">
        <v>123</v>
      </c>
      <c r="AX22">
        <v>30</v>
      </c>
      <c r="AY22">
        <v>19</v>
      </c>
      <c r="AZ22">
        <v>93</v>
      </c>
      <c r="BA22">
        <v>25</v>
      </c>
      <c r="BB22">
        <v>100</v>
      </c>
      <c r="BC22">
        <v>941</v>
      </c>
    </row>
    <row r="23" spans="2:55">
      <c r="B23" t="s">
        <v>16</v>
      </c>
      <c r="AZ23">
        <v>24375</v>
      </c>
      <c r="BB23">
        <v>5</v>
      </c>
    </row>
    <row r="24" spans="2:55">
      <c r="B24" t="s">
        <v>17</v>
      </c>
      <c r="AB24">
        <v>6374</v>
      </c>
      <c r="AC24">
        <v>2300</v>
      </c>
      <c r="AD24">
        <v>100</v>
      </c>
      <c r="AF24">
        <v>480</v>
      </c>
      <c r="AG24">
        <v>500</v>
      </c>
      <c r="AH24">
        <v>53149</v>
      </c>
      <c r="AI24">
        <v>245152</v>
      </c>
      <c r="AJ24">
        <v>66317</v>
      </c>
      <c r="AO24">
        <v>18</v>
      </c>
      <c r="AT24">
        <v>712744</v>
      </c>
      <c r="AU24">
        <v>2359852</v>
      </c>
      <c r="AV24">
        <v>2061360</v>
      </c>
      <c r="AW24">
        <v>4871565</v>
      </c>
      <c r="AX24">
        <v>1598627</v>
      </c>
      <c r="AY24">
        <v>8729188</v>
      </c>
      <c r="AZ24">
        <v>418718</v>
      </c>
      <c r="BA24">
        <v>98</v>
      </c>
      <c r="BB24">
        <v>741455</v>
      </c>
      <c r="BC24">
        <v>1307678</v>
      </c>
    </row>
    <row r="25" spans="2:55">
      <c r="B25" t="s">
        <v>93</v>
      </c>
      <c r="AJ25">
        <v>18550</v>
      </c>
      <c r="AK25">
        <v>12</v>
      </c>
      <c r="AL25">
        <v>15</v>
      </c>
    </row>
    <row r="26" spans="2:55">
      <c r="B26" t="s">
        <v>82</v>
      </c>
      <c r="AV26">
        <v>1126</v>
      </c>
      <c r="AW26">
        <v>1038</v>
      </c>
      <c r="AX26">
        <v>495</v>
      </c>
      <c r="AY26">
        <v>30</v>
      </c>
      <c r="BA26">
        <v>111</v>
      </c>
      <c r="BB26">
        <v>288</v>
      </c>
      <c r="BC26">
        <v>42</v>
      </c>
    </row>
    <row r="27" spans="2:55">
      <c r="B27" t="s">
        <v>18</v>
      </c>
      <c r="AB27">
        <v>231576</v>
      </c>
      <c r="AC27">
        <v>182485</v>
      </c>
      <c r="AD27">
        <v>553290</v>
      </c>
      <c r="AE27">
        <v>24565</v>
      </c>
      <c r="AF27">
        <v>2949817</v>
      </c>
      <c r="AG27">
        <v>880262</v>
      </c>
      <c r="AH27">
        <v>814597</v>
      </c>
      <c r="AI27">
        <v>545793</v>
      </c>
      <c r="AJ27">
        <v>365</v>
      </c>
      <c r="AK27">
        <v>20</v>
      </c>
      <c r="AM27">
        <v>1172</v>
      </c>
      <c r="AN27">
        <v>1927</v>
      </c>
      <c r="AO27">
        <v>3768</v>
      </c>
      <c r="AP27">
        <v>60</v>
      </c>
      <c r="AQ27">
        <v>143</v>
      </c>
      <c r="AR27">
        <v>138</v>
      </c>
      <c r="AS27">
        <v>2764</v>
      </c>
      <c r="AT27">
        <v>5019</v>
      </c>
      <c r="AU27">
        <v>63829</v>
      </c>
      <c r="AV27">
        <v>462360</v>
      </c>
      <c r="AW27">
        <v>878530</v>
      </c>
      <c r="AX27">
        <v>368728</v>
      </c>
      <c r="AY27">
        <v>8517614</v>
      </c>
      <c r="AZ27">
        <v>418945</v>
      </c>
      <c r="BA27">
        <v>116992</v>
      </c>
      <c r="BB27">
        <v>6171275</v>
      </c>
      <c r="BC27">
        <v>236736</v>
      </c>
    </row>
    <row r="28" spans="2:55">
      <c r="B28" t="s">
        <v>19</v>
      </c>
      <c r="AB28">
        <v>5785</v>
      </c>
      <c r="AC28">
        <v>3460</v>
      </c>
      <c r="AD28">
        <v>88360</v>
      </c>
      <c r="AE28">
        <v>98450</v>
      </c>
      <c r="AF28">
        <v>297565</v>
      </c>
      <c r="AG28">
        <v>412144</v>
      </c>
      <c r="AH28">
        <v>10585</v>
      </c>
      <c r="AI28">
        <v>22070</v>
      </c>
      <c r="AJ28">
        <v>13029</v>
      </c>
      <c r="AK28">
        <v>6497</v>
      </c>
      <c r="AL28">
        <v>49686</v>
      </c>
      <c r="AM28">
        <v>170694</v>
      </c>
      <c r="AN28">
        <v>132187</v>
      </c>
      <c r="AO28">
        <v>94120</v>
      </c>
      <c r="AP28">
        <v>150269</v>
      </c>
      <c r="AQ28">
        <v>221391</v>
      </c>
      <c r="AR28">
        <v>221096</v>
      </c>
      <c r="AS28">
        <v>94713</v>
      </c>
      <c r="AT28">
        <v>22427</v>
      </c>
      <c r="AU28">
        <v>404428</v>
      </c>
      <c r="AV28">
        <v>236076</v>
      </c>
      <c r="AW28">
        <v>493107</v>
      </c>
      <c r="AX28">
        <v>241548</v>
      </c>
      <c r="AY28">
        <v>414323</v>
      </c>
      <c r="AZ28">
        <v>821429</v>
      </c>
      <c r="BA28">
        <v>188304</v>
      </c>
      <c r="BB28">
        <v>92547</v>
      </c>
      <c r="BC28">
        <v>76953</v>
      </c>
    </row>
    <row r="29" spans="2:55">
      <c r="B29" t="s">
        <v>20</v>
      </c>
      <c r="AI29">
        <v>23</v>
      </c>
      <c r="AJ29">
        <v>6213</v>
      </c>
      <c r="AK29">
        <v>1605</v>
      </c>
      <c r="AN29">
        <v>4506</v>
      </c>
      <c r="AP29">
        <v>23545</v>
      </c>
      <c r="AQ29">
        <v>189837</v>
      </c>
      <c r="AR29">
        <v>277843</v>
      </c>
      <c r="BB29">
        <v>29</v>
      </c>
      <c r="BC29">
        <v>10</v>
      </c>
    </row>
    <row r="30" spans="2:55">
      <c r="B30" t="s">
        <v>21</v>
      </c>
      <c r="AB30">
        <v>633610</v>
      </c>
      <c r="AC30">
        <v>4235590</v>
      </c>
      <c r="AD30">
        <v>6536275</v>
      </c>
      <c r="AE30">
        <v>8069805</v>
      </c>
      <c r="AF30">
        <v>6221242</v>
      </c>
      <c r="AG30">
        <v>8752335</v>
      </c>
      <c r="AH30">
        <v>6377468</v>
      </c>
      <c r="AI30">
        <v>4885848</v>
      </c>
      <c r="AJ30">
        <v>4083254</v>
      </c>
      <c r="AK30">
        <v>3274270</v>
      </c>
      <c r="AL30">
        <v>3834834</v>
      </c>
      <c r="AM30">
        <v>3308365</v>
      </c>
      <c r="AN30">
        <v>2243838</v>
      </c>
      <c r="AO30">
        <v>2835597</v>
      </c>
      <c r="AP30">
        <v>2085963</v>
      </c>
      <c r="AQ30">
        <v>1858112</v>
      </c>
      <c r="AR30">
        <v>1887232</v>
      </c>
      <c r="AS30">
        <v>475394</v>
      </c>
      <c r="AZ30">
        <v>727</v>
      </c>
      <c r="BA30">
        <v>666642</v>
      </c>
      <c r="BB30">
        <v>276606</v>
      </c>
      <c r="BC30">
        <v>4641</v>
      </c>
    </row>
    <row r="31" spans="2:55">
      <c r="B31" t="s">
        <v>22</v>
      </c>
      <c r="AB31">
        <v>9493</v>
      </c>
      <c r="AC31">
        <v>37160</v>
      </c>
      <c r="AD31">
        <v>59845</v>
      </c>
      <c r="AE31">
        <v>25760</v>
      </c>
      <c r="AF31">
        <v>31097</v>
      </c>
      <c r="AG31">
        <v>31601</v>
      </c>
      <c r="AH31">
        <v>52313</v>
      </c>
      <c r="AI31">
        <v>14480</v>
      </c>
      <c r="AJ31">
        <v>4348</v>
      </c>
      <c r="AK31">
        <v>158</v>
      </c>
      <c r="AL31">
        <v>433</v>
      </c>
      <c r="AM31">
        <v>2831</v>
      </c>
      <c r="AN31">
        <v>4426</v>
      </c>
      <c r="AO31">
        <v>2574</v>
      </c>
      <c r="AP31">
        <v>9928</v>
      </c>
      <c r="AQ31">
        <v>202</v>
      </c>
      <c r="AR31">
        <v>165</v>
      </c>
      <c r="AS31">
        <v>159</v>
      </c>
      <c r="AT31">
        <v>1709</v>
      </c>
      <c r="AU31">
        <v>201172</v>
      </c>
      <c r="AV31">
        <v>139622</v>
      </c>
      <c r="AW31">
        <v>69841</v>
      </c>
      <c r="AX31">
        <v>8537</v>
      </c>
      <c r="AY31">
        <v>114312</v>
      </c>
      <c r="AZ31">
        <v>13128</v>
      </c>
      <c r="BA31">
        <v>298669</v>
      </c>
      <c r="BB31">
        <v>538827</v>
      </c>
      <c r="BC31">
        <v>596017</v>
      </c>
    </row>
    <row r="32" spans="2:55">
      <c r="B32" t="s">
        <v>23</v>
      </c>
    </row>
    <row r="33" spans="2:55">
      <c r="B33" t="s">
        <v>24</v>
      </c>
      <c r="AI33">
        <v>13130</v>
      </c>
      <c r="AY33">
        <v>205</v>
      </c>
      <c r="AZ33">
        <v>2</v>
      </c>
      <c r="BB33">
        <v>324</v>
      </c>
      <c r="BC33">
        <v>50</v>
      </c>
    </row>
    <row r="34" spans="2:55">
      <c r="B34" t="s">
        <v>25</v>
      </c>
      <c r="AQ34">
        <v>4531</v>
      </c>
      <c r="AR34">
        <v>48165</v>
      </c>
    </row>
    <row r="35" spans="2:55">
      <c r="B35" t="s">
        <v>26</v>
      </c>
      <c r="AD35">
        <v>21870</v>
      </c>
      <c r="AE35">
        <v>8720</v>
      </c>
      <c r="AF35">
        <v>148293</v>
      </c>
      <c r="AG35">
        <v>261889</v>
      </c>
      <c r="AH35">
        <v>184220</v>
      </c>
      <c r="AI35">
        <v>43966</v>
      </c>
      <c r="AJ35">
        <v>14658</v>
      </c>
      <c r="AK35">
        <v>17951</v>
      </c>
      <c r="AL35">
        <v>1680</v>
      </c>
      <c r="AM35">
        <v>10966</v>
      </c>
      <c r="AN35">
        <v>6205</v>
      </c>
      <c r="AO35">
        <v>3180</v>
      </c>
      <c r="AP35">
        <v>59687</v>
      </c>
      <c r="AQ35">
        <v>167779</v>
      </c>
      <c r="AR35">
        <v>62694</v>
      </c>
      <c r="AS35">
        <v>6258</v>
      </c>
    </row>
    <row r="36" spans="2:55">
      <c r="B36" t="s">
        <v>27</v>
      </c>
      <c r="V36">
        <v>3023691.04</v>
      </c>
      <c r="W36">
        <v>30082.799999999999</v>
      </c>
      <c r="X36">
        <v>11249964.970000001</v>
      </c>
      <c r="Y36">
        <v>6531252</v>
      </c>
      <c r="Z36">
        <v>2511586</v>
      </c>
      <c r="AA36">
        <v>6018524</v>
      </c>
      <c r="AB36">
        <v>8838648</v>
      </c>
      <c r="AC36">
        <v>46849615</v>
      </c>
      <c r="AD36">
        <v>61546835</v>
      </c>
      <c r="AE36">
        <v>65931830</v>
      </c>
      <c r="AF36">
        <v>36340605</v>
      </c>
      <c r="AG36">
        <v>56410703</v>
      </c>
      <c r="AH36">
        <v>46233062</v>
      </c>
      <c r="AI36">
        <v>35165827</v>
      </c>
      <c r="AJ36">
        <v>22744883</v>
      </c>
      <c r="AK36">
        <v>16113937</v>
      </c>
      <c r="AL36">
        <v>25275888</v>
      </c>
      <c r="AM36">
        <v>27680817</v>
      </c>
      <c r="AN36">
        <v>14090222</v>
      </c>
      <c r="AO36">
        <v>22296202</v>
      </c>
      <c r="AP36">
        <v>7315532</v>
      </c>
      <c r="AQ36">
        <v>4010796</v>
      </c>
      <c r="AR36">
        <v>7614544</v>
      </c>
      <c r="AS36">
        <v>1087044</v>
      </c>
      <c r="AY36">
        <v>44798</v>
      </c>
      <c r="AZ36">
        <v>1399193</v>
      </c>
      <c r="BA36">
        <v>1692380</v>
      </c>
      <c r="BB36">
        <v>586628</v>
      </c>
      <c r="BC36">
        <v>948676</v>
      </c>
    </row>
    <row r="37" spans="2:55">
      <c r="B37" t="s">
        <v>86</v>
      </c>
      <c r="AD37">
        <v>3200</v>
      </c>
      <c r="AE37">
        <v>13430</v>
      </c>
      <c r="AF37">
        <v>24962</v>
      </c>
      <c r="AG37">
        <v>46784</v>
      </c>
      <c r="AH37">
        <v>31936</v>
      </c>
      <c r="AI37">
        <v>107772</v>
      </c>
      <c r="AJ37">
        <v>25901</v>
      </c>
      <c r="AK37">
        <v>71134</v>
      </c>
      <c r="AL37">
        <v>43485</v>
      </c>
      <c r="AM37">
        <v>143958</v>
      </c>
      <c r="AN37">
        <v>84582</v>
      </c>
      <c r="AO37">
        <v>55949</v>
      </c>
      <c r="AP37">
        <v>31327</v>
      </c>
      <c r="AQ37">
        <v>32173</v>
      </c>
      <c r="AR37">
        <v>17676</v>
      </c>
      <c r="AS37">
        <v>12518</v>
      </c>
    </row>
    <row r="38" spans="2:55">
      <c r="B38" t="s">
        <v>28</v>
      </c>
    </row>
    <row r="39" spans="2:55">
      <c r="B39" t="s">
        <v>29</v>
      </c>
      <c r="AT39">
        <v>8089</v>
      </c>
    </row>
    <row r="40" spans="2:55">
      <c r="B40" t="s">
        <v>30</v>
      </c>
      <c r="AB40">
        <v>686248</v>
      </c>
      <c r="AC40">
        <v>3263440</v>
      </c>
      <c r="AD40">
        <v>2656880</v>
      </c>
      <c r="AE40">
        <v>2467635</v>
      </c>
      <c r="AF40">
        <v>4753743</v>
      </c>
      <c r="AG40">
        <v>5623727</v>
      </c>
      <c r="AH40">
        <v>3410203</v>
      </c>
      <c r="AI40">
        <v>4979597</v>
      </c>
      <c r="AJ40">
        <v>1391490</v>
      </c>
      <c r="AK40">
        <v>1165763</v>
      </c>
      <c r="AL40">
        <v>559524</v>
      </c>
      <c r="AM40">
        <v>373650</v>
      </c>
      <c r="AN40">
        <v>1322980</v>
      </c>
      <c r="AO40">
        <v>1037436</v>
      </c>
      <c r="AP40">
        <v>1871423</v>
      </c>
      <c r="AQ40">
        <v>714603</v>
      </c>
      <c r="AR40">
        <v>1140020</v>
      </c>
      <c r="AY40">
        <v>7</v>
      </c>
      <c r="BA40">
        <v>164740</v>
      </c>
      <c r="BB40">
        <v>12647</v>
      </c>
      <c r="BC40">
        <v>831538</v>
      </c>
    </row>
    <row r="41" spans="2:55">
      <c r="B41" t="s">
        <v>120</v>
      </c>
      <c r="AJ41">
        <v>2644</v>
      </c>
      <c r="AK41">
        <v>2020</v>
      </c>
      <c r="AL41">
        <v>2095</v>
      </c>
      <c r="AN41">
        <v>883</v>
      </c>
    </row>
    <row r="42" spans="2:55">
      <c r="B42" t="s">
        <v>31</v>
      </c>
    </row>
    <row r="43" spans="2:55">
      <c r="B43" t="s">
        <v>32</v>
      </c>
      <c r="AF43">
        <v>40</v>
      </c>
      <c r="AM43">
        <v>2633</v>
      </c>
      <c r="AR43">
        <v>256</v>
      </c>
      <c r="AT43">
        <v>10735</v>
      </c>
      <c r="AV43">
        <v>5</v>
      </c>
      <c r="AZ43">
        <v>695</v>
      </c>
      <c r="BA43">
        <v>29</v>
      </c>
    </row>
    <row r="44" spans="2:55">
      <c r="B44" t="s">
        <v>33</v>
      </c>
      <c r="AG44">
        <v>1500</v>
      </c>
      <c r="AY44">
        <v>132</v>
      </c>
      <c r="AZ44">
        <v>1265</v>
      </c>
      <c r="BA44">
        <v>100</v>
      </c>
      <c r="BB44">
        <v>420</v>
      </c>
    </row>
    <row r="45" spans="2:55">
      <c r="B45" t="s">
        <v>34</v>
      </c>
      <c r="AI45">
        <v>987</v>
      </c>
      <c r="AJ45">
        <v>1065</v>
      </c>
      <c r="AL45">
        <v>34</v>
      </c>
      <c r="AM45">
        <v>749</v>
      </c>
      <c r="AN45">
        <v>175</v>
      </c>
      <c r="AO45">
        <v>700</v>
      </c>
      <c r="AP45">
        <v>891</v>
      </c>
      <c r="AQ45">
        <v>657</v>
      </c>
      <c r="AR45">
        <v>1292</v>
      </c>
      <c r="AS45">
        <v>1177</v>
      </c>
      <c r="AT45">
        <v>1465</v>
      </c>
      <c r="AU45">
        <v>1817</v>
      </c>
      <c r="AW45">
        <v>22000</v>
      </c>
      <c r="AX45">
        <v>23508</v>
      </c>
      <c r="AY45">
        <v>34</v>
      </c>
      <c r="AZ45">
        <v>2433</v>
      </c>
      <c r="BA45">
        <v>16681</v>
      </c>
    </row>
    <row r="46" spans="2:55">
      <c r="B46" t="s">
        <v>106</v>
      </c>
      <c r="AD46">
        <v>3000</v>
      </c>
      <c r="AM46">
        <v>1524</v>
      </c>
      <c r="AS46">
        <v>2375</v>
      </c>
      <c r="AX46">
        <v>9278</v>
      </c>
      <c r="AY46">
        <v>30449</v>
      </c>
      <c r="AZ46">
        <v>10374</v>
      </c>
      <c r="BA46">
        <v>9986</v>
      </c>
    </row>
    <row r="47" spans="2:55">
      <c r="B47" t="s">
        <v>89</v>
      </c>
      <c r="AX47">
        <v>4500</v>
      </c>
      <c r="BA47">
        <v>78</v>
      </c>
    </row>
    <row r="48" spans="2:55">
      <c r="B48" t="s">
        <v>35</v>
      </c>
      <c r="AH48">
        <v>100</v>
      </c>
      <c r="AO48">
        <v>4</v>
      </c>
      <c r="AR48">
        <v>200</v>
      </c>
      <c r="AS48">
        <v>409</v>
      </c>
      <c r="AT48">
        <v>94</v>
      </c>
      <c r="AU48">
        <v>125</v>
      </c>
      <c r="AY48">
        <v>15</v>
      </c>
      <c r="BB48">
        <v>13183</v>
      </c>
      <c r="BC48">
        <v>1225</v>
      </c>
    </row>
    <row r="49" spans="2:55">
      <c r="B49" t="s">
        <v>36</v>
      </c>
    </row>
    <row r="50" spans="2:55">
      <c r="B50" t="s">
        <v>37</v>
      </c>
    </row>
    <row r="51" spans="2:55">
      <c r="B51" t="s">
        <v>38</v>
      </c>
    </row>
    <row r="52" spans="2:55">
      <c r="B52" t="s">
        <v>39</v>
      </c>
      <c r="AB52">
        <v>404391</v>
      </c>
      <c r="AC52">
        <v>1467810</v>
      </c>
      <c r="AD52">
        <v>1807390</v>
      </c>
      <c r="AE52">
        <v>2279280</v>
      </c>
      <c r="AF52">
        <v>2786136</v>
      </c>
      <c r="AG52">
        <v>7898594</v>
      </c>
      <c r="AH52">
        <v>6124423</v>
      </c>
      <c r="AI52">
        <v>6608023</v>
      </c>
      <c r="AJ52">
        <v>4032557</v>
      </c>
      <c r="AK52">
        <v>3766244</v>
      </c>
      <c r="AL52">
        <v>3003323</v>
      </c>
      <c r="AM52">
        <v>4117140</v>
      </c>
      <c r="AN52">
        <v>831690</v>
      </c>
      <c r="AO52">
        <v>313619</v>
      </c>
      <c r="AP52">
        <v>3646737</v>
      </c>
      <c r="AQ52">
        <v>375563</v>
      </c>
      <c r="AR52">
        <v>151349</v>
      </c>
      <c r="AS52">
        <v>29235</v>
      </c>
      <c r="AY52">
        <v>1797210</v>
      </c>
      <c r="AZ52">
        <v>6536656</v>
      </c>
      <c r="BA52">
        <v>9502842</v>
      </c>
      <c r="BB52">
        <v>14199684</v>
      </c>
      <c r="BC52">
        <v>22184600</v>
      </c>
    </row>
    <row r="53" spans="2:55">
      <c r="B53" t="s">
        <v>40</v>
      </c>
      <c r="AB53">
        <v>803</v>
      </c>
      <c r="AC53">
        <v>6900</v>
      </c>
      <c r="AD53">
        <v>2645</v>
      </c>
      <c r="AE53">
        <v>975</v>
      </c>
      <c r="AF53">
        <v>7496</v>
      </c>
      <c r="AG53">
        <v>9025</v>
      </c>
      <c r="AH53">
        <v>5470</v>
      </c>
      <c r="AI53">
        <v>35614</v>
      </c>
      <c r="AJ53">
        <v>21774</v>
      </c>
      <c r="AK53">
        <v>3256</v>
      </c>
      <c r="AL53">
        <v>10759</v>
      </c>
      <c r="AM53">
        <v>33090</v>
      </c>
      <c r="AN53">
        <v>26986</v>
      </c>
      <c r="AO53">
        <v>3927</v>
      </c>
      <c r="AP53">
        <v>41195</v>
      </c>
      <c r="AQ53">
        <v>12737</v>
      </c>
      <c r="AR53">
        <v>5337</v>
      </c>
      <c r="AS53">
        <v>3323</v>
      </c>
      <c r="AT53">
        <v>28346</v>
      </c>
      <c r="AU53">
        <v>13371</v>
      </c>
      <c r="AV53">
        <v>16555</v>
      </c>
      <c r="AW53">
        <v>111301</v>
      </c>
      <c r="AX53">
        <v>30087</v>
      </c>
      <c r="AY53">
        <v>3623</v>
      </c>
      <c r="AZ53">
        <v>38299</v>
      </c>
      <c r="BA53">
        <v>32742</v>
      </c>
      <c r="BB53">
        <v>18120</v>
      </c>
      <c r="BC53">
        <v>23425</v>
      </c>
    </row>
    <row r="54" spans="2:55">
      <c r="B54" t="s">
        <v>41</v>
      </c>
      <c r="AB54">
        <v>310</v>
      </c>
      <c r="AC54">
        <v>830</v>
      </c>
      <c r="AD54">
        <v>2525</v>
      </c>
      <c r="AE54">
        <v>6010</v>
      </c>
      <c r="AF54">
        <v>41015</v>
      </c>
      <c r="AG54">
        <v>24104</v>
      </c>
      <c r="AH54">
        <v>14095</v>
      </c>
      <c r="AI54">
        <v>18526</v>
      </c>
      <c r="AM54">
        <v>36107</v>
      </c>
      <c r="AN54">
        <v>867870</v>
      </c>
      <c r="AO54">
        <v>709522</v>
      </c>
      <c r="AP54">
        <v>936881</v>
      </c>
      <c r="AQ54">
        <v>765336</v>
      </c>
      <c r="AR54">
        <v>24394</v>
      </c>
      <c r="AT54">
        <v>1180443</v>
      </c>
    </row>
    <row r="55" spans="2:55">
      <c r="B55" t="s">
        <v>42</v>
      </c>
    </row>
    <row r="56" spans="2:55">
      <c r="B56" t="s">
        <v>43</v>
      </c>
      <c r="AB56">
        <v>8467</v>
      </c>
      <c r="AC56">
        <v>1000</v>
      </c>
      <c r="AD56">
        <v>45695</v>
      </c>
      <c r="AE56">
        <v>18005</v>
      </c>
      <c r="AF56">
        <v>12570</v>
      </c>
      <c r="AH56">
        <v>1009</v>
      </c>
      <c r="AI56">
        <v>2423</v>
      </c>
      <c r="AL56">
        <v>13640</v>
      </c>
      <c r="AM56">
        <v>58268</v>
      </c>
      <c r="AN56">
        <v>2175</v>
      </c>
      <c r="AR56">
        <v>1141</v>
      </c>
      <c r="AS56">
        <v>42078</v>
      </c>
      <c r="AT56">
        <v>48328</v>
      </c>
      <c r="AX56">
        <v>6</v>
      </c>
      <c r="AY56">
        <v>37464</v>
      </c>
      <c r="AZ56">
        <v>120025</v>
      </c>
      <c r="BA56">
        <v>15954</v>
      </c>
      <c r="BB56">
        <v>3180</v>
      </c>
      <c r="BC56">
        <v>15</v>
      </c>
    </row>
    <row r="57" spans="2:55">
      <c r="B57" t="s">
        <v>44</v>
      </c>
      <c r="AI57">
        <v>19415</v>
      </c>
      <c r="AM57">
        <v>211</v>
      </c>
      <c r="AN57">
        <v>1028</v>
      </c>
      <c r="AP57">
        <v>330</v>
      </c>
      <c r="AQ57">
        <v>1387</v>
      </c>
      <c r="AR57">
        <v>1380</v>
      </c>
      <c r="AV57">
        <v>100</v>
      </c>
      <c r="AW57">
        <v>2667</v>
      </c>
      <c r="AX57">
        <v>409081</v>
      </c>
      <c r="AY57">
        <v>99949</v>
      </c>
      <c r="AZ57">
        <v>123</v>
      </c>
      <c r="BA57">
        <v>40</v>
      </c>
      <c r="BB57">
        <v>2928</v>
      </c>
      <c r="BC57">
        <v>510</v>
      </c>
    </row>
    <row r="58" spans="2:55">
      <c r="B58" t="s">
        <v>45</v>
      </c>
      <c r="BA58">
        <v>477</v>
      </c>
    </row>
    <row r="59" spans="2:55">
      <c r="B59" t="s">
        <v>105</v>
      </c>
      <c r="BB59">
        <v>20000</v>
      </c>
    </row>
    <row r="60" spans="2:55">
      <c r="B60" t="s">
        <v>46</v>
      </c>
      <c r="AB60">
        <v>233606</v>
      </c>
      <c r="AC60">
        <v>1124740</v>
      </c>
      <c r="AD60">
        <v>3029695</v>
      </c>
      <c r="AE60">
        <v>2652690</v>
      </c>
      <c r="AF60">
        <v>2367467</v>
      </c>
      <c r="AG60">
        <v>4982927</v>
      </c>
      <c r="AH60">
        <v>1371900</v>
      </c>
      <c r="AI60">
        <v>752812</v>
      </c>
      <c r="AJ60">
        <v>422556</v>
      </c>
      <c r="AK60">
        <v>173172</v>
      </c>
      <c r="AL60">
        <v>669930</v>
      </c>
      <c r="AM60">
        <v>110823</v>
      </c>
      <c r="AN60">
        <v>84519</v>
      </c>
      <c r="AO60">
        <v>354154</v>
      </c>
      <c r="AP60">
        <v>957523</v>
      </c>
      <c r="AQ60">
        <v>951076</v>
      </c>
      <c r="AR60">
        <v>561471</v>
      </c>
      <c r="AS60">
        <v>137616</v>
      </c>
      <c r="AY60">
        <v>197506</v>
      </c>
      <c r="AZ60">
        <v>2729677</v>
      </c>
      <c r="BA60">
        <v>5134374</v>
      </c>
      <c r="BB60">
        <v>5951541</v>
      </c>
      <c r="BC60">
        <v>17070284</v>
      </c>
    </row>
    <row r="61" spans="2:55">
      <c r="B61" t="s">
        <v>47</v>
      </c>
    </row>
    <row r="62" spans="2:55">
      <c r="B62" t="s">
        <v>48</v>
      </c>
    </row>
    <row r="63" spans="2:55">
      <c r="B63" t="s">
        <v>49</v>
      </c>
      <c r="AB63">
        <v>4961</v>
      </c>
      <c r="AC63">
        <v>135465</v>
      </c>
      <c r="AD63">
        <v>558055</v>
      </c>
      <c r="AE63">
        <v>1241420</v>
      </c>
      <c r="AF63">
        <v>599850</v>
      </c>
      <c r="AG63">
        <v>700309</v>
      </c>
      <c r="AH63">
        <v>388009</v>
      </c>
      <c r="AI63">
        <v>247285</v>
      </c>
      <c r="AJ63">
        <v>55979</v>
      </c>
      <c r="AK63">
        <v>64868</v>
      </c>
      <c r="AL63">
        <v>136270</v>
      </c>
      <c r="AM63">
        <v>24107</v>
      </c>
      <c r="AN63">
        <v>23634</v>
      </c>
      <c r="AO63">
        <v>51475</v>
      </c>
      <c r="AP63">
        <v>411350</v>
      </c>
      <c r="AQ63">
        <v>371517</v>
      </c>
      <c r="AR63">
        <v>236402</v>
      </c>
      <c r="AS63">
        <v>145892</v>
      </c>
      <c r="AY63">
        <v>1862465</v>
      </c>
      <c r="AZ63">
        <v>13005978</v>
      </c>
      <c r="BA63">
        <v>5367170</v>
      </c>
      <c r="BB63">
        <v>1649663</v>
      </c>
      <c r="BC63">
        <v>319700</v>
      </c>
    </row>
    <row r="64" spans="2:55">
      <c r="B64" t="s">
        <v>78</v>
      </c>
      <c r="AH64">
        <v>12</v>
      </c>
      <c r="AQ64">
        <v>1302</v>
      </c>
      <c r="AR64">
        <v>15445</v>
      </c>
      <c r="AS64">
        <v>2845</v>
      </c>
      <c r="BA64">
        <v>50</v>
      </c>
    </row>
    <row r="65" spans="2:55">
      <c r="B65" t="s">
        <v>103</v>
      </c>
      <c r="AZ65">
        <v>122</v>
      </c>
      <c r="BB65">
        <v>1</v>
      </c>
    </row>
    <row r="66" spans="2:55">
      <c r="B66" t="s">
        <v>50</v>
      </c>
    </row>
    <row r="67" spans="2:55">
      <c r="B67" t="s">
        <v>51</v>
      </c>
      <c r="AF67">
        <v>38</v>
      </c>
      <c r="AS67">
        <v>226</v>
      </c>
      <c r="AT67">
        <v>428</v>
      </c>
      <c r="AW67">
        <v>170</v>
      </c>
      <c r="AX67">
        <v>41</v>
      </c>
      <c r="AY67">
        <v>478</v>
      </c>
      <c r="BC67">
        <v>550</v>
      </c>
    </row>
    <row r="68" spans="2:55">
      <c r="B68" t="s">
        <v>52</v>
      </c>
      <c r="AZ68">
        <v>10</v>
      </c>
    </row>
    <row r="69" spans="2:55">
      <c r="B69" t="s">
        <v>99</v>
      </c>
      <c r="AL69">
        <v>12558</v>
      </c>
      <c r="AQ69">
        <v>4962</v>
      </c>
    </row>
    <row r="70" spans="2:55">
      <c r="B70" t="s">
        <v>53</v>
      </c>
      <c r="AX70">
        <v>5</v>
      </c>
      <c r="AZ70">
        <v>5</v>
      </c>
    </row>
    <row r="71" spans="2:55">
      <c r="B71" t="s">
        <v>54</v>
      </c>
      <c r="AB71">
        <v>16103</v>
      </c>
      <c r="AC71">
        <v>44535</v>
      </c>
      <c r="AD71">
        <v>97840</v>
      </c>
      <c r="AE71">
        <v>164485</v>
      </c>
      <c r="AF71">
        <v>606924</v>
      </c>
      <c r="AG71">
        <v>700788</v>
      </c>
      <c r="AH71">
        <v>10907</v>
      </c>
      <c r="AI71">
        <v>7033</v>
      </c>
      <c r="AJ71">
        <v>6496</v>
      </c>
      <c r="AK71">
        <v>20</v>
      </c>
      <c r="AL71">
        <v>862</v>
      </c>
      <c r="AM71">
        <v>8175</v>
      </c>
      <c r="AN71">
        <v>6899</v>
      </c>
      <c r="AO71">
        <v>966</v>
      </c>
      <c r="AP71">
        <v>465</v>
      </c>
      <c r="AQ71">
        <v>906</v>
      </c>
      <c r="AR71">
        <v>11945</v>
      </c>
      <c r="AU71">
        <v>6018</v>
      </c>
      <c r="AV71">
        <v>28406</v>
      </c>
      <c r="AW71">
        <v>98797</v>
      </c>
      <c r="AX71">
        <v>508829</v>
      </c>
      <c r="AY71">
        <v>174987</v>
      </c>
      <c r="AZ71">
        <v>235942</v>
      </c>
      <c r="BA71">
        <v>86301</v>
      </c>
      <c r="BB71">
        <v>203335</v>
      </c>
      <c r="BC71">
        <v>338948</v>
      </c>
    </row>
    <row r="72" spans="2:55">
      <c r="B72" t="s">
        <v>119</v>
      </c>
      <c r="AQ72">
        <v>1939</v>
      </c>
    </row>
    <row r="73" spans="2:55">
      <c r="B73" t="s">
        <v>55</v>
      </c>
      <c r="AV73">
        <v>372000</v>
      </c>
    </row>
    <row r="74" spans="2:55">
      <c r="B74" t="s">
        <v>116</v>
      </c>
      <c r="AP74">
        <v>17973</v>
      </c>
      <c r="AQ74">
        <v>6517</v>
      </c>
      <c r="AR74">
        <v>2675</v>
      </c>
    </row>
    <row r="75" spans="2:55">
      <c r="B75" t="s">
        <v>56</v>
      </c>
      <c r="AN75">
        <v>2304</v>
      </c>
      <c r="AO75">
        <v>1044</v>
      </c>
      <c r="AT75">
        <v>4261</v>
      </c>
    </row>
    <row r="76" spans="2:55">
      <c r="B76" t="s">
        <v>117</v>
      </c>
      <c r="AO76">
        <v>5473</v>
      </c>
      <c r="AP76">
        <v>6205</v>
      </c>
      <c r="AQ76">
        <v>7888</v>
      </c>
      <c r="AR76">
        <v>2823</v>
      </c>
      <c r="AS76">
        <v>1325</v>
      </c>
    </row>
    <row r="77" spans="2:55">
      <c r="B77" t="s">
        <v>57</v>
      </c>
      <c r="AM77">
        <v>50</v>
      </c>
      <c r="AP77">
        <v>5</v>
      </c>
      <c r="AW77">
        <v>396</v>
      </c>
      <c r="AZ77">
        <v>625</v>
      </c>
      <c r="BC77">
        <v>75</v>
      </c>
    </row>
    <row r="78" spans="2:55">
      <c r="B78" t="s">
        <v>58</v>
      </c>
    </row>
    <row r="79" spans="2:55">
      <c r="B79" t="s">
        <v>59</v>
      </c>
      <c r="AB79">
        <v>2000</v>
      </c>
      <c r="AC79">
        <v>117485</v>
      </c>
      <c r="AD79">
        <v>443450</v>
      </c>
      <c r="AE79">
        <v>903675</v>
      </c>
      <c r="AF79">
        <v>2613415</v>
      </c>
      <c r="AG79">
        <v>2879867</v>
      </c>
      <c r="AH79">
        <v>2198700</v>
      </c>
      <c r="AI79">
        <v>1399152</v>
      </c>
      <c r="AJ79">
        <v>178362</v>
      </c>
      <c r="AK79">
        <v>388779</v>
      </c>
      <c r="AL79">
        <v>935506</v>
      </c>
      <c r="AM79">
        <v>631844</v>
      </c>
      <c r="AN79">
        <v>171764</v>
      </c>
      <c r="AO79">
        <v>166628</v>
      </c>
      <c r="AU79">
        <v>168</v>
      </c>
      <c r="BC79">
        <v>10</v>
      </c>
    </row>
    <row r="80" spans="2:55">
      <c r="B80" t="s">
        <v>60</v>
      </c>
      <c r="AB80">
        <v>10755</v>
      </c>
      <c r="AC80">
        <v>13125</v>
      </c>
      <c r="AD80">
        <v>412470</v>
      </c>
      <c r="AE80">
        <v>475035</v>
      </c>
      <c r="AF80">
        <v>663490</v>
      </c>
      <c r="AG80">
        <v>995589</v>
      </c>
      <c r="AH80">
        <v>533326</v>
      </c>
      <c r="AI80">
        <v>305300</v>
      </c>
      <c r="AJ80">
        <v>195660</v>
      </c>
      <c r="AK80">
        <v>80632</v>
      </c>
      <c r="AL80">
        <v>160878</v>
      </c>
      <c r="AM80">
        <v>56998</v>
      </c>
      <c r="AN80">
        <v>76578</v>
      </c>
      <c r="AO80">
        <v>155941</v>
      </c>
      <c r="AP80">
        <v>982314</v>
      </c>
      <c r="AQ80">
        <v>466039</v>
      </c>
      <c r="AR80">
        <v>213564</v>
      </c>
      <c r="AS80">
        <v>32708</v>
      </c>
      <c r="AY80">
        <v>343930</v>
      </c>
      <c r="AZ80">
        <v>942360</v>
      </c>
      <c r="BA80">
        <v>617165</v>
      </c>
    </row>
    <row r="81" spans="2:55">
      <c r="B81" t="s">
        <v>61</v>
      </c>
      <c r="AC81">
        <v>41780</v>
      </c>
      <c r="AD81">
        <v>51650</v>
      </c>
      <c r="AE81">
        <v>10</v>
      </c>
      <c r="AH81">
        <v>10527</v>
      </c>
      <c r="AI81">
        <v>34</v>
      </c>
      <c r="AK81">
        <v>699</v>
      </c>
      <c r="AL81">
        <v>126</v>
      </c>
      <c r="AP81">
        <v>442685</v>
      </c>
      <c r="AQ81">
        <v>398046</v>
      </c>
      <c r="AR81">
        <v>293383</v>
      </c>
      <c r="AS81">
        <v>137405</v>
      </c>
      <c r="AT81">
        <v>26000</v>
      </c>
      <c r="AU81">
        <v>45600</v>
      </c>
      <c r="AW81">
        <v>2132765</v>
      </c>
      <c r="AX81">
        <v>3330200</v>
      </c>
      <c r="AY81">
        <v>3247540</v>
      </c>
      <c r="AZ81">
        <v>2897677</v>
      </c>
      <c r="BA81">
        <v>2308664</v>
      </c>
      <c r="BB81">
        <v>780886</v>
      </c>
      <c r="BC81">
        <v>1917737</v>
      </c>
    </row>
    <row r="82" spans="2:55">
      <c r="B82" t="s">
        <v>62</v>
      </c>
      <c r="AG82">
        <v>25</v>
      </c>
      <c r="AQ82">
        <v>3856</v>
      </c>
      <c r="AR82">
        <v>12948</v>
      </c>
      <c r="AZ82">
        <v>423640</v>
      </c>
      <c r="BA82">
        <v>45600</v>
      </c>
      <c r="BB82">
        <v>535640</v>
      </c>
      <c r="BC82">
        <v>339316</v>
      </c>
    </row>
    <row r="83" spans="2:55">
      <c r="B83" t="s">
        <v>63</v>
      </c>
      <c r="AB83">
        <v>10</v>
      </c>
      <c r="AK83">
        <v>76</v>
      </c>
      <c r="AW83">
        <v>1055</v>
      </c>
      <c r="AX83">
        <v>598</v>
      </c>
      <c r="AY83">
        <v>4694</v>
      </c>
      <c r="AZ83">
        <v>18575</v>
      </c>
      <c r="BA83">
        <v>51233</v>
      </c>
      <c r="BB83">
        <v>13057</v>
      </c>
      <c r="BC83">
        <v>3540</v>
      </c>
    </row>
    <row r="84" spans="2:55">
      <c r="B84" t="s">
        <v>64</v>
      </c>
      <c r="V84">
        <v>61182.53</v>
      </c>
      <c r="X84">
        <v>239000.91</v>
      </c>
      <c r="Y84">
        <v>318120</v>
      </c>
      <c r="Z84">
        <v>179299</v>
      </c>
      <c r="AA84">
        <v>589175</v>
      </c>
      <c r="AB84">
        <v>722113</v>
      </c>
      <c r="AC84">
        <v>3613495</v>
      </c>
      <c r="AD84">
        <v>2779475</v>
      </c>
      <c r="AE84">
        <v>3299555</v>
      </c>
      <c r="AF84">
        <v>3948823</v>
      </c>
      <c r="AG84">
        <v>5100739</v>
      </c>
      <c r="AH84">
        <v>4072983</v>
      </c>
      <c r="AI84">
        <v>3301490</v>
      </c>
      <c r="AJ84">
        <v>3809534</v>
      </c>
      <c r="AK84">
        <v>4649645</v>
      </c>
      <c r="AL84">
        <v>5357180</v>
      </c>
      <c r="AM84">
        <v>6038306</v>
      </c>
      <c r="AN84">
        <v>7956910</v>
      </c>
      <c r="AO84">
        <v>7130759</v>
      </c>
      <c r="AP84">
        <v>7243690</v>
      </c>
      <c r="AQ84">
        <v>4720422</v>
      </c>
      <c r="AR84">
        <v>6862156</v>
      </c>
      <c r="AS84">
        <v>7279422</v>
      </c>
      <c r="AT84">
        <v>421486</v>
      </c>
      <c r="AU84">
        <v>5011144</v>
      </c>
      <c r="AV84">
        <v>3286091</v>
      </c>
      <c r="AW84">
        <v>9165297</v>
      </c>
      <c r="AX84">
        <v>9907348</v>
      </c>
      <c r="AY84">
        <v>8377824</v>
      </c>
      <c r="AZ84">
        <v>14641328</v>
      </c>
      <c r="BA84">
        <v>16081490</v>
      </c>
      <c r="BB84">
        <v>12674561</v>
      </c>
      <c r="BC84">
        <v>6301740</v>
      </c>
    </row>
    <row r="85" spans="2:55">
      <c r="B85" t="s">
        <v>65</v>
      </c>
      <c r="V85">
        <v>3926953.44</v>
      </c>
      <c r="W85">
        <v>5085716.26</v>
      </c>
      <c r="X85">
        <v>9546056.8300000001</v>
      </c>
      <c r="Y85">
        <v>9903881</v>
      </c>
      <c r="Z85">
        <v>1603652</v>
      </c>
      <c r="AA85">
        <v>1438755</v>
      </c>
      <c r="AB85">
        <v>1976572</v>
      </c>
      <c r="AC85">
        <v>6646255</v>
      </c>
      <c r="AD85">
        <v>11593095</v>
      </c>
      <c r="AE85">
        <v>6888835</v>
      </c>
      <c r="AF85">
        <v>5974275</v>
      </c>
      <c r="AG85">
        <v>9266603</v>
      </c>
      <c r="AH85">
        <v>6531807</v>
      </c>
      <c r="AI85">
        <v>6523285</v>
      </c>
      <c r="AJ85">
        <v>3636132</v>
      </c>
      <c r="AK85">
        <v>2925762</v>
      </c>
      <c r="AL85">
        <v>2919092</v>
      </c>
      <c r="AM85">
        <v>4527643</v>
      </c>
      <c r="AN85">
        <v>4299679</v>
      </c>
      <c r="AO85">
        <v>6727449</v>
      </c>
      <c r="AP85">
        <v>12501754</v>
      </c>
      <c r="AQ85">
        <v>14860616</v>
      </c>
      <c r="AR85">
        <v>12511033</v>
      </c>
      <c r="AS85">
        <v>13937185</v>
      </c>
      <c r="AT85">
        <v>29214367</v>
      </c>
      <c r="AU85">
        <v>34068899</v>
      </c>
      <c r="AV85">
        <v>42703911</v>
      </c>
      <c r="AW85">
        <v>52425519</v>
      </c>
      <c r="AX85">
        <v>66512708</v>
      </c>
      <c r="AY85">
        <v>70693196</v>
      </c>
      <c r="AZ85">
        <v>93929955</v>
      </c>
      <c r="BA85">
        <v>92458778</v>
      </c>
      <c r="BB85">
        <v>91626488</v>
      </c>
      <c r="BC85">
        <v>107392589</v>
      </c>
    </row>
    <row r="86" spans="2:55">
      <c r="B86" t="s">
        <v>66</v>
      </c>
      <c r="AU86">
        <v>50</v>
      </c>
      <c r="AX86">
        <v>3815</v>
      </c>
      <c r="AY86">
        <v>7101</v>
      </c>
      <c r="AZ86">
        <v>25</v>
      </c>
      <c r="BB86">
        <v>6</v>
      </c>
    </row>
    <row r="87" spans="2:55">
      <c r="B87" t="s">
        <v>67</v>
      </c>
      <c r="AD87">
        <v>10720</v>
      </c>
      <c r="AE87">
        <v>625</v>
      </c>
      <c r="AF87">
        <v>61896</v>
      </c>
      <c r="AG87">
        <v>11215</v>
      </c>
      <c r="AH87">
        <v>20</v>
      </c>
      <c r="AI87">
        <v>16172</v>
      </c>
      <c r="AJ87">
        <v>250</v>
      </c>
      <c r="AQ87">
        <v>866</v>
      </c>
      <c r="AR87">
        <v>1</v>
      </c>
      <c r="AS87">
        <v>6088</v>
      </c>
      <c r="AU87">
        <v>25</v>
      </c>
      <c r="AV87">
        <v>16</v>
      </c>
      <c r="AW87">
        <v>585</v>
      </c>
      <c r="AX87">
        <v>244403</v>
      </c>
      <c r="AY87">
        <v>224055</v>
      </c>
      <c r="AZ87">
        <v>64381</v>
      </c>
      <c r="BA87">
        <v>7559</v>
      </c>
      <c r="BB87">
        <v>11729</v>
      </c>
      <c r="BC87">
        <v>16494</v>
      </c>
    </row>
    <row r="88" spans="2:55">
      <c r="B88" t="s">
        <v>68</v>
      </c>
      <c r="AB88">
        <v>120</v>
      </c>
      <c r="AF88">
        <v>1000</v>
      </c>
      <c r="AJ88">
        <v>39145</v>
      </c>
      <c r="AK88">
        <v>34879</v>
      </c>
      <c r="AL88">
        <v>52056</v>
      </c>
      <c r="AM88">
        <v>130610</v>
      </c>
      <c r="AN88">
        <v>44959</v>
      </c>
      <c r="AO88">
        <v>115517</v>
      </c>
      <c r="AP88">
        <v>143298</v>
      </c>
      <c r="AQ88">
        <v>103297</v>
      </c>
      <c r="AR88">
        <v>74895</v>
      </c>
      <c r="AS88">
        <v>81000</v>
      </c>
      <c r="AT88">
        <v>21369</v>
      </c>
      <c r="AV88">
        <v>3569</v>
      </c>
      <c r="AW88">
        <v>8124</v>
      </c>
      <c r="AX88">
        <v>7194</v>
      </c>
      <c r="AY88">
        <v>32411</v>
      </c>
      <c r="AZ88">
        <v>47578</v>
      </c>
      <c r="BA88">
        <v>82528</v>
      </c>
      <c r="BB88">
        <v>79208</v>
      </c>
      <c r="BC88">
        <v>61869</v>
      </c>
    </row>
    <row r="89" spans="2:55">
      <c r="B89" t="s">
        <v>69</v>
      </c>
      <c r="AP89">
        <v>3633</v>
      </c>
      <c r="AQ89">
        <v>5762</v>
      </c>
      <c r="AR89">
        <v>28678</v>
      </c>
      <c r="AS89">
        <v>11675</v>
      </c>
      <c r="AT89">
        <v>403</v>
      </c>
    </row>
    <row r="90" spans="2:55">
      <c r="B90" t="s">
        <v>121</v>
      </c>
      <c r="V90">
        <v>208462.67</v>
      </c>
      <c r="W90">
        <v>1160521.8400000001</v>
      </c>
      <c r="X90">
        <v>425021.89</v>
      </c>
      <c r="Y90">
        <v>2236779</v>
      </c>
      <c r="Z90">
        <v>659033</v>
      </c>
      <c r="AA90">
        <v>2665756</v>
      </c>
    </row>
    <row r="92" spans="2:55">
      <c r="B92" t="s">
        <v>122</v>
      </c>
      <c r="S92">
        <f t="shared" ref="S92:Z92" si="0">SUM(S4:S91)</f>
        <v>0</v>
      </c>
      <c r="T92">
        <f t="shared" si="0"/>
        <v>0</v>
      </c>
      <c r="U92">
        <f t="shared" si="0"/>
        <v>0</v>
      </c>
      <c r="V92">
        <f t="shared" si="0"/>
        <v>7220289.6799999997</v>
      </c>
      <c r="W92">
        <f t="shared" si="0"/>
        <v>6276320.8999999994</v>
      </c>
      <c r="X92">
        <f t="shared" si="0"/>
        <v>21460044.600000001</v>
      </c>
      <c r="Y92">
        <f t="shared" si="0"/>
        <v>18990032</v>
      </c>
      <c r="Z92">
        <f t="shared" si="0"/>
        <v>4953570</v>
      </c>
      <c r="AA92">
        <f t="shared" ref="AA92:AD92" si="1">SUM(AA4:AA91)</f>
        <v>10712210</v>
      </c>
      <c r="AB92">
        <f t="shared" si="1"/>
        <v>14591012</v>
      </c>
      <c r="AC92">
        <f t="shared" si="1"/>
        <v>70881610</v>
      </c>
      <c r="AD92">
        <f t="shared" si="1"/>
        <v>97018810</v>
      </c>
      <c r="AE92">
        <f t="shared" ref="AE92:AS92" si="2">SUM(AE4:AE91)</f>
        <v>100920025</v>
      </c>
      <c r="AF92">
        <f t="shared" si="2"/>
        <v>76495442</v>
      </c>
      <c r="AG92">
        <f t="shared" si="2"/>
        <v>113336230</v>
      </c>
      <c r="AH92">
        <f t="shared" si="2"/>
        <v>83619167</v>
      </c>
      <c r="AI92">
        <f t="shared" si="2"/>
        <v>70722835</v>
      </c>
      <c r="AJ92">
        <f t="shared" si="2"/>
        <v>44817093</v>
      </c>
      <c r="AK92">
        <f t="shared" si="2"/>
        <v>36106394</v>
      </c>
      <c r="AL92">
        <f t="shared" si="2"/>
        <v>46650366</v>
      </c>
      <c r="AM92">
        <f t="shared" si="2"/>
        <v>51546191</v>
      </c>
      <c r="AN92">
        <f t="shared" si="2"/>
        <v>35629205</v>
      </c>
      <c r="AO92">
        <f t="shared" si="2"/>
        <v>47238594</v>
      </c>
      <c r="AP92">
        <f t="shared" si="2"/>
        <v>44854450</v>
      </c>
      <c r="AQ92">
        <f t="shared" si="2"/>
        <v>34731952</v>
      </c>
      <c r="AR92">
        <f t="shared" si="2"/>
        <v>36338175</v>
      </c>
      <c r="AS92">
        <f t="shared" si="2"/>
        <v>26995200</v>
      </c>
      <c r="AT92">
        <f>SUM(AT4:AT91)</f>
        <v>33286537</v>
      </c>
      <c r="AU92">
        <f>SUM(AU4:AU91)</f>
        <v>42886390</v>
      </c>
      <c r="AV92">
        <f t="shared" ref="AV92:BC92" si="3">SUM(AV4:AV91)</f>
        <v>53072781</v>
      </c>
      <c r="AW92">
        <f t="shared" si="3"/>
        <v>80541632</v>
      </c>
      <c r="AX92">
        <f t="shared" si="3"/>
        <v>85561674</v>
      </c>
      <c r="AY92">
        <f t="shared" si="3"/>
        <v>114116814</v>
      </c>
      <c r="AZ92">
        <f t="shared" si="3"/>
        <v>157492052</v>
      </c>
      <c r="BA92">
        <f t="shared" si="3"/>
        <v>154424634</v>
      </c>
      <c r="BB92">
        <f t="shared" si="3"/>
        <v>155099254</v>
      </c>
      <c r="BC92">
        <f t="shared" si="3"/>
        <v>192399641</v>
      </c>
    </row>
    <row r="94" spans="2:55">
      <c r="V94">
        <f>7220289.68-V92</f>
        <v>0</v>
      </c>
      <c r="W94">
        <f>6276320.9-W92</f>
        <v>0</v>
      </c>
      <c r="X94">
        <f>21460044.6-X92</f>
        <v>0</v>
      </c>
      <c r="Y94">
        <f>18990032-Y92</f>
        <v>0</v>
      </c>
      <c r="Z94">
        <f>4953570-Z92</f>
        <v>0</v>
      </c>
      <c r="AA94">
        <f>10712210-AA92</f>
        <v>0</v>
      </c>
      <c r="AB94">
        <f>14591012-AB92</f>
        <v>0</v>
      </c>
      <c r="AC94">
        <f>70881610-AC92</f>
        <v>0</v>
      </c>
      <c r="AD94">
        <f>97018810-AD92</f>
        <v>0</v>
      </c>
      <c r="AE94">
        <f>100920025-AE92</f>
        <v>0</v>
      </c>
      <c r="AF94">
        <f>76495442-AF92</f>
        <v>0</v>
      </c>
      <c r="AG94">
        <f>113336230-AG92</f>
        <v>0</v>
      </c>
      <c r="AH94">
        <f>83619167-AH92</f>
        <v>0</v>
      </c>
      <c r="AI94">
        <f>70722835-AI92</f>
        <v>0</v>
      </c>
      <c r="AJ94">
        <f>44817093-AJ92</f>
        <v>0</v>
      </c>
      <c r="AK94">
        <f>36106394-AK92</f>
        <v>0</v>
      </c>
      <c r="AL94">
        <f>46650366-AL92</f>
        <v>0</v>
      </c>
      <c r="AM94">
        <f>51546191-AM92</f>
        <v>0</v>
      </c>
      <c r="AN94">
        <f>35629205-AN92</f>
        <v>0</v>
      </c>
      <c r="AO94">
        <f>47238594-AO92</f>
        <v>0</v>
      </c>
      <c r="AP94">
        <f>44854450-AP92</f>
        <v>0</v>
      </c>
      <c r="AQ94">
        <f>34731952-AQ92</f>
        <v>0</v>
      </c>
      <c r="AR94">
        <f>36338175-AR92</f>
        <v>0</v>
      </c>
      <c r="AS94">
        <f>26995200-AS92</f>
        <v>0</v>
      </c>
      <c r="AT94">
        <f>33286537-AT92</f>
        <v>0</v>
      </c>
      <c r="AU94">
        <f>42886390-AU92</f>
        <v>0</v>
      </c>
      <c r="AV94">
        <f>53072781-AV92</f>
        <v>0</v>
      </c>
      <c r="AW94">
        <f>80541632-AW92</f>
        <v>0</v>
      </c>
      <c r="AX94">
        <f>85561674-AX92</f>
        <v>0</v>
      </c>
      <c r="AY94">
        <f>114116814-AY92</f>
        <v>0</v>
      </c>
      <c r="AZ94">
        <f>157492052-AZ92</f>
        <v>0</v>
      </c>
      <c r="BA94">
        <f>154424634-BA92</f>
        <v>0</v>
      </c>
      <c r="BB94">
        <f>155099254-BB92</f>
        <v>0</v>
      </c>
      <c r="BC94">
        <f>192399641-BC92</f>
        <v>0</v>
      </c>
    </row>
    <row r="96" spans="2:55">
      <c r="V96" t="s">
        <v>80</v>
      </c>
      <c r="W96" t="s">
        <v>80</v>
      </c>
      <c r="X96" t="s">
        <v>80</v>
      </c>
      <c r="Y96" t="s">
        <v>80</v>
      </c>
      <c r="Z96" t="s">
        <v>80</v>
      </c>
      <c r="AA96" t="s">
        <v>80</v>
      </c>
      <c r="AB96" t="s">
        <v>80</v>
      </c>
      <c r="AC96" t="s">
        <v>80</v>
      </c>
      <c r="AD96" t="s">
        <v>80</v>
      </c>
      <c r="AE96" t="s">
        <v>80</v>
      </c>
      <c r="AF96" t="s">
        <v>80</v>
      </c>
      <c r="AG96" t="s">
        <v>80</v>
      </c>
      <c r="AH96" t="s">
        <v>80</v>
      </c>
      <c r="AI96" t="s">
        <v>80</v>
      </c>
      <c r="AJ96" t="s">
        <v>80</v>
      </c>
      <c r="AK96" t="s">
        <v>80</v>
      </c>
      <c r="AL96" t="s">
        <v>80</v>
      </c>
      <c r="AM96" t="s">
        <v>80</v>
      </c>
      <c r="AN96" t="s">
        <v>80</v>
      </c>
      <c r="AO96" t="s">
        <v>80</v>
      </c>
      <c r="AP96" t="s">
        <v>80</v>
      </c>
      <c r="AQ96" t="s">
        <v>80</v>
      </c>
      <c r="AR96" t="s">
        <v>80</v>
      </c>
      <c r="AS96" t="s">
        <v>80</v>
      </c>
    </row>
    <row r="98" spans="22:55">
      <c r="V98" t="s">
        <v>73</v>
      </c>
      <c r="W98" t="s">
        <v>73</v>
      </c>
      <c r="X98" t="s">
        <v>73</v>
      </c>
      <c r="Y98" t="s">
        <v>73</v>
      </c>
      <c r="Z98" t="s">
        <v>73</v>
      </c>
      <c r="AA98" t="s">
        <v>73</v>
      </c>
      <c r="AB98" t="s">
        <v>73</v>
      </c>
      <c r="AC98" t="s">
        <v>73</v>
      </c>
      <c r="AD98" t="s">
        <v>73</v>
      </c>
      <c r="AE98" t="s">
        <v>73</v>
      </c>
      <c r="AF98" t="s">
        <v>73</v>
      </c>
      <c r="AG98" t="s">
        <v>73</v>
      </c>
      <c r="AH98" t="s">
        <v>73</v>
      </c>
      <c r="AI98" t="s">
        <v>73</v>
      </c>
      <c r="AJ98" t="s">
        <v>73</v>
      </c>
      <c r="AK98" t="s">
        <v>73</v>
      </c>
      <c r="AL98" t="s">
        <v>73</v>
      </c>
      <c r="AM98" t="s">
        <v>73</v>
      </c>
      <c r="AN98" t="s">
        <v>73</v>
      </c>
      <c r="AO98" t="s">
        <v>73</v>
      </c>
      <c r="AP98" t="s">
        <v>73</v>
      </c>
      <c r="AQ98" t="s">
        <v>73</v>
      </c>
      <c r="AR98" t="s">
        <v>73</v>
      </c>
      <c r="AS98" t="s">
        <v>73</v>
      </c>
    </row>
    <row r="100" spans="22:55">
      <c r="AU100" t="s">
        <v>80</v>
      </c>
      <c r="AV100" t="s">
        <v>80</v>
      </c>
      <c r="AW100" t="s">
        <v>80</v>
      </c>
      <c r="AX100" t="s">
        <v>80</v>
      </c>
      <c r="AY100" t="s">
        <v>80</v>
      </c>
      <c r="AZ100" t="s">
        <v>80</v>
      </c>
      <c r="BA100" t="s">
        <v>80</v>
      </c>
      <c r="BB100" t="s">
        <v>80</v>
      </c>
      <c r="BC100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rhicks</cp:lastModifiedBy>
  <dcterms:created xsi:type="dcterms:W3CDTF">2009-07-10T17:26:59Z</dcterms:created>
  <dcterms:modified xsi:type="dcterms:W3CDTF">2011-10-25T12:55:46Z</dcterms:modified>
</cp:coreProperties>
</file>