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4895" windowHeight="5325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97" i="2"/>
  <c r="Y99" s="1"/>
  <c r="Y107" i="1"/>
  <c r="AH99" i="2"/>
  <c r="AO99"/>
  <c r="BC97"/>
  <c r="BC99" s="1"/>
  <c r="AY97"/>
  <c r="AY99" s="1"/>
  <c r="AX97"/>
  <c r="AX99" s="1"/>
  <c r="AW97"/>
  <c r="AW99" s="1"/>
  <c r="AV97"/>
  <c r="AV99" s="1"/>
  <c r="AU97"/>
  <c r="AU99" s="1"/>
  <c r="AT97"/>
  <c r="AT99" s="1"/>
  <c r="AS97"/>
  <c r="AS99" s="1"/>
  <c r="AR97"/>
  <c r="AR99" s="1"/>
  <c r="AQ97"/>
  <c r="AP97"/>
  <c r="AP99" s="1"/>
  <c r="AO97"/>
  <c r="AN97"/>
  <c r="AN99" s="1"/>
  <c r="AM97"/>
  <c r="AM99" s="1"/>
  <c r="AL97"/>
  <c r="AL99" s="1"/>
  <c r="AK97"/>
  <c r="AK99" s="1"/>
  <c r="AJ97"/>
  <c r="AI97"/>
  <c r="AI99" s="1"/>
  <c r="AH97"/>
  <c r="AG97"/>
  <c r="AG99" s="1"/>
  <c r="AF97"/>
  <c r="AF99" s="1"/>
  <c r="AE97"/>
  <c r="AD97"/>
  <c r="AD99" s="1"/>
  <c r="AC97"/>
  <c r="AB97"/>
  <c r="AA97"/>
  <c r="AA99" s="1"/>
  <c r="Z97"/>
  <c r="Z99" s="1"/>
  <c r="BB97"/>
  <c r="BB99" s="1"/>
  <c r="BA97"/>
  <c r="BA99" s="1"/>
  <c r="AZ97"/>
  <c r="AZ99" s="1"/>
  <c r="BA73" i="1"/>
  <c r="BA72"/>
  <c r="AZ72"/>
  <c r="BB72"/>
  <c r="AP107"/>
  <c r="AP109" s="1"/>
  <c r="AR107"/>
  <c r="AR109" s="1"/>
  <c r="AS107"/>
  <c r="AS109" s="1"/>
  <c r="AT107"/>
  <c r="AT109" s="1"/>
  <c r="AU107"/>
  <c r="AU109" s="1"/>
  <c r="AV107"/>
  <c r="AV109" s="1"/>
  <c r="AW107"/>
  <c r="AW109" s="1"/>
  <c r="AX107"/>
  <c r="AX109" s="1"/>
  <c r="AY107"/>
  <c r="AY109" s="1"/>
  <c r="AZ107"/>
  <c r="AZ109" s="1"/>
  <c r="BA107"/>
  <c r="BA109" s="1"/>
  <c r="BB107"/>
  <c r="BB109" s="1"/>
  <c r="BC107"/>
  <c r="BC109" s="1"/>
  <c r="AF107"/>
  <c r="AF109" s="1"/>
  <c r="AA107"/>
  <c r="AA109" s="1"/>
  <c r="AB107"/>
  <c r="AB109" s="1"/>
  <c r="AC107"/>
  <c r="AC109" s="1"/>
  <c r="AD107"/>
  <c r="AD109" s="1"/>
  <c r="AE107"/>
  <c r="AE109" s="1"/>
  <c r="AG107"/>
  <c r="AG109" s="1"/>
  <c r="AH107"/>
  <c r="AH109" s="1"/>
  <c r="AI107"/>
  <c r="AI109" s="1"/>
  <c r="AJ107"/>
  <c r="AK107"/>
  <c r="AK109" s="1"/>
  <c r="AL107"/>
  <c r="AL109" s="1"/>
  <c r="AM107"/>
  <c r="AM109" s="1"/>
  <c r="AN107"/>
  <c r="AN109" s="1"/>
  <c r="AO107"/>
  <c r="AO109" s="1"/>
  <c r="Z107"/>
  <c r="Z109" s="1"/>
  <c r="AQ107" l="1"/>
  <c r="AQ109" s="1"/>
</calcChain>
</file>

<file path=xl/sharedStrings.xml><?xml version="1.0" encoding="utf-8"?>
<sst xmlns="http://schemas.openxmlformats.org/spreadsheetml/2006/main" count="273" uniqueCount="123">
  <si>
    <t>notes</t>
  </si>
  <si>
    <t>unit</t>
  </si>
  <si>
    <t>Honduras</t>
  </si>
  <si>
    <t>Fiscal year; appears to be Aug 1-July 31; year ended</t>
  </si>
  <si>
    <t>Canada</t>
  </si>
  <si>
    <t>US</t>
  </si>
  <si>
    <t>Mexico</t>
  </si>
  <si>
    <t>Belice</t>
  </si>
  <si>
    <t>Guatemala</t>
  </si>
  <si>
    <t>El Salvador</t>
  </si>
  <si>
    <t>Nicaragua</t>
  </si>
  <si>
    <t>Costa Rica</t>
  </si>
  <si>
    <t>Cuba</t>
  </si>
  <si>
    <t>Jamaica</t>
  </si>
  <si>
    <t>Curazao</t>
  </si>
  <si>
    <t>Panama</t>
  </si>
  <si>
    <t>Colombia</t>
  </si>
  <si>
    <t>Venezuela</t>
  </si>
  <si>
    <t>Peru</t>
  </si>
  <si>
    <t>Chile</t>
  </si>
  <si>
    <t>Argentina</t>
  </si>
  <si>
    <t>Uruguay</t>
  </si>
  <si>
    <t>Paraguay</t>
  </si>
  <si>
    <t>Inglaterra</t>
  </si>
  <si>
    <t>Alemania</t>
  </si>
  <si>
    <t>Francia</t>
  </si>
  <si>
    <t>Dinamarca</t>
  </si>
  <si>
    <t>Holanda</t>
  </si>
  <si>
    <t>Noruega</t>
  </si>
  <si>
    <t>Espana</t>
  </si>
  <si>
    <t>Italia</t>
  </si>
  <si>
    <t>Suiza</t>
  </si>
  <si>
    <t>Belgica</t>
  </si>
  <si>
    <t>Suecia</t>
  </si>
  <si>
    <t>Austria</t>
  </si>
  <si>
    <t>Checoeslovaquia</t>
  </si>
  <si>
    <t>Finlandia</t>
  </si>
  <si>
    <t>Irlanda</t>
  </si>
  <si>
    <t>Polonia</t>
  </si>
  <si>
    <t>Bohemia</t>
  </si>
  <si>
    <t>Escocia</t>
  </si>
  <si>
    <t>Prusia</t>
  </si>
  <si>
    <t>Rusia</t>
  </si>
  <si>
    <t>Grecia</t>
  </si>
  <si>
    <t>Portugal</t>
  </si>
  <si>
    <t>Bulgaria</t>
  </si>
  <si>
    <t>Estonia</t>
  </si>
  <si>
    <t>Turquia</t>
  </si>
  <si>
    <t>Japon</t>
  </si>
  <si>
    <t>China</t>
  </si>
  <si>
    <t>Palestina</t>
  </si>
  <si>
    <t>Siberia</t>
  </si>
  <si>
    <t>La India</t>
  </si>
  <si>
    <t>Egipto</t>
  </si>
  <si>
    <t>oro</t>
  </si>
  <si>
    <t>Memoria del secretario de estado en el despatcho de Hacienda y credito publico (HJ19.A14q)</t>
  </si>
  <si>
    <t>Australia</t>
  </si>
  <si>
    <t>Filipinas</t>
  </si>
  <si>
    <t>Lempiras</t>
  </si>
  <si>
    <t>Antillas Holandesas</t>
  </si>
  <si>
    <t>Haiti</t>
  </si>
  <si>
    <t>Puerto Rico</t>
  </si>
  <si>
    <t>Republica Dominicana</t>
  </si>
  <si>
    <t>Trinidad</t>
  </si>
  <si>
    <t>Gran Caiman (P.A.)</t>
  </si>
  <si>
    <t>Brasil</t>
  </si>
  <si>
    <t>Ecuador</t>
  </si>
  <si>
    <t>Hungria</t>
  </si>
  <si>
    <t>Sumatra</t>
  </si>
  <si>
    <t>Rodesia</t>
  </si>
  <si>
    <t>Sudan</t>
  </si>
  <si>
    <t>Ceilan</t>
  </si>
  <si>
    <t>Irak</t>
  </si>
  <si>
    <t>Iran</t>
  </si>
  <si>
    <t>Indonesia</t>
  </si>
  <si>
    <t>Pakistan</t>
  </si>
  <si>
    <t>Siria</t>
  </si>
  <si>
    <t>Transjordania</t>
  </si>
  <si>
    <t>Arabia</t>
  </si>
  <si>
    <t>Somalia Britanica</t>
  </si>
  <si>
    <t>Nueva Zelandia</t>
  </si>
  <si>
    <t>Bolivia</t>
  </si>
  <si>
    <t>Indias Orientales</t>
  </si>
  <si>
    <t>Libano</t>
  </si>
  <si>
    <t>Malaya Britanica</t>
  </si>
  <si>
    <t>Marruecos</t>
  </si>
  <si>
    <t>Madagascar</t>
  </si>
  <si>
    <t>Zanzibar</t>
  </si>
  <si>
    <t>Hawaii</t>
  </si>
  <si>
    <t>Guayana Inglesa</t>
  </si>
  <si>
    <t>Islandia</t>
  </si>
  <si>
    <t>Islas Britanicas del Oeste</t>
  </si>
  <si>
    <t>Islas Bermudas</t>
  </si>
  <si>
    <t>Isla Barbada</t>
  </si>
  <si>
    <t>Luxemburgo</t>
  </si>
  <si>
    <t>Consumo a bordo</t>
  </si>
  <si>
    <t>Abisinia</t>
  </si>
  <si>
    <t>Indias Holandesas</t>
  </si>
  <si>
    <t>Hong Kong</t>
  </si>
  <si>
    <t>Marruecos Espanol</t>
  </si>
  <si>
    <t>Nueva Iberia</t>
  </si>
  <si>
    <t>Marruecos Frances</t>
  </si>
  <si>
    <t>A BORDO</t>
  </si>
  <si>
    <t>REMATES</t>
  </si>
  <si>
    <t>Guayana Holandesa</t>
  </si>
  <si>
    <t>US $</t>
  </si>
  <si>
    <t>Letonia</t>
  </si>
  <si>
    <t>Monaco</t>
  </si>
  <si>
    <t>Yugoeslavia</t>
  </si>
  <si>
    <t>Dantzig</t>
  </si>
  <si>
    <t>Indochina</t>
  </si>
  <si>
    <t>Argelia</t>
  </si>
  <si>
    <t>Sierra Leona</t>
  </si>
  <si>
    <t>Otros paises</t>
  </si>
  <si>
    <t>Also Boletin de la Camara de comercio ano 8</t>
  </si>
  <si>
    <t>plata</t>
  </si>
  <si>
    <t>Boletin de la Camara de comercio ano 8</t>
  </si>
  <si>
    <t>pais de destino</t>
  </si>
  <si>
    <t>pais de procedencia</t>
  </si>
  <si>
    <t>League of Nations</t>
  </si>
  <si>
    <t>gold US $</t>
  </si>
  <si>
    <t>Islas Varias</t>
  </si>
  <si>
    <t>TOTAL</t>
  </si>
</sst>
</file>

<file path=xl/styles.xml><?xml version="1.0" encoding="utf-8"?>
<styleSheet xmlns="http://schemas.openxmlformats.org/spreadsheetml/2006/main">
  <numFmts count="1">
    <numFmt numFmtId="164" formatCode="###\ ###\ ###\ 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16"/>
  <sheetViews>
    <sheetView tabSelected="1" workbookViewId="0">
      <pane xSplit="2" ySplit="3" topLeftCell="Y4" activePane="bottomRight" state="frozen"/>
      <selection pane="topRight" activeCell="C1" sqref="C1"/>
      <selection pane="bottomLeft" activeCell="A3" sqref="A3"/>
      <selection pane="bottomRight" activeCell="AG112" sqref="AG112"/>
    </sheetView>
  </sheetViews>
  <sheetFormatPr defaultRowHeight="15"/>
  <cols>
    <col min="33" max="33" width="10" bestFit="1" customWidth="1"/>
    <col min="34" max="34" width="12.28515625" customWidth="1"/>
    <col min="38" max="38" width="11.85546875" style="1" customWidth="1"/>
    <col min="39" max="39" width="11.5703125" customWidth="1"/>
    <col min="43" max="43" width="12.42578125" customWidth="1"/>
    <col min="50" max="50" width="12.5703125" customWidth="1"/>
    <col min="52" max="53" width="12.85546875" bestFit="1" customWidth="1"/>
    <col min="54" max="54" width="14" customWidth="1"/>
    <col min="55" max="55" width="14.140625" customWidth="1"/>
    <col min="56" max="56" width="11.570312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 s="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Z2">
        <v>1</v>
      </c>
      <c r="AA2" s="1">
        <v>1</v>
      </c>
      <c r="AB2" s="1">
        <v>1000</v>
      </c>
      <c r="AC2" s="1">
        <v>1000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K2">
        <v>1</v>
      </c>
      <c r="AL2" s="1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B3" t="s">
        <v>3</v>
      </c>
      <c r="Z3" t="s">
        <v>115</v>
      </c>
      <c r="AA3" t="s">
        <v>120</v>
      </c>
      <c r="AB3" t="s">
        <v>120</v>
      </c>
      <c r="AC3" t="s">
        <v>120</v>
      </c>
      <c r="AD3" t="s">
        <v>54</v>
      </c>
      <c r="AE3" t="s">
        <v>54</v>
      </c>
      <c r="AF3" t="s">
        <v>54</v>
      </c>
      <c r="AG3" t="s">
        <v>54</v>
      </c>
      <c r="AH3" t="s">
        <v>54</v>
      </c>
      <c r="AI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105</v>
      </c>
      <c r="AQ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</row>
    <row r="4" spans="1:55">
      <c r="A4" t="s">
        <v>2</v>
      </c>
      <c r="B4" t="s">
        <v>4</v>
      </c>
      <c r="Z4">
        <v>37541.32</v>
      </c>
      <c r="AA4">
        <v>10440.67</v>
      </c>
      <c r="AD4">
        <v>45521.16</v>
      </c>
      <c r="AE4">
        <v>19949.71</v>
      </c>
      <c r="AF4">
        <v>19295.419999999998</v>
      </c>
      <c r="AG4">
        <v>16287.48</v>
      </c>
      <c r="AH4">
        <v>7970.7</v>
      </c>
      <c r="AI4">
        <v>6973.49</v>
      </c>
      <c r="AK4">
        <v>2077.0500000000002</v>
      </c>
      <c r="AL4" s="1">
        <v>2408.12</v>
      </c>
      <c r="AM4">
        <v>534.45000000000005</v>
      </c>
      <c r="AN4">
        <v>26004.03</v>
      </c>
      <c r="AO4">
        <v>104940.39</v>
      </c>
      <c r="AP4">
        <v>138066.23000000001</v>
      </c>
      <c r="AQ4">
        <v>88336.72</v>
      </c>
      <c r="AR4">
        <v>9942.9</v>
      </c>
      <c r="AS4">
        <v>42817.2</v>
      </c>
      <c r="AT4">
        <v>98119.72</v>
      </c>
      <c r="AU4">
        <v>136796.85999999999</v>
      </c>
      <c r="AV4">
        <v>155583.44</v>
      </c>
      <c r="AW4">
        <v>284644.38</v>
      </c>
      <c r="AX4">
        <v>449332.46</v>
      </c>
      <c r="AY4">
        <v>120630.7</v>
      </c>
      <c r="AZ4" s="2">
        <v>385459.48</v>
      </c>
      <c r="BA4" s="2">
        <v>180727.24</v>
      </c>
      <c r="BB4" s="2">
        <v>227121.36</v>
      </c>
      <c r="BC4" s="2">
        <v>437921.88</v>
      </c>
    </row>
    <row r="5" spans="1:55">
      <c r="B5" t="s">
        <v>5</v>
      </c>
      <c r="Z5">
        <v>28058127.02</v>
      </c>
      <c r="AA5">
        <v>10857418.529999999</v>
      </c>
      <c r="AB5">
        <v>12016</v>
      </c>
      <c r="AC5">
        <v>9784</v>
      </c>
      <c r="AD5">
        <v>10263996.220000001</v>
      </c>
      <c r="AE5">
        <v>8116317.29</v>
      </c>
      <c r="AF5">
        <v>8445384.0899999999</v>
      </c>
      <c r="AG5">
        <v>10028998.25</v>
      </c>
      <c r="AH5">
        <v>11563364.199999999</v>
      </c>
      <c r="AI5">
        <v>11885509.970000001</v>
      </c>
      <c r="AK5">
        <v>6375865.2800000003</v>
      </c>
      <c r="AL5" s="1">
        <v>4644491.6399999997</v>
      </c>
      <c r="AM5">
        <v>5881999.7199999997</v>
      </c>
      <c r="AN5">
        <v>6189064.25</v>
      </c>
      <c r="AO5">
        <v>5796217.96</v>
      </c>
      <c r="AP5">
        <v>6029495.04</v>
      </c>
      <c r="AQ5">
        <v>12693375.199999999</v>
      </c>
      <c r="AR5">
        <v>12665064.619999999</v>
      </c>
      <c r="AS5">
        <v>12653446.18</v>
      </c>
      <c r="AT5">
        <v>15612108.9</v>
      </c>
      <c r="AU5">
        <v>18264914.039999999</v>
      </c>
      <c r="AV5">
        <v>14841551.060000001</v>
      </c>
      <c r="AW5">
        <v>17790555.539999999</v>
      </c>
      <c r="AX5">
        <v>21515742.210000001</v>
      </c>
      <c r="AY5">
        <v>28778106.399999999</v>
      </c>
      <c r="AZ5" s="2">
        <v>45583262.200000003</v>
      </c>
      <c r="BA5" s="2">
        <v>56031357.82</v>
      </c>
      <c r="BB5" s="2">
        <v>53885324.799999997</v>
      </c>
      <c r="BC5" s="2">
        <v>53820930.780000001</v>
      </c>
    </row>
    <row r="6" spans="1:55">
      <c r="B6" t="s">
        <v>6</v>
      </c>
      <c r="Z6">
        <v>326439.7</v>
      </c>
      <c r="AA6">
        <v>71608.039999999994</v>
      </c>
      <c r="AC6">
        <v>56</v>
      </c>
      <c r="AD6">
        <v>243294.82</v>
      </c>
      <c r="AE6">
        <v>91436.479999999996</v>
      </c>
      <c r="AF6">
        <v>108686.01</v>
      </c>
      <c r="AG6">
        <v>26787.17</v>
      </c>
      <c r="AH6">
        <v>30964.37</v>
      </c>
      <c r="AI6">
        <v>45869.72</v>
      </c>
      <c r="AK6">
        <v>7037.29</v>
      </c>
      <c r="AL6" s="1">
        <v>5804.33</v>
      </c>
      <c r="AM6">
        <v>9074.2000000000007</v>
      </c>
      <c r="AN6">
        <v>14134.81</v>
      </c>
      <c r="AO6">
        <v>9098.14</v>
      </c>
      <c r="AP6">
        <v>3572.9</v>
      </c>
      <c r="AQ6">
        <v>6704.84</v>
      </c>
      <c r="AR6">
        <v>10159.82</v>
      </c>
      <c r="AS6">
        <v>46188.56</v>
      </c>
      <c r="AT6">
        <v>77524.2</v>
      </c>
      <c r="AU6">
        <v>474914.48</v>
      </c>
      <c r="AV6">
        <v>2349312.34</v>
      </c>
      <c r="AW6">
        <v>2434446.1800000002</v>
      </c>
      <c r="AX6">
        <v>1899577.68</v>
      </c>
      <c r="AY6">
        <v>2380177.86</v>
      </c>
      <c r="AZ6" s="2">
        <v>2454439.14</v>
      </c>
      <c r="BA6" s="2">
        <v>3473115.32</v>
      </c>
      <c r="BB6" s="2">
        <v>1004276.54</v>
      </c>
      <c r="BC6" s="2">
        <v>1621446.44</v>
      </c>
    </row>
    <row r="7" spans="1:55">
      <c r="B7" t="s">
        <v>7</v>
      </c>
      <c r="Z7">
        <v>38301.879999999997</v>
      </c>
      <c r="AA7">
        <v>14997.63</v>
      </c>
      <c r="AD7">
        <v>4590.92</v>
      </c>
      <c r="AE7">
        <v>6118.92</v>
      </c>
      <c r="AF7">
        <v>8067.94</v>
      </c>
      <c r="AG7">
        <v>2186.66</v>
      </c>
      <c r="AH7">
        <v>17658.54</v>
      </c>
      <c r="AI7">
        <v>23985.4</v>
      </c>
      <c r="AK7">
        <v>3925.72</v>
      </c>
      <c r="AL7" s="1">
        <v>3506.65</v>
      </c>
      <c r="AM7">
        <v>9640.02</v>
      </c>
      <c r="AN7">
        <v>7156.35</v>
      </c>
      <c r="AO7">
        <v>1831.11</v>
      </c>
      <c r="AP7">
        <v>2308.21</v>
      </c>
      <c r="AQ7">
        <v>40509.4</v>
      </c>
      <c r="AR7">
        <v>12166.5</v>
      </c>
      <c r="AS7">
        <v>8548.82</v>
      </c>
      <c r="AT7">
        <v>2474.02</v>
      </c>
      <c r="AU7">
        <v>3359.8</v>
      </c>
      <c r="AV7">
        <v>4210.6000000000004</v>
      </c>
      <c r="AW7">
        <v>12078.9</v>
      </c>
      <c r="AX7">
        <v>5623.74</v>
      </c>
      <c r="AY7">
        <v>34897.019999999997</v>
      </c>
      <c r="AZ7" s="2">
        <v>30192.3</v>
      </c>
      <c r="BA7" s="2">
        <v>35943.86</v>
      </c>
      <c r="BB7" s="2">
        <v>8286.26</v>
      </c>
      <c r="BC7" s="2">
        <v>9528.52</v>
      </c>
    </row>
    <row r="8" spans="1:55">
      <c r="B8" t="s">
        <v>11</v>
      </c>
      <c r="Z8">
        <v>936</v>
      </c>
      <c r="AA8">
        <v>3578.85</v>
      </c>
      <c r="AD8">
        <v>15</v>
      </c>
      <c r="AE8">
        <v>2417.66</v>
      </c>
      <c r="AF8">
        <v>1202.07</v>
      </c>
      <c r="AG8">
        <v>1325.1</v>
      </c>
      <c r="AH8">
        <v>338.25</v>
      </c>
      <c r="AI8">
        <v>1363.59</v>
      </c>
      <c r="AK8">
        <v>6550.54</v>
      </c>
      <c r="AL8" s="1">
        <v>1771.75</v>
      </c>
      <c r="AM8">
        <v>1584.58</v>
      </c>
      <c r="AN8">
        <v>1216.78</v>
      </c>
      <c r="AO8">
        <v>1750.72</v>
      </c>
      <c r="AP8">
        <v>3181.62</v>
      </c>
      <c r="AQ8">
        <v>4999.72</v>
      </c>
      <c r="AR8">
        <v>6131.7</v>
      </c>
      <c r="AS8">
        <v>15120.48</v>
      </c>
      <c r="AT8">
        <v>23095.279999999999</v>
      </c>
      <c r="AU8">
        <v>27379.32</v>
      </c>
      <c r="AV8">
        <v>28324.12</v>
      </c>
      <c r="AW8">
        <v>22114.02</v>
      </c>
      <c r="AX8">
        <v>31411.98</v>
      </c>
      <c r="AY8">
        <v>35299.160000000003</v>
      </c>
      <c r="AZ8" s="2">
        <v>103354.22</v>
      </c>
      <c r="BA8" s="2">
        <v>69272.38</v>
      </c>
      <c r="BB8" s="2">
        <v>56986.16</v>
      </c>
      <c r="BC8" s="2">
        <v>96670.96</v>
      </c>
    </row>
    <row r="9" spans="1:55">
      <c r="B9" t="s">
        <v>9</v>
      </c>
      <c r="Z9">
        <v>49262.239999999998</v>
      </c>
      <c r="AA9">
        <v>14182.67</v>
      </c>
      <c r="AD9">
        <v>13034</v>
      </c>
      <c r="AE9">
        <v>16253.84</v>
      </c>
      <c r="AF9">
        <v>113332.43</v>
      </c>
      <c r="AG9">
        <v>140789.57999999999</v>
      </c>
      <c r="AH9">
        <v>139364.87</v>
      </c>
      <c r="AI9">
        <v>160923.82999999999</v>
      </c>
      <c r="AK9">
        <v>34519.42</v>
      </c>
      <c r="AL9" s="1">
        <v>17516.78</v>
      </c>
      <c r="AM9">
        <v>58817.4</v>
      </c>
      <c r="AN9">
        <v>102456.37</v>
      </c>
      <c r="AO9">
        <v>117164.62</v>
      </c>
      <c r="AP9">
        <v>251847.96</v>
      </c>
      <c r="AQ9">
        <v>705193.34</v>
      </c>
      <c r="AR9">
        <v>957363.72</v>
      </c>
      <c r="AS9">
        <v>1100100.02</v>
      </c>
      <c r="AT9">
        <v>1253359.8799999999</v>
      </c>
      <c r="AU9">
        <v>1608151.72</v>
      </c>
      <c r="AV9">
        <v>1790834.26</v>
      </c>
      <c r="AW9">
        <v>3107044.24</v>
      </c>
      <c r="AX9">
        <v>1974106.66</v>
      </c>
      <c r="AY9">
        <v>3106818.76</v>
      </c>
      <c r="AZ9" s="2">
        <v>3539416.92</v>
      </c>
      <c r="BA9" s="2">
        <v>3632146.22</v>
      </c>
      <c r="BB9" s="2">
        <v>4175524.52</v>
      </c>
      <c r="BC9" s="2">
        <v>3477271.72</v>
      </c>
    </row>
    <row r="10" spans="1:55">
      <c r="B10" t="s">
        <v>8</v>
      </c>
      <c r="Z10">
        <v>65027.34</v>
      </c>
      <c r="AA10">
        <v>26951.98</v>
      </c>
      <c r="AD10">
        <v>63270.71</v>
      </c>
      <c r="AE10">
        <v>65497.49</v>
      </c>
      <c r="AF10">
        <v>45736.71</v>
      </c>
      <c r="AG10">
        <v>66592.160000000003</v>
      </c>
      <c r="AH10">
        <v>61422.83</v>
      </c>
      <c r="AI10">
        <v>73265.97</v>
      </c>
      <c r="AK10">
        <v>23373.51</v>
      </c>
      <c r="AL10" s="1">
        <v>22066.12</v>
      </c>
      <c r="AM10">
        <v>10514.96</v>
      </c>
      <c r="AN10">
        <v>23003.55</v>
      </c>
      <c r="AO10">
        <v>20845.63</v>
      </c>
      <c r="AP10">
        <v>18006.169999999998</v>
      </c>
      <c r="AQ10">
        <v>20275.560000000001</v>
      </c>
      <c r="AR10">
        <v>24201.58</v>
      </c>
      <c r="AS10">
        <v>21375.26</v>
      </c>
      <c r="AT10">
        <v>152641.85999999999</v>
      </c>
      <c r="AU10">
        <v>125186.84</v>
      </c>
      <c r="AV10">
        <v>232646.52</v>
      </c>
      <c r="AW10">
        <v>267222.02</v>
      </c>
      <c r="AX10">
        <v>419564.78</v>
      </c>
      <c r="AY10">
        <v>80507.88</v>
      </c>
      <c r="AZ10" s="2">
        <v>86019.8</v>
      </c>
      <c r="BA10" s="2">
        <v>73234.740000000005</v>
      </c>
      <c r="BB10" s="2">
        <v>126889.38</v>
      </c>
      <c r="BC10" s="2">
        <v>183058</v>
      </c>
    </row>
    <row r="11" spans="1:55">
      <c r="B11" t="s">
        <v>10</v>
      </c>
      <c r="Z11">
        <v>130136.02</v>
      </c>
      <c r="AA11">
        <v>41095.129999999997</v>
      </c>
      <c r="AD11">
        <v>25626.32</v>
      </c>
      <c r="AE11">
        <v>42806.35</v>
      </c>
      <c r="AF11">
        <v>37686.78</v>
      </c>
      <c r="AG11">
        <v>138562.12</v>
      </c>
      <c r="AH11">
        <v>202896.59</v>
      </c>
      <c r="AI11">
        <v>222386.7</v>
      </c>
      <c r="AK11">
        <v>108072</v>
      </c>
      <c r="AL11" s="1">
        <v>66824.33</v>
      </c>
      <c r="AM11">
        <v>85527.12</v>
      </c>
      <c r="AN11">
        <v>137471.39000000001</v>
      </c>
      <c r="AO11">
        <v>145831.6</v>
      </c>
      <c r="AP11">
        <v>27324.68</v>
      </c>
      <c r="AQ11">
        <v>45114.12</v>
      </c>
      <c r="AR11">
        <v>38117.54</v>
      </c>
      <c r="AS11">
        <v>39855.46</v>
      </c>
      <c r="AT11">
        <v>33072.1</v>
      </c>
      <c r="AU11">
        <v>36559.019999999997</v>
      </c>
      <c r="AV11">
        <v>48983.74</v>
      </c>
      <c r="AW11">
        <v>681910.7</v>
      </c>
      <c r="AX11">
        <v>104905.16</v>
      </c>
      <c r="AY11">
        <v>67713.3</v>
      </c>
      <c r="AZ11" s="2">
        <v>100208.82</v>
      </c>
      <c r="BA11" s="2">
        <v>62513</v>
      </c>
      <c r="BB11" s="2">
        <v>45196.22</v>
      </c>
      <c r="BC11" s="2">
        <v>71701.460000000006</v>
      </c>
    </row>
    <row r="12" spans="1:55">
      <c r="B12" t="s">
        <v>15</v>
      </c>
      <c r="Z12">
        <v>5339.2</v>
      </c>
      <c r="AA12">
        <v>16155.74</v>
      </c>
      <c r="AD12">
        <v>2301.63</v>
      </c>
      <c r="AE12">
        <v>3275.85</v>
      </c>
      <c r="AF12">
        <v>10008.89</v>
      </c>
      <c r="AG12">
        <v>9384.58</v>
      </c>
      <c r="AH12">
        <v>54741.57</v>
      </c>
      <c r="AI12">
        <v>70076.87</v>
      </c>
      <c r="AK12">
        <v>204807.01</v>
      </c>
      <c r="AL12" s="1">
        <v>9012.4500000000007</v>
      </c>
      <c r="AM12">
        <v>18682.89</v>
      </c>
      <c r="AN12">
        <v>10054.120000000001</v>
      </c>
      <c r="AO12">
        <v>10165.07</v>
      </c>
      <c r="AP12">
        <v>20526.73</v>
      </c>
      <c r="AQ12">
        <v>44528.94</v>
      </c>
      <c r="AR12">
        <v>40983.4</v>
      </c>
      <c r="AS12">
        <v>34378.080000000002</v>
      </c>
      <c r="AT12">
        <v>30043.08</v>
      </c>
      <c r="AU12">
        <v>57075</v>
      </c>
      <c r="AV12">
        <v>140419.78</v>
      </c>
      <c r="AW12">
        <v>123073.72</v>
      </c>
      <c r="AX12">
        <v>92146.22</v>
      </c>
      <c r="AY12">
        <v>291305.3</v>
      </c>
      <c r="AZ12" s="2">
        <v>188927.9</v>
      </c>
      <c r="BA12" s="2">
        <v>77786.94</v>
      </c>
      <c r="BB12" s="2">
        <v>118410.8</v>
      </c>
      <c r="BC12" s="2">
        <v>246137.8</v>
      </c>
    </row>
    <row r="13" spans="1:55">
      <c r="B13" t="s">
        <v>14</v>
      </c>
      <c r="AG13">
        <v>143517.4</v>
      </c>
      <c r="AH13">
        <v>450575.76</v>
      </c>
      <c r="AI13">
        <v>587192.93000000005</v>
      </c>
      <c r="AK13">
        <v>270465.23</v>
      </c>
      <c r="AL13" s="1">
        <v>419519.73</v>
      </c>
      <c r="AM13">
        <v>754450.69</v>
      </c>
      <c r="AN13">
        <v>530054.9</v>
      </c>
      <c r="AO13">
        <v>499996.47</v>
      </c>
      <c r="AP13">
        <v>554903.68000000005</v>
      </c>
      <c r="AZ13" s="2"/>
      <c r="BA13" s="2"/>
      <c r="BB13" s="2"/>
      <c r="BC13" s="2"/>
    </row>
    <row r="14" spans="1:55">
      <c r="B14" t="s">
        <v>59</v>
      </c>
      <c r="AQ14">
        <v>848507.9</v>
      </c>
      <c r="AR14">
        <v>757961.2</v>
      </c>
      <c r="AS14">
        <v>828006.62</v>
      </c>
      <c r="AT14">
        <v>830830.72</v>
      </c>
      <c r="AU14">
        <v>562480.74</v>
      </c>
      <c r="AV14">
        <v>139715.44</v>
      </c>
      <c r="AW14">
        <v>766731.84</v>
      </c>
      <c r="AX14">
        <v>945945</v>
      </c>
      <c r="AY14">
        <v>1377487.96</v>
      </c>
      <c r="AZ14" s="2">
        <v>1865038.36</v>
      </c>
      <c r="BA14" s="2">
        <v>3655771.14</v>
      </c>
      <c r="BB14" s="2">
        <v>3441853.7</v>
      </c>
      <c r="BC14" s="2">
        <v>2825526.38</v>
      </c>
    </row>
    <row r="15" spans="1:55">
      <c r="B15" t="s">
        <v>12</v>
      </c>
      <c r="Z15">
        <v>11312.6</v>
      </c>
      <c r="AA15">
        <v>5662.4</v>
      </c>
      <c r="AD15">
        <v>11430.01</v>
      </c>
      <c r="AE15">
        <v>14328.93</v>
      </c>
      <c r="AF15">
        <v>8798.94</v>
      </c>
      <c r="AG15">
        <v>7471.83</v>
      </c>
      <c r="AH15">
        <v>5252.71</v>
      </c>
      <c r="AI15">
        <v>8113.28</v>
      </c>
      <c r="AK15">
        <v>23306.959999999999</v>
      </c>
      <c r="AL15" s="1">
        <v>14336.67</v>
      </c>
      <c r="AM15">
        <v>13807.67</v>
      </c>
      <c r="AN15">
        <v>23622.97</v>
      </c>
      <c r="AO15">
        <v>52415.91</v>
      </c>
      <c r="AP15">
        <v>53725.04</v>
      </c>
      <c r="AQ15">
        <v>121918.5</v>
      </c>
      <c r="AR15">
        <v>44517.04</v>
      </c>
      <c r="AS15">
        <v>74790.92</v>
      </c>
      <c r="AT15">
        <v>130798.24</v>
      </c>
      <c r="AU15">
        <v>135208.32000000001</v>
      </c>
      <c r="AV15">
        <v>68828.399999999994</v>
      </c>
      <c r="AW15">
        <v>172926.1</v>
      </c>
      <c r="AX15">
        <v>1024396.56</v>
      </c>
      <c r="AY15">
        <v>359194.4</v>
      </c>
      <c r="AZ15" s="2">
        <v>1708409.14</v>
      </c>
      <c r="BA15" s="2">
        <v>1117466.6000000001</v>
      </c>
      <c r="BB15" s="2">
        <v>299523.34000000003</v>
      </c>
      <c r="BC15" s="2">
        <v>295811.44</v>
      </c>
    </row>
    <row r="16" spans="1:55">
      <c r="B16" t="s">
        <v>60</v>
      </c>
      <c r="AT16">
        <v>189.8</v>
      </c>
      <c r="AX16">
        <v>370</v>
      </c>
      <c r="AZ16" s="2"/>
      <c r="BA16" s="2">
        <v>421.66</v>
      </c>
      <c r="BB16" s="2"/>
      <c r="BC16" s="2">
        <v>400</v>
      </c>
    </row>
    <row r="17" spans="2:55">
      <c r="B17" t="s">
        <v>91</v>
      </c>
      <c r="AX17">
        <v>88.38</v>
      </c>
      <c r="AZ17" s="2"/>
      <c r="BA17" s="2"/>
      <c r="BB17" s="2"/>
      <c r="BC17" s="2"/>
    </row>
    <row r="18" spans="2:55">
      <c r="B18" t="s">
        <v>13</v>
      </c>
      <c r="Z18">
        <v>13431.3</v>
      </c>
      <c r="AA18">
        <v>5018.87</v>
      </c>
      <c r="AD18">
        <v>26156.36</v>
      </c>
      <c r="AE18">
        <v>24807.25</v>
      </c>
      <c r="AF18">
        <v>41248.53</v>
      </c>
      <c r="AG18">
        <v>13408.14</v>
      </c>
      <c r="AH18">
        <v>35617.43</v>
      </c>
      <c r="AI18">
        <v>42195.35</v>
      </c>
      <c r="AK18">
        <v>2856.24</v>
      </c>
      <c r="AL18" s="1">
        <v>5091.47</v>
      </c>
      <c r="AM18">
        <v>16996.830000000002</v>
      </c>
      <c r="AN18">
        <v>2703.82</v>
      </c>
      <c r="AO18">
        <v>5426.77</v>
      </c>
      <c r="AP18">
        <v>624.25</v>
      </c>
      <c r="AQ18">
        <v>642.98</v>
      </c>
      <c r="AR18">
        <v>10835.5</v>
      </c>
      <c r="AS18">
        <v>1286.42</v>
      </c>
      <c r="AT18">
        <v>22681.02</v>
      </c>
      <c r="AU18">
        <v>22386.48</v>
      </c>
      <c r="AV18">
        <v>4024.1</v>
      </c>
      <c r="AW18">
        <v>22</v>
      </c>
      <c r="AY18">
        <v>7900.6</v>
      </c>
      <c r="AZ18" s="2">
        <v>12.16</v>
      </c>
      <c r="BA18" s="2">
        <v>3188.6</v>
      </c>
      <c r="BB18" s="2">
        <v>2197.08</v>
      </c>
      <c r="BC18" s="2">
        <v>1422.66</v>
      </c>
    </row>
    <row r="19" spans="2:55">
      <c r="B19" t="s">
        <v>61</v>
      </c>
      <c r="AP19">
        <v>13.9</v>
      </c>
      <c r="AQ19">
        <v>30</v>
      </c>
      <c r="AR19">
        <v>2</v>
      </c>
      <c r="AU19">
        <v>153.02000000000001</v>
      </c>
      <c r="AV19">
        <v>62</v>
      </c>
      <c r="AX19">
        <v>42.74</v>
      </c>
      <c r="AY19">
        <v>532.34</v>
      </c>
      <c r="AZ19" s="2">
        <v>140829.14000000001</v>
      </c>
      <c r="BA19" s="2">
        <v>3306.02</v>
      </c>
      <c r="BB19" s="2">
        <v>14.12</v>
      </c>
      <c r="BC19" s="2">
        <v>42732.800000000003</v>
      </c>
    </row>
    <row r="20" spans="2:55">
      <c r="B20" t="s">
        <v>62</v>
      </c>
      <c r="AS20">
        <v>60</v>
      </c>
      <c r="AY20">
        <v>20.18</v>
      </c>
      <c r="AZ20" s="2">
        <v>16</v>
      </c>
      <c r="BA20" s="2">
        <v>21.2</v>
      </c>
      <c r="BB20" s="2">
        <v>741862.48</v>
      </c>
      <c r="BC20" s="2">
        <v>237035.6</v>
      </c>
    </row>
    <row r="21" spans="2:55">
      <c r="B21" t="s">
        <v>63</v>
      </c>
      <c r="AW21">
        <v>464</v>
      </c>
      <c r="AX21">
        <v>2</v>
      </c>
      <c r="AY21">
        <v>411.38</v>
      </c>
      <c r="AZ21" s="2"/>
      <c r="BA21" s="2"/>
      <c r="BB21" s="2"/>
      <c r="BC21" s="2">
        <v>72328.52</v>
      </c>
    </row>
    <row r="22" spans="2:55">
      <c r="B22" t="s">
        <v>64</v>
      </c>
      <c r="AL22" s="1">
        <v>500</v>
      </c>
      <c r="AO22">
        <v>2000</v>
      </c>
      <c r="AP22">
        <v>125</v>
      </c>
      <c r="AQ22">
        <v>250</v>
      </c>
      <c r="AR22">
        <v>21</v>
      </c>
      <c r="AZ22" s="2"/>
      <c r="BA22" s="2"/>
      <c r="BB22" s="2"/>
      <c r="BC22" s="2"/>
    </row>
    <row r="23" spans="2:55">
      <c r="B23" t="s">
        <v>20</v>
      </c>
      <c r="AF23">
        <v>1662</v>
      </c>
      <c r="AG23">
        <v>255.25</v>
      </c>
      <c r="AH23">
        <v>1830.9</v>
      </c>
      <c r="AI23">
        <v>5350.2</v>
      </c>
      <c r="AL23" s="1">
        <v>932.6</v>
      </c>
      <c r="AM23">
        <v>1042.6500000000001</v>
      </c>
      <c r="AN23">
        <v>6705.87</v>
      </c>
      <c r="AO23">
        <v>7042.87</v>
      </c>
      <c r="AP23">
        <v>17034.54</v>
      </c>
      <c r="AQ23">
        <v>35227.980000000003</v>
      </c>
      <c r="AR23">
        <v>2120.9</v>
      </c>
      <c r="AS23">
        <v>17702.68</v>
      </c>
      <c r="AT23">
        <v>28386.36</v>
      </c>
      <c r="AU23">
        <v>15593.16</v>
      </c>
      <c r="AV23">
        <v>3803.62</v>
      </c>
      <c r="AW23">
        <v>48800.1</v>
      </c>
      <c r="AX23">
        <v>93396.68</v>
      </c>
      <c r="AY23">
        <v>87748.86</v>
      </c>
      <c r="AZ23" s="2">
        <v>91966.48</v>
      </c>
      <c r="BA23" s="2">
        <v>38969.980000000003</v>
      </c>
      <c r="BB23" s="2">
        <v>42434.14</v>
      </c>
      <c r="BC23" s="2">
        <v>15162.5</v>
      </c>
    </row>
    <row r="24" spans="2:55">
      <c r="B24" t="s">
        <v>65</v>
      </c>
      <c r="AL24" s="1">
        <v>118.5</v>
      </c>
      <c r="AM24">
        <v>1015.3</v>
      </c>
      <c r="AN24">
        <v>944.15</v>
      </c>
      <c r="AO24">
        <v>648.5</v>
      </c>
      <c r="AP24">
        <v>1070.83</v>
      </c>
      <c r="AQ24">
        <v>955.74</v>
      </c>
      <c r="AR24">
        <v>1366.46</v>
      </c>
      <c r="AS24">
        <v>5118.5</v>
      </c>
      <c r="AT24">
        <v>4403.6400000000003</v>
      </c>
      <c r="AU24">
        <v>14944.1</v>
      </c>
      <c r="AV24">
        <v>19370.560000000001</v>
      </c>
      <c r="AW24">
        <v>66326.5</v>
      </c>
      <c r="AX24">
        <v>112889.7</v>
      </c>
      <c r="AY24">
        <v>249380.98</v>
      </c>
      <c r="AZ24" s="2">
        <v>41062.04</v>
      </c>
      <c r="BA24" s="2">
        <v>44642.12</v>
      </c>
      <c r="BB24" s="2">
        <v>22708.22</v>
      </c>
      <c r="BC24" s="2">
        <v>16848.759999999998</v>
      </c>
    </row>
    <row r="25" spans="2:55">
      <c r="B25" t="s">
        <v>81</v>
      </c>
      <c r="AT25">
        <v>12</v>
      </c>
      <c r="AU25">
        <v>25.4</v>
      </c>
      <c r="AV25">
        <v>26</v>
      </c>
      <c r="AZ25" s="2">
        <v>412.26</v>
      </c>
      <c r="BA25" s="2"/>
      <c r="BB25" s="2"/>
      <c r="BC25" s="2"/>
    </row>
    <row r="26" spans="2:55">
      <c r="B26" t="s">
        <v>16</v>
      </c>
      <c r="AF26">
        <v>200</v>
      </c>
      <c r="AG26">
        <v>16.079999999999998</v>
      </c>
      <c r="AI26">
        <v>2.75</v>
      </c>
      <c r="AM26">
        <v>163.5</v>
      </c>
      <c r="AN26">
        <v>2500</v>
      </c>
      <c r="AO26">
        <v>448</v>
      </c>
      <c r="AP26">
        <v>25</v>
      </c>
      <c r="AQ26">
        <v>184.52</v>
      </c>
      <c r="AR26">
        <v>12</v>
      </c>
      <c r="AS26">
        <v>854.68</v>
      </c>
      <c r="AT26">
        <v>4578.1000000000004</v>
      </c>
      <c r="AU26">
        <v>812.76</v>
      </c>
      <c r="AW26">
        <v>1653.2</v>
      </c>
      <c r="AX26">
        <v>44061.18</v>
      </c>
      <c r="AY26">
        <v>131131.29999999999</v>
      </c>
      <c r="AZ26" s="2">
        <v>235870.84</v>
      </c>
      <c r="BA26" s="2">
        <v>241374.12</v>
      </c>
      <c r="BB26" s="2">
        <v>87834.6</v>
      </c>
      <c r="BC26" s="2">
        <v>42875.32</v>
      </c>
    </row>
    <row r="27" spans="2:55">
      <c r="B27" t="s">
        <v>19</v>
      </c>
      <c r="AG27">
        <v>30</v>
      </c>
      <c r="AH27">
        <v>85.25</v>
      </c>
      <c r="AI27">
        <v>43.06</v>
      </c>
      <c r="AL27" s="1">
        <v>202.6</v>
      </c>
      <c r="AM27">
        <v>285</v>
      </c>
      <c r="AN27">
        <v>5</v>
      </c>
      <c r="AO27">
        <v>85</v>
      </c>
      <c r="AP27">
        <v>1</v>
      </c>
      <c r="AQ27">
        <v>366.22</v>
      </c>
      <c r="AR27">
        <v>8.26</v>
      </c>
      <c r="AT27">
        <v>3542</v>
      </c>
      <c r="AU27">
        <v>261317.68</v>
      </c>
      <c r="AV27">
        <v>2144.08</v>
      </c>
      <c r="AW27">
        <v>11258.44</v>
      </c>
      <c r="AX27">
        <v>922668.88</v>
      </c>
      <c r="AY27">
        <v>134419.16</v>
      </c>
      <c r="AZ27" s="2">
        <v>347155.98</v>
      </c>
      <c r="BA27" s="2">
        <v>262964.08</v>
      </c>
      <c r="BB27" s="2">
        <v>581303.52</v>
      </c>
      <c r="BC27" s="2">
        <v>520183.22</v>
      </c>
    </row>
    <row r="28" spans="2:55">
      <c r="B28" t="s">
        <v>66</v>
      </c>
      <c r="AL28" s="1">
        <v>1116</v>
      </c>
      <c r="AM28">
        <v>1219.8</v>
      </c>
      <c r="AN28">
        <v>1</v>
      </c>
      <c r="AO28">
        <v>30</v>
      </c>
      <c r="AP28">
        <v>110</v>
      </c>
      <c r="AQ28">
        <v>230</v>
      </c>
      <c r="AR28">
        <v>590</v>
      </c>
      <c r="AS28">
        <v>102.84</v>
      </c>
      <c r="AT28">
        <v>2768.9</v>
      </c>
      <c r="AU28">
        <v>5693.86</v>
      </c>
      <c r="AV28">
        <v>33118.04</v>
      </c>
      <c r="AW28">
        <v>8590.5400000000009</v>
      </c>
      <c r="AX28">
        <v>364</v>
      </c>
      <c r="AY28">
        <v>7448.64</v>
      </c>
      <c r="AZ28" s="2">
        <v>1197.44</v>
      </c>
      <c r="BA28" s="2">
        <v>872.06</v>
      </c>
      <c r="BB28" s="2">
        <v>347.18</v>
      </c>
      <c r="BC28" s="2">
        <v>4268.92</v>
      </c>
    </row>
    <row r="29" spans="2:55">
      <c r="B29" t="s">
        <v>22</v>
      </c>
      <c r="AH29">
        <v>320</v>
      </c>
      <c r="AZ29" s="2"/>
      <c r="BA29" s="2"/>
      <c r="BB29" s="2"/>
      <c r="BC29" s="2"/>
    </row>
    <row r="30" spans="2:55">
      <c r="B30" t="s">
        <v>18</v>
      </c>
      <c r="Z30">
        <v>1920</v>
      </c>
      <c r="AA30">
        <v>32949</v>
      </c>
      <c r="AD30">
        <v>25116.66</v>
      </c>
      <c r="AE30">
        <v>28910.01</v>
      </c>
      <c r="AF30">
        <v>54869.5</v>
      </c>
      <c r="AG30">
        <v>63176.5</v>
      </c>
      <c r="AH30">
        <v>39893.199999999997</v>
      </c>
      <c r="AI30">
        <v>41758.15</v>
      </c>
      <c r="AK30">
        <v>36287.040000000001</v>
      </c>
      <c r="AL30" s="1">
        <v>16406.900000000001</v>
      </c>
      <c r="AM30">
        <v>30536.47</v>
      </c>
      <c r="AN30">
        <v>59431.32</v>
      </c>
      <c r="AO30">
        <v>81631.86</v>
      </c>
      <c r="AP30">
        <v>63085.29</v>
      </c>
      <c r="AQ30">
        <v>103069.44</v>
      </c>
      <c r="AR30">
        <v>112058.76</v>
      </c>
      <c r="AS30">
        <v>69000.44</v>
      </c>
      <c r="AT30">
        <v>66051.94</v>
      </c>
      <c r="AU30">
        <v>63496.38</v>
      </c>
      <c r="AV30">
        <v>242398.58</v>
      </c>
      <c r="AW30">
        <v>436515.36</v>
      </c>
      <c r="AX30">
        <v>330717.36</v>
      </c>
      <c r="AY30">
        <v>1134005.6399999999</v>
      </c>
      <c r="AZ30" s="2">
        <v>294023.7</v>
      </c>
      <c r="BA30" s="2">
        <v>365341.82</v>
      </c>
      <c r="BB30" s="2">
        <v>491730.32</v>
      </c>
      <c r="BC30" s="2">
        <v>542776.07999999996</v>
      </c>
    </row>
    <row r="31" spans="2:55">
      <c r="B31" t="s">
        <v>21</v>
      </c>
      <c r="AH31">
        <v>12</v>
      </c>
      <c r="AI31">
        <v>501</v>
      </c>
      <c r="AT31">
        <v>11449.76</v>
      </c>
      <c r="AU31">
        <v>22088.42</v>
      </c>
      <c r="AV31">
        <v>7.26</v>
      </c>
      <c r="AW31">
        <v>266.5</v>
      </c>
      <c r="AX31">
        <v>85692.04</v>
      </c>
      <c r="AY31">
        <v>101631.64</v>
      </c>
      <c r="AZ31" s="2">
        <v>93744.5</v>
      </c>
      <c r="BA31" s="2">
        <v>31335.38</v>
      </c>
      <c r="BB31" s="2">
        <v>3130.04</v>
      </c>
      <c r="BC31" s="2">
        <v>3420</v>
      </c>
    </row>
    <row r="32" spans="2:55">
      <c r="B32" t="s">
        <v>17</v>
      </c>
      <c r="AH32">
        <v>675.5</v>
      </c>
      <c r="AL32" s="1">
        <v>75.900000000000006</v>
      </c>
      <c r="AM32">
        <v>13.27</v>
      </c>
      <c r="AR32">
        <v>900</v>
      </c>
      <c r="AS32">
        <v>11.26</v>
      </c>
      <c r="AV32">
        <v>30</v>
      </c>
      <c r="AX32">
        <v>100</v>
      </c>
      <c r="AY32">
        <v>346.5</v>
      </c>
      <c r="AZ32" s="2">
        <v>1765.72</v>
      </c>
      <c r="BA32" s="2">
        <v>135.88</v>
      </c>
      <c r="BB32" s="2">
        <v>760</v>
      </c>
      <c r="BC32" s="2">
        <v>135199.78</v>
      </c>
    </row>
    <row r="33" spans="2:55">
      <c r="B33" t="s">
        <v>104</v>
      </c>
      <c r="AQ33">
        <v>46362.46</v>
      </c>
      <c r="AZ33" s="2"/>
      <c r="BA33" s="2"/>
      <c r="BB33" s="2"/>
      <c r="BC33" s="2"/>
    </row>
    <row r="34" spans="2:55">
      <c r="B34" t="s">
        <v>89</v>
      </c>
      <c r="AY34">
        <v>32412.799999999999</v>
      </c>
      <c r="AZ34" s="2"/>
      <c r="BA34" s="2"/>
      <c r="BB34" s="2"/>
      <c r="BC34" s="2"/>
    </row>
    <row r="35" spans="2:55">
      <c r="B35" t="s">
        <v>24</v>
      </c>
      <c r="Z35">
        <v>636104.30000000005</v>
      </c>
      <c r="AA35">
        <v>548601.71</v>
      </c>
      <c r="AB35">
        <v>817</v>
      </c>
      <c r="AC35">
        <v>199</v>
      </c>
      <c r="AD35">
        <v>308197.78000000003</v>
      </c>
      <c r="AE35">
        <v>383581.53</v>
      </c>
      <c r="AF35">
        <v>456297.01</v>
      </c>
      <c r="AG35">
        <v>500970.27</v>
      </c>
      <c r="AH35">
        <v>631520.31000000006</v>
      </c>
      <c r="AI35">
        <v>729826.59</v>
      </c>
      <c r="AK35">
        <v>304026.31</v>
      </c>
      <c r="AL35" s="1">
        <v>283936.49</v>
      </c>
      <c r="AM35">
        <v>276022.81</v>
      </c>
      <c r="AN35">
        <v>325068.12</v>
      </c>
      <c r="AO35">
        <v>545338.96</v>
      </c>
      <c r="AP35">
        <v>989722.32</v>
      </c>
      <c r="AQ35">
        <v>2353266.88</v>
      </c>
      <c r="AR35">
        <v>2206669.12</v>
      </c>
      <c r="AS35">
        <v>1314268.74</v>
      </c>
      <c r="AT35">
        <v>247925.48</v>
      </c>
      <c r="AU35">
        <v>13450.34</v>
      </c>
      <c r="AZ35" s="2">
        <v>8800</v>
      </c>
      <c r="BA35" s="2">
        <v>28</v>
      </c>
      <c r="BB35" s="2">
        <v>5247.78</v>
      </c>
      <c r="BC35" s="2">
        <v>184083.82</v>
      </c>
    </row>
    <row r="36" spans="2:55">
      <c r="B36" t="s">
        <v>34</v>
      </c>
      <c r="AE36">
        <v>451.85</v>
      </c>
      <c r="AF36">
        <v>485.55</v>
      </c>
      <c r="AG36">
        <v>1821.36</v>
      </c>
      <c r="AH36">
        <v>2269.7399999999998</v>
      </c>
      <c r="AI36">
        <v>8873.44</v>
      </c>
      <c r="AK36">
        <v>2145.7800000000002</v>
      </c>
      <c r="AL36" s="1">
        <v>3339.1</v>
      </c>
      <c r="AM36">
        <v>1446.64</v>
      </c>
      <c r="AN36">
        <v>747.53</v>
      </c>
      <c r="AO36">
        <v>629.36</v>
      </c>
      <c r="AP36">
        <v>3367</v>
      </c>
      <c r="AQ36">
        <v>5444.68</v>
      </c>
      <c r="AR36">
        <v>2973.38</v>
      </c>
      <c r="AS36">
        <v>639.5</v>
      </c>
      <c r="AT36">
        <v>10.5</v>
      </c>
      <c r="AZ36" s="2">
        <v>0</v>
      </c>
      <c r="BA36" s="2">
        <v>3863.8</v>
      </c>
      <c r="BB36" s="2">
        <v>8506.24</v>
      </c>
      <c r="BC36" s="2">
        <v>12166.5</v>
      </c>
    </row>
    <row r="37" spans="2:55">
      <c r="B37" t="s">
        <v>32</v>
      </c>
      <c r="Z37">
        <v>29034.74</v>
      </c>
      <c r="AA37">
        <v>9506.25</v>
      </c>
      <c r="AD37">
        <v>16542.25</v>
      </c>
      <c r="AE37">
        <v>21812.68</v>
      </c>
      <c r="AF37">
        <v>23114.61</v>
      </c>
      <c r="AG37">
        <v>29462.9</v>
      </c>
      <c r="AH37">
        <v>20655.23</v>
      </c>
      <c r="AI37">
        <v>68136.210000000006</v>
      </c>
      <c r="AK37">
        <v>109720.8</v>
      </c>
      <c r="AL37" s="1">
        <v>24861.08</v>
      </c>
      <c r="AM37">
        <v>47423.9</v>
      </c>
      <c r="AN37">
        <v>29353.73</v>
      </c>
      <c r="AO37">
        <v>29199.83</v>
      </c>
      <c r="AP37">
        <v>38626.870000000003</v>
      </c>
      <c r="AQ37">
        <v>168792.74</v>
      </c>
      <c r="AR37">
        <v>144321.60000000001</v>
      </c>
      <c r="AS37">
        <v>37628.32</v>
      </c>
      <c r="AT37">
        <v>975</v>
      </c>
      <c r="AX37">
        <v>400</v>
      </c>
      <c r="AZ37" s="2">
        <v>16977.14</v>
      </c>
      <c r="BA37" s="2">
        <v>69439.42</v>
      </c>
      <c r="BB37" s="2">
        <v>122103.98</v>
      </c>
      <c r="BC37" s="2">
        <v>290512.06</v>
      </c>
    </row>
    <row r="38" spans="2:55">
      <c r="B38" t="s">
        <v>35</v>
      </c>
      <c r="AF38">
        <v>58.73</v>
      </c>
      <c r="AG38">
        <v>3509.81</v>
      </c>
      <c r="AH38">
        <v>4507.8900000000003</v>
      </c>
      <c r="AI38">
        <v>12160.06</v>
      </c>
      <c r="AK38">
        <v>6338.7</v>
      </c>
      <c r="AL38" s="1">
        <v>7731.58</v>
      </c>
      <c r="AM38">
        <v>9644.7199999999993</v>
      </c>
      <c r="AN38">
        <v>19733.38</v>
      </c>
      <c r="AO38">
        <v>21786.46</v>
      </c>
      <c r="AP38">
        <v>23834.51</v>
      </c>
      <c r="AQ38">
        <v>85724.800000000003</v>
      </c>
      <c r="AR38">
        <v>48946.48</v>
      </c>
      <c r="AS38">
        <v>18729.52</v>
      </c>
      <c r="AT38">
        <v>132.24</v>
      </c>
      <c r="AZ38" s="2">
        <v>6970.78</v>
      </c>
      <c r="BA38" s="2">
        <v>26867.02</v>
      </c>
      <c r="BB38" s="2">
        <v>39680.199999999997</v>
      </c>
      <c r="BC38" s="2">
        <v>62074.92</v>
      </c>
    </row>
    <row r="39" spans="2:55">
      <c r="B39" t="s">
        <v>109</v>
      </c>
      <c r="AP39">
        <v>1150.51</v>
      </c>
      <c r="AQ39">
        <v>1942.92</v>
      </c>
      <c r="AZ39" s="2"/>
      <c r="BA39" s="2"/>
      <c r="BB39" s="2"/>
      <c r="BC39" s="2"/>
    </row>
    <row r="40" spans="2:55">
      <c r="B40" t="s">
        <v>26</v>
      </c>
      <c r="Z40">
        <v>8298.6200000000008</v>
      </c>
      <c r="AA40">
        <v>180</v>
      </c>
      <c r="AD40">
        <v>9411.02</v>
      </c>
      <c r="AE40">
        <v>7371.6</v>
      </c>
      <c r="AF40">
        <v>11870.11</v>
      </c>
      <c r="AG40">
        <v>17917.28</v>
      </c>
      <c r="AH40">
        <v>14344.16</v>
      </c>
      <c r="AI40">
        <v>19109.66</v>
      </c>
      <c r="AK40">
        <v>9221.5</v>
      </c>
      <c r="AL40" s="1">
        <v>7600.95</v>
      </c>
      <c r="AM40">
        <v>7978.12</v>
      </c>
      <c r="AN40">
        <v>9970.6</v>
      </c>
      <c r="AO40">
        <v>10954.27</v>
      </c>
      <c r="AP40">
        <v>9849.52</v>
      </c>
      <c r="AQ40">
        <v>122877</v>
      </c>
      <c r="AR40">
        <v>28580.36</v>
      </c>
      <c r="AS40">
        <v>144838.42000000001</v>
      </c>
      <c r="AT40">
        <v>746.2</v>
      </c>
      <c r="AV40">
        <v>416</v>
      </c>
      <c r="AZ40" s="2">
        <v>1232</v>
      </c>
      <c r="BA40" s="2">
        <v>2635.12</v>
      </c>
      <c r="BB40" s="2">
        <v>14569.82</v>
      </c>
      <c r="BC40" s="2">
        <v>34170</v>
      </c>
    </row>
    <row r="41" spans="2:55">
      <c r="B41" t="s">
        <v>40</v>
      </c>
      <c r="AA41">
        <v>1200</v>
      </c>
      <c r="AD41">
        <v>425.91</v>
      </c>
      <c r="AE41">
        <v>430</v>
      </c>
      <c r="AF41">
        <v>4435.6000000000004</v>
      </c>
      <c r="AG41">
        <v>14439.19</v>
      </c>
      <c r="AH41">
        <v>13209.45</v>
      </c>
      <c r="AI41">
        <v>7935.93</v>
      </c>
      <c r="AK41">
        <v>4126.6499999999996</v>
      </c>
      <c r="AL41" s="1">
        <v>8154.19</v>
      </c>
      <c r="AM41">
        <v>13722.87</v>
      </c>
      <c r="AN41">
        <v>16622</v>
      </c>
      <c r="AO41">
        <v>7193.83</v>
      </c>
      <c r="AP41">
        <v>11250.36</v>
      </c>
      <c r="AQ41">
        <v>59.28</v>
      </c>
      <c r="AR41">
        <v>26067.98</v>
      </c>
      <c r="AS41">
        <v>4991.82</v>
      </c>
      <c r="AT41">
        <v>3333.2</v>
      </c>
      <c r="AU41">
        <v>21090.48</v>
      </c>
      <c r="AV41">
        <v>24711.02</v>
      </c>
      <c r="AW41">
        <v>23715.56</v>
      </c>
      <c r="AX41">
        <v>1962.34</v>
      </c>
      <c r="AY41">
        <v>14906.72</v>
      </c>
      <c r="AZ41" s="2">
        <v>25746.22</v>
      </c>
      <c r="BA41" s="2">
        <v>55611.02</v>
      </c>
      <c r="BB41" s="2">
        <v>49445.66</v>
      </c>
      <c r="BC41" s="2">
        <v>70901.08</v>
      </c>
    </row>
    <row r="42" spans="2:55">
      <c r="B42" t="s">
        <v>29</v>
      </c>
      <c r="Z42">
        <v>210627</v>
      </c>
      <c r="AA42">
        <v>71755.23</v>
      </c>
      <c r="AB42">
        <v>76</v>
      </c>
      <c r="AC42">
        <v>47</v>
      </c>
      <c r="AD42">
        <v>147148.60999999999</v>
      </c>
      <c r="AE42">
        <v>59006.67</v>
      </c>
      <c r="AF42">
        <v>55625.63</v>
      </c>
      <c r="AG42">
        <v>59298.15</v>
      </c>
      <c r="AH42">
        <v>67406.09</v>
      </c>
      <c r="AI42">
        <v>85505.66</v>
      </c>
      <c r="AK42">
        <v>28154.14</v>
      </c>
      <c r="AL42" s="1">
        <v>26849.64</v>
      </c>
      <c r="AM42">
        <v>36949.620000000003</v>
      </c>
      <c r="AN42">
        <v>52011.35</v>
      </c>
      <c r="AO42">
        <v>53770.26</v>
      </c>
      <c r="AP42">
        <v>26944.46</v>
      </c>
      <c r="AQ42">
        <v>35126.32</v>
      </c>
      <c r="AR42">
        <v>11747.5</v>
      </c>
      <c r="AS42">
        <v>21444.58</v>
      </c>
      <c r="AT42">
        <v>24058.400000000001</v>
      </c>
      <c r="AU42">
        <v>9730.2000000000007</v>
      </c>
      <c r="AV42">
        <v>4759.9799999999996</v>
      </c>
      <c r="AW42">
        <v>6597.36</v>
      </c>
      <c r="AX42">
        <v>11941.86</v>
      </c>
      <c r="AY42">
        <v>49701.98</v>
      </c>
      <c r="AZ42" s="2">
        <v>81920.479999999996</v>
      </c>
      <c r="BA42" s="2">
        <v>96007.12</v>
      </c>
      <c r="BB42" s="2">
        <v>53307.48</v>
      </c>
      <c r="BC42" s="2">
        <v>79877.66</v>
      </c>
    </row>
    <row r="43" spans="2:55">
      <c r="B43" t="s">
        <v>25</v>
      </c>
      <c r="Z43">
        <v>562093.43999999994</v>
      </c>
      <c r="AA43">
        <v>234618.62</v>
      </c>
      <c r="AB43">
        <v>246</v>
      </c>
      <c r="AC43">
        <v>260</v>
      </c>
      <c r="AD43">
        <v>438792.93</v>
      </c>
      <c r="AE43">
        <v>159224.69</v>
      </c>
      <c r="AF43">
        <v>192974.11</v>
      </c>
      <c r="AG43">
        <v>278707.21000000002</v>
      </c>
      <c r="AH43">
        <v>295578.84999999998</v>
      </c>
      <c r="AI43">
        <v>359752.19</v>
      </c>
      <c r="AK43">
        <v>236767.21</v>
      </c>
      <c r="AL43" s="1">
        <v>109359.98</v>
      </c>
      <c r="AM43">
        <v>114869.41</v>
      </c>
      <c r="AN43">
        <v>144772.97</v>
      </c>
      <c r="AO43">
        <v>83512.149999999994</v>
      </c>
      <c r="AP43">
        <v>94365.47</v>
      </c>
      <c r="AQ43">
        <v>162801.06</v>
      </c>
      <c r="AR43">
        <v>193310.52</v>
      </c>
      <c r="AS43">
        <v>149145.57999999999</v>
      </c>
      <c r="AT43">
        <v>20314.34</v>
      </c>
      <c r="AU43">
        <v>463.84</v>
      </c>
      <c r="AW43">
        <v>17</v>
      </c>
      <c r="AZ43" s="2">
        <v>266223</v>
      </c>
      <c r="BA43" s="2">
        <v>176848.78</v>
      </c>
      <c r="BB43" s="2">
        <v>379212.96</v>
      </c>
      <c r="BC43" s="2">
        <v>254837.9</v>
      </c>
    </row>
    <row r="44" spans="2:55">
      <c r="B44" t="s">
        <v>36</v>
      </c>
      <c r="AG44">
        <v>180</v>
      </c>
      <c r="AH44">
        <v>148</v>
      </c>
      <c r="AN44">
        <v>343.86</v>
      </c>
      <c r="AO44">
        <v>1866</v>
      </c>
      <c r="AP44">
        <v>635.5</v>
      </c>
      <c r="AQ44">
        <v>2074.52</v>
      </c>
      <c r="AR44">
        <v>357.86</v>
      </c>
      <c r="AS44">
        <v>3002.68</v>
      </c>
      <c r="AU44">
        <v>317.04000000000002</v>
      </c>
      <c r="AZ44" s="2"/>
      <c r="BA44" s="2">
        <v>4150.0600000000004</v>
      </c>
      <c r="BB44" s="2">
        <v>427.68</v>
      </c>
      <c r="BC44" s="2"/>
    </row>
    <row r="45" spans="2:55">
      <c r="B45" t="s">
        <v>43</v>
      </c>
      <c r="AI45">
        <v>5</v>
      </c>
      <c r="AL45" s="1">
        <v>87.75</v>
      </c>
      <c r="AM45">
        <v>153</v>
      </c>
      <c r="AN45">
        <v>295.5</v>
      </c>
      <c r="AQ45">
        <v>13.5</v>
      </c>
      <c r="AT45">
        <v>36.44</v>
      </c>
      <c r="AZ45" s="2">
        <v>1016.32</v>
      </c>
      <c r="BA45" s="2">
        <v>50</v>
      </c>
      <c r="BB45" s="2">
        <v>276</v>
      </c>
      <c r="BC45" s="2">
        <v>651.5</v>
      </c>
    </row>
    <row r="46" spans="2:55">
      <c r="B46" t="s">
        <v>27</v>
      </c>
      <c r="Z46">
        <v>33555.64</v>
      </c>
      <c r="AA46">
        <v>24132.51</v>
      </c>
      <c r="AC46">
        <v>56</v>
      </c>
      <c r="AD46">
        <v>16707.43</v>
      </c>
      <c r="AE46">
        <v>26998.37</v>
      </c>
      <c r="AF46">
        <v>30832.15</v>
      </c>
      <c r="AG46">
        <v>39468.11</v>
      </c>
      <c r="AH46">
        <v>54384.39</v>
      </c>
      <c r="AI46">
        <v>49723.03</v>
      </c>
      <c r="AK46">
        <v>47390.29</v>
      </c>
      <c r="AL46" s="1">
        <v>55272.99</v>
      </c>
      <c r="AM46">
        <v>96457.53</v>
      </c>
      <c r="AN46">
        <v>80523.070000000007</v>
      </c>
      <c r="AO46">
        <v>73656.77</v>
      </c>
      <c r="AP46">
        <v>93571.32</v>
      </c>
      <c r="AQ46">
        <v>87341.38</v>
      </c>
      <c r="AR46">
        <v>102595.62</v>
      </c>
      <c r="AS46">
        <v>74565.240000000005</v>
      </c>
      <c r="AT46">
        <v>2052.36</v>
      </c>
      <c r="AU46">
        <v>473.66</v>
      </c>
      <c r="AZ46" s="2">
        <v>24989.040000000001</v>
      </c>
      <c r="BA46" s="2">
        <v>76847.240000000005</v>
      </c>
      <c r="BB46" s="2">
        <v>91074.34</v>
      </c>
      <c r="BC46" s="2">
        <v>117400.66</v>
      </c>
    </row>
    <row r="47" spans="2:55">
      <c r="B47" t="s">
        <v>67</v>
      </c>
      <c r="AE47">
        <v>286</v>
      </c>
      <c r="AK47">
        <v>2139.0300000000002</v>
      </c>
      <c r="AL47" s="1">
        <v>2740.68</v>
      </c>
      <c r="AM47">
        <v>1196.6199999999999</v>
      </c>
      <c r="AN47">
        <v>4579.18</v>
      </c>
      <c r="AO47">
        <v>971.07</v>
      </c>
      <c r="AP47">
        <v>1571.7</v>
      </c>
      <c r="AQ47">
        <v>43491.54</v>
      </c>
      <c r="AR47">
        <v>15639.14</v>
      </c>
      <c r="AS47">
        <v>21932.1</v>
      </c>
      <c r="AT47">
        <v>481.04</v>
      </c>
      <c r="AZ47" s="2"/>
      <c r="BA47" s="2"/>
      <c r="BB47" s="2"/>
      <c r="BC47" s="2">
        <v>0.86</v>
      </c>
    </row>
    <row r="48" spans="2:55">
      <c r="B48" t="s">
        <v>23</v>
      </c>
      <c r="Z48">
        <v>2792050.6</v>
      </c>
      <c r="AA48">
        <v>553522.54</v>
      </c>
      <c r="AB48">
        <v>626</v>
      </c>
      <c r="AC48">
        <v>412</v>
      </c>
      <c r="AD48">
        <v>795921.61</v>
      </c>
      <c r="AE48">
        <v>642409.61</v>
      </c>
      <c r="AF48">
        <v>748037.2</v>
      </c>
      <c r="AG48">
        <v>735312.52</v>
      </c>
      <c r="AH48">
        <v>824598.49</v>
      </c>
      <c r="AI48">
        <v>923166.97</v>
      </c>
      <c r="AK48">
        <v>329605.45</v>
      </c>
      <c r="AL48" s="1">
        <v>312759.39</v>
      </c>
      <c r="AM48">
        <v>436392.79</v>
      </c>
      <c r="AN48">
        <v>588837.92000000004</v>
      </c>
      <c r="AO48">
        <v>302355.95</v>
      </c>
      <c r="AP48">
        <v>328004.47999999998</v>
      </c>
      <c r="AQ48">
        <v>619637.98</v>
      </c>
      <c r="AR48">
        <v>590407.76</v>
      </c>
      <c r="AS48">
        <v>587516.14</v>
      </c>
      <c r="AT48">
        <v>383538.86</v>
      </c>
      <c r="AU48">
        <v>272193.28000000003</v>
      </c>
      <c r="AV48">
        <v>349153.56</v>
      </c>
      <c r="AW48">
        <v>390810.46</v>
      </c>
      <c r="AX48">
        <v>284206.36</v>
      </c>
      <c r="AY48">
        <v>409501.98</v>
      </c>
      <c r="AZ48" s="2">
        <v>607741.68000000005</v>
      </c>
      <c r="BA48" s="2">
        <v>756455.3</v>
      </c>
      <c r="BB48" s="2">
        <v>972776.58</v>
      </c>
      <c r="BC48" s="2">
        <v>1300129.08</v>
      </c>
    </row>
    <row r="49" spans="2:55">
      <c r="B49" t="s">
        <v>90</v>
      </c>
      <c r="AV49">
        <v>208.88</v>
      </c>
      <c r="AW49">
        <v>1930.84</v>
      </c>
      <c r="AX49">
        <v>1477.28</v>
      </c>
      <c r="AY49">
        <v>62</v>
      </c>
      <c r="AZ49" s="2"/>
      <c r="BA49" s="2"/>
      <c r="BB49" s="2"/>
      <c r="BC49" s="2"/>
    </row>
    <row r="50" spans="2:55">
      <c r="B50" t="s">
        <v>30</v>
      </c>
      <c r="Z50">
        <v>363272.64</v>
      </c>
      <c r="AA50">
        <v>53124.82</v>
      </c>
      <c r="AB50">
        <v>94</v>
      </c>
      <c r="AC50">
        <v>80</v>
      </c>
      <c r="AD50">
        <v>222955.86</v>
      </c>
      <c r="AE50">
        <v>101212.43</v>
      </c>
      <c r="AF50">
        <v>113179.6</v>
      </c>
      <c r="AG50">
        <v>106106.83</v>
      </c>
      <c r="AH50">
        <v>162067.26999999999</v>
      </c>
      <c r="AI50">
        <v>258021.14</v>
      </c>
      <c r="AK50">
        <v>69307.81</v>
      </c>
      <c r="AL50" s="1">
        <v>80881.05</v>
      </c>
      <c r="AM50">
        <v>105796.26</v>
      </c>
      <c r="AN50">
        <v>88902.35</v>
      </c>
      <c r="AO50">
        <v>22665.95</v>
      </c>
      <c r="AP50">
        <v>20691.189999999999</v>
      </c>
      <c r="AQ50">
        <v>187999.54</v>
      </c>
      <c r="AR50">
        <v>86075.72</v>
      </c>
      <c r="AS50">
        <v>87878</v>
      </c>
      <c r="AT50">
        <v>10694.38</v>
      </c>
      <c r="AU50">
        <v>206</v>
      </c>
      <c r="AV50">
        <v>274.52</v>
      </c>
      <c r="AW50">
        <v>681.92</v>
      </c>
      <c r="AZ50" s="2">
        <v>121684.5</v>
      </c>
      <c r="BA50" s="2">
        <v>111165.36</v>
      </c>
      <c r="BB50" s="2">
        <v>306362.12</v>
      </c>
      <c r="BC50" s="2">
        <v>402890.6</v>
      </c>
    </row>
    <row r="51" spans="2:55">
      <c r="B51" t="s">
        <v>37</v>
      </c>
      <c r="AA51">
        <v>698.95</v>
      </c>
      <c r="AD51">
        <v>81.239999999999995</v>
      </c>
      <c r="AH51">
        <v>19.16</v>
      </c>
      <c r="AI51">
        <v>649.70000000000005</v>
      </c>
      <c r="AL51" s="1">
        <v>296.83</v>
      </c>
      <c r="AM51">
        <v>2055.2199999999998</v>
      </c>
      <c r="AN51">
        <v>1309.23</v>
      </c>
      <c r="AO51">
        <v>1842.23</v>
      </c>
      <c r="AP51">
        <v>2456.69</v>
      </c>
      <c r="AR51">
        <v>668.42</v>
      </c>
      <c r="AS51">
        <v>5340.7</v>
      </c>
      <c r="AT51">
        <v>727.32</v>
      </c>
      <c r="AU51">
        <v>424</v>
      </c>
      <c r="AZ51" s="2">
        <v>2920.14</v>
      </c>
      <c r="BA51" s="2">
        <v>12281.78</v>
      </c>
      <c r="BB51" s="2">
        <v>3377.5</v>
      </c>
      <c r="BC51" s="2">
        <v>1473.64</v>
      </c>
    </row>
    <row r="52" spans="2:55">
      <c r="B52" t="s">
        <v>107</v>
      </c>
      <c r="AP52">
        <v>13.57</v>
      </c>
      <c r="AZ52" s="2"/>
      <c r="BA52" s="2"/>
      <c r="BB52" s="2"/>
      <c r="BC52" s="2"/>
    </row>
    <row r="53" spans="2:55">
      <c r="B53" t="s">
        <v>28</v>
      </c>
      <c r="Z53">
        <v>2323.3000000000002</v>
      </c>
      <c r="AA53">
        <v>603</v>
      </c>
      <c r="AD53">
        <v>6463.28</v>
      </c>
      <c r="AE53">
        <v>3735.16</v>
      </c>
      <c r="AF53">
        <v>7956.61</v>
      </c>
      <c r="AG53">
        <v>11252.6</v>
      </c>
      <c r="AH53">
        <v>11543.9</v>
      </c>
      <c r="AI53">
        <v>21469.06</v>
      </c>
      <c r="AK53">
        <v>6780.31</v>
      </c>
      <c r="AL53" s="1">
        <v>4099.92</v>
      </c>
      <c r="AM53">
        <v>5655.73</v>
      </c>
      <c r="AN53">
        <v>9048.15</v>
      </c>
      <c r="AO53">
        <v>4931.82</v>
      </c>
      <c r="AP53">
        <v>2802.35</v>
      </c>
      <c r="AQ53">
        <v>1989.42</v>
      </c>
      <c r="AR53">
        <v>9716.0400000000009</v>
      </c>
      <c r="AS53">
        <v>6521.14</v>
      </c>
      <c r="AY53">
        <v>3326</v>
      </c>
      <c r="AZ53" s="2">
        <v>4016.7</v>
      </c>
      <c r="BA53" s="2">
        <v>44069.48</v>
      </c>
      <c r="BB53" s="2">
        <v>15510.92</v>
      </c>
      <c r="BC53" s="2">
        <v>20567.939999999999</v>
      </c>
    </row>
    <row r="54" spans="2:55">
      <c r="B54" t="s">
        <v>38</v>
      </c>
      <c r="AE54">
        <v>505.2</v>
      </c>
      <c r="AF54">
        <v>9140</v>
      </c>
      <c r="AG54">
        <v>1052.05</v>
      </c>
      <c r="AH54">
        <v>692.11</v>
      </c>
      <c r="AI54">
        <v>3612.47</v>
      </c>
      <c r="AK54">
        <v>2249.7600000000002</v>
      </c>
      <c r="AL54" s="1">
        <v>1115.3</v>
      </c>
      <c r="AM54">
        <v>1011.53</v>
      </c>
      <c r="AN54">
        <v>1503.33</v>
      </c>
      <c r="AO54">
        <v>1210.32</v>
      </c>
      <c r="AP54">
        <v>954.57</v>
      </c>
      <c r="AQ54">
        <v>1991.68</v>
      </c>
      <c r="AR54">
        <v>1212.06</v>
      </c>
      <c r="AS54">
        <v>1611.56</v>
      </c>
      <c r="AZ54" s="2"/>
      <c r="BA54" s="2"/>
      <c r="BB54" s="2"/>
      <c r="BC54" s="2"/>
    </row>
    <row r="55" spans="2:55">
      <c r="B55" t="s">
        <v>44</v>
      </c>
      <c r="Z55">
        <v>1125</v>
      </c>
      <c r="AF55">
        <v>103.88</v>
      </c>
      <c r="AG55">
        <v>650.03</v>
      </c>
      <c r="AH55">
        <v>827.67</v>
      </c>
      <c r="AI55">
        <v>574.92999999999995</v>
      </c>
      <c r="AL55" s="1">
        <v>280.35000000000002</v>
      </c>
      <c r="AM55">
        <v>586.65</v>
      </c>
      <c r="AN55">
        <v>249.22</v>
      </c>
      <c r="AO55">
        <v>44.29</v>
      </c>
      <c r="AP55">
        <v>641.54999999999995</v>
      </c>
      <c r="AQ55">
        <v>1306.52</v>
      </c>
      <c r="AR55">
        <v>1131.02</v>
      </c>
      <c r="AS55">
        <v>186.66</v>
      </c>
      <c r="AT55">
        <v>19.84</v>
      </c>
      <c r="AU55">
        <v>2228.48</v>
      </c>
      <c r="AV55">
        <v>4977.24</v>
      </c>
      <c r="AX55">
        <v>771.22</v>
      </c>
      <c r="AY55">
        <v>5526.6</v>
      </c>
      <c r="AZ55" s="2">
        <v>9776.76</v>
      </c>
      <c r="BA55" s="2">
        <v>4472.92</v>
      </c>
      <c r="BB55" s="2">
        <v>6456.38</v>
      </c>
      <c r="BC55" s="2">
        <v>7917.86</v>
      </c>
    </row>
    <row r="56" spans="2:55">
      <c r="B56" t="s">
        <v>33</v>
      </c>
      <c r="Z56">
        <v>8865.9</v>
      </c>
      <c r="AA56">
        <v>17245.07</v>
      </c>
      <c r="AD56">
        <v>15895.09</v>
      </c>
      <c r="AE56">
        <v>19161.84</v>
      </c>
      <c r="AF56">
        <v>19679.45</v>
      </c>
      <c r="AG56">
        <v>21564.91</v>
      </c>
      <c r="AH56">
        <v>17782.73</v>
      </c>
      <c r="AI56">
        <v>29678.5</v>
      </c>
      <c r="AK56">
        <v>27036.1</v>
      </c>
      <c r="AL56" s="1">
        <v>31040.5</v>
      </c>
      <c r="AM56" s="1">
        <v>18911.509999999998</v>
      </c>
      <c r="AN56" s="1">
        <v>38598.06</v>
      </c>
      <c r="AO56" s="1">
        <v>14743.74</v>
      </c>
      <c r="AP56" s="1">
        <v>21288.68</v>
      </c>
      <c r="AQ56" s="1">
        <v>35791.22</v>
      </c>
      <c r="AR56">
        <v>12795.38</v>
      </c>
      <c r="AS56">
        <v>15672.32</v>
      </c>
      <c r="AT56">
        <v>973.14</v>
      </c>
      <c r="AY56">
        <v>1359.7</v>
      </c>
      <c r="AZ56" s="2">
        <v>111742</v>
      </c>
      <c r="BA56" s="2">
        <v>112583.84</v>
      </c>
      <c r="BB56" s="2">
        <v>136749.26</v>
      </c>
      <c r="BC56" s="2">
        <v>147783.51999999999</v>
      </c>
    </row>
    <row r="57" spans="2:55">
      <c r="B57" t="s">
        <v>31</v>
      </c>
      <c r="Z57">
        <v>13273.58</v>
      </c>
      <c r="AA57">
        <v>474</v>
      </c>
      <c r="AD57">
        <v>2569.09</v>
      </c>
      <c r="AE57">
        <v>2977.44</v>
      </c>
      <c r="AF57">
        <v>6070.46</v>
      </c>
      <c r="AG57">
        <v>27742.46</v>
      </c>
      <c r="AH57">
        <v>46436.72</v>
      </c>
      <c r="AI57">
        <v>70924.320000000007</v>
      </c>
      <c r="AK57">
        <v>24826.87</v>
      </c>
      <c r="AL57" s="1">
        <v>13188.35</v>
      </c>
      <c r="AM57" s="1">
        <v>20848.439999999999</v>
      </c>
      <c r="AN57" s="1">
        <v>12950.68</v>
      </c>
      <c r="AO57" s="1">
        <v>11780.42</v>
      </c>
      <c r="AP57" s="1">
        <v>11640.82</v>
      </c>
      <c r="AQ57" s="1">
        <v>28787</v>
      </c>
      <c r="AR57">
        <v>27260.400000000001</v>
      </c>
      <c r="AS57">
        <v>37681.32</v>
      </c>
      <c r="AT57">
        <v>28841.8</v>
      </c>
      <c r="AU57">
        <v>25275.38</v>
      </c>
      <c r="AV57">
        <v>24700.34</v>
      </c>
      <c r="AW57">
        <v>32160.74</v>
      </c>
      <c r="AX57">
        <v>33137.120000000003</v>
      </c>
      <c r="AY57">
        <v>135091.35999999999</v>
      </c>
      <c r="AZ57" s="2">
        <v>220774.22</v>
      </c>
      <c r="BA57" s="2">
        <v>227743.18</v>
      </c>
      <c r="BB57" s="2">
        <v>269434.65999999997</v>
      </c>
      <c r="BC57" s="2">
        <v>293657.18</v>
      </c>
    </row>
    <row r="58" spans="2:55">
      <c r="B58" t="s">
        <v>39</v>
      </c>
      <c r="AE58">
        <v>760.5</v>
      </c>
      <c r="AH58">
        <v>81</v>
      </c>
      <c r="AI58">
        <v>31.6</v>
      </c>
      <c r="AZ58" s="2"/>
      <c r="BA58" s="2"/>
      <c r="BB58" s="2"/>
      <c r="BC58" s="2"/>
    </row>
    <row r="59" spans="2:55">
      <c r="B59" t="s">
        <v>108</v>
      </c>
      <c r="AP59">
        <v>292</v>
      </c>
      <c r="AZ59" s="2"/>
      <c r="BA59" s="2"/>
      <c r="BB59" s="2"/>
      <c r="BC59" s="2"/>
    </row>
    <row r="60" spans="2:55">
      <c r="B60" t="s">
        <v>41</v>
      </c>
      <c r="AH60">
        <v>233.63</v>
      </c>
      <c r="AZ60" s="2"/>
      <c r="BA60" s="2"/>
      <c r="BB60" s="2"/>
      <c r="BC60" s="2"/>
    </row>
    <row r="61" spans="2:55">
      <c r="B61" t="s">
        <v>42</v>
      </c>
      <c r="AG61">
        <v>429.08</v>
      </c>
      <c r="AH61">
        <v>168.6</v>
      </c>
      <c r="AI61">
        <v>128.69999999999999</v>
      </c>
      <c r="AL61" s="1">
        <v>21.9</v>
      </c>
      <c r="AM61">
        <v>50.43</v>
      </c>
      <c r="AN61">
        <v>29.31</v>
      </c>
      <c r="AO61">
        <v>30.35</v>
      </c>
      <c r="AQ61">
        <v>66.84</v>
      </c>
      <c r="AZ61" s="2"/>
      <c r="BA61" s="2"/>
      <c r="BB61" s="2"/>
      <c r="BC61" s="2"/>
    </row>
    <row r="62" spans="2:55">
      <c r="B62" t="s">
        <v>45</v>
      </c>
      <c r="AG62">
        <v>2</v>
      </c>
      <c r="AI62">
        <v>1111.5</v>
      </c>
      <c r="AZ62" s="2"/>
      <c r="BA62" s="2"/>
      <c r="BB62" s="2"/>
      <c r="BC62" s="2"/>
    </row>
    <row r="63" spans="2:55">
      <c r="B63" t="s">
        <v>46</v>
      </c>
      <c r="AI63">
        <v>351.33</v>
      </c>
      <c r="AL63" s="1">
        <v>3</v>
      </c>
      <c r="AM63">
        <v>1.5</v>
      </c>
      <c r="AP63">
        <v>211</v>
      </c>
      <c r="AR63">
        <v>13.26</v>
      </c>
      <c r="AZ63" s="2"/>
      <c r="BA63" s="2"/>
      <c r="BB63" s="2"/>
      <c r="BC63" s="2"/>
    </row>
    <row r="64" spans="2:55">
      <c r="B64" t="s">
        <v>106</v>
      </c>
      <c r="AO64">
        <v>432.63</v>
      </c>
      <c r="AQ64">
        <v>764.72</v>
      </c>
      <c r="AR64">
        <v>892.3</v>
      </c>
      <c r="AS64">
        <v>447.52</v>
      </c>
      <c r="AZ64" s="2"/>
      <c r="BA64" s="2"/>
      <c r="BB64" s="2"/>
      <c r="BC64" s="2"/>
    </row>
    <row r="65" spans="2:55">
      <c r="B65" t="s">
        <v>47</v>
      </c>
      <c r="AE65">
        <v>230</v>
      </c>
      <c r="AG65">
        <v>9.4</v>
      </c>
      <c r="AH65">
        <v>1.25</v>
      </c>
      <c r="AO65">
        <v>5</v>
      </c>
      <c r="AR65">
        <v>13.2</v>
      </c>
      <c r="AV65">
        <v>450</v>
      </c>
      <c r="AY65">
        <v>3962.42</v>
      </c>
      <c r="AZ65" s="2">
        <v>137.1</v>
      </c>
      <c r="BA65" s="2"/>
      <c r="BB65" s="2"/>
      <c r="BC65" s="2"/>
    </row>
    <row r="66" spans="2:55">
      <c r="B66" t="s">
        <v>78</v>
      </c>
      <c r="AW66">
        <v>101.52</v>
      </c>
      <c r="AZ66" s="2">
        <v>7.84</v>
      </c>
      <c r="BA66" s="2"/>
      <c r="BB66" s="2">
        <v>3.86</v>
      </c>
      <c r="BC66" s="2"/>
    </row>
    <row r="67" spans="2:55">
      <c r="B67" t="s">
        <v>71</v>
      </c>
      <c r="AL67" s="1">
        <v>484.71</v>
      </c>
      <c r="AM67">
        <v>21</v>
      </c>
      <c r="AQ67">
        <v>1010.08</v>
      </c>
      <c r="AR67">
        <v>330.48</v>
      </c>
      <c r="AT67">
        <v>105.04</v>
      </c>
      <c r="AU67">
        <v>97.36</v>
      </c>
      <c r="AV67">
        <v>577.74</v>
      </c>
      <c r="AW67">
        <v>689.98</v>
      </c>
      <c r="AX67">
        <v>1810.1</v>
      </c>
      <c r="AY67">
        <v>1375.2</v>
      </c>
      <c r="AZ67" s="2">
        <v>5538.52</v>
      </c>
      <c r="BA67" s="2">
        <v>775.84</v>
      </c>
      <c r="BB67" s="2">
        <v>712.8</v>
      </c>
      <c r="BC67" s="2">
        <v>12663.4</v>
      </c>
    </row>
    <row r="68" spans="2:55">
      <c r="B68" t="s">
        <v>49</v>
      </c>
      <c r="Z68">
        <v>10039.36</v>
      </c>
      <c r="AA68">
        <v>12202.4</v>
      </c>
      <c r="AD68">
        <v>8562.15</v>
      </c>
      <c r="AE68">
        <v>7674.27</v>
      </c>
      <c r="AF68">
        <v>8019.96</v>
      </c>
      <c r="AG68">
        <v>6730.2</v>
      </c>
      <c r="AH68">
        <v>3083.48</v>
      </c>
      <c r="AI68">
        <v>16624.39</v>
      </c>
      <c r="AK68">
        <v>4007.93</v>
      </c>
      <c r="AL68" s="1">
        <v>9751.84</v>
      </c>
      <c r="AM68" s="1">
        <v>6225.83</v>
      </c>
      <c r="AN68" s="1">
        <v>3178.14</v>
      </c>
      <c r="AO68" s="1">
        <v>1038.8800000000001</v>
      </c>
      <c r="AP68" s="1">
        <v>1729.26</v>
      </c>
      <c r="AQ68" s="1">
        <v>11139.84</v>
      </c>
      <c r="AR68">
        <v>2148.36</v>
      </c>
      <c r="AS68">
        <v>5294.54</v>
      </c>
      <c r="AT68">
        <v>6332.48</v>
      </c>
      <c r="AU68">
        <v>9917.0400000000009</v>
      </c>
      <c r="AV68">
        <v>1515.2</v>
      </c>
      <c r="AZ68" s="2">
        <v>3456.2</v>
      </c>
      <c r="BA68" s="2">
        <v>4152.38</v>
      </c>
      <c r="BB68" s="2">
        <v>38818.06</v>
      </c>
      <c r="BC68" s="2">
        <v>79256.039999999994</v>
      </c>
    </row>
    <row r="69" spans="2:55">
      <c r="B69" t="s">
        <v>98</v>
      </c>
      <c r="AS69">
        <v>21.4</v>
      </c>
      <c r="AT69">
        <v>116</v>
      </c>
      <c r="AU69">
        <v>2994.98</v>
      </c>
      <c r="AZ69" s="2"/>
      <c r="BA69" s="2"/>
      <c r="BB69" s="2"/>
      <c r="BC69" s="2"/>
    </row>
    <row r="70" spans="2:55">
      <c r="B70" t="s">
        <v>110</v>
      </c>
      <c r="AQ70">
        <v>389.2</v>
      </c>
      <c r="AZ70" s="2"/>
      <c r="BA70" s="2"/>
      <c r="BB70" s="2"/>
      <c r="BC70" s="2"/>
    </row>
    <row r="71" spans="2:55">
      <c r="B71" t="s">
        <v>72</v>
      </c>
      <c r="AQ71">
        <v>66.599999999999994</v>
      </c>
      <c r="AR71">
        <v>15.4</v>
      </c>
      <c r="AS71">
        <v>6.7</v>
      </c>
      <c r="AZ71" s="2">
        <v>49</v>
      </c>
      <c r="BA71" s="2"/>
      <c r="BB71" s="2"/>
      <c r="BC71" s="2">
        <v>55.12</v>
      </c>
    </row>
    <row r="72" spans="2:55">
      <c r="B72" t="s">
        <v>73</v>
      </c>
      <c r="AQ72">
        <v>75.959999999999994</v>
      </c>
      <c r="AZ72" s="2">
        <f>2939.7+540</f>
        <v>3479.7</v>
      </c>
      <c r="BA72" s="2">
        <f>4556.14+83.06</f>
        <v>4639.2000000000007</v>
      </c>
      <c r="BB72" s="2">
        <f>918.88+1313.58</f>
        <v>2232.46</v>
      </c>
      <c r="BC72" s="2">
        <v>811.52</v>
      </c>
    </row>
    <row r="73" spans="2:55">
      <c r="B73" t="s">
        <v>82</v>
      </c>
      <c r="AZ73" s="2">
        <v>7201.84</v>
      </c>
      <c r="BA73" s="2">
        <f>13.9+1761.54</f>
        <v>1775.44</v>
      </c>
      <c r="BB73" s="2"/>
      <c r="BC73" s="2"/>
    </row>
    <row r="74" spans="2:55">
      <c r="B74" t="s">
        <v>97</v>
      </c>
      <c r="AQ74">
        <v>971.04</v>
      </c>
      <c r="AR74">
        <v>509.6</v>
      </c>
      <c r="AT74">
        <v>495.08</v>
      </c>
      <c r="AU74">
        <v>5127.24</v>
      </c>
      <c r="AV74">
        <v>553.4</v>
      </c>
      <c r="AZ74" s="2"/>
      <c r="BA74" s="2"/>
      <c r="BB74" s="2"/>
      <c r="BC74" s="2"/>
    </row>
    <row r="75" spans="2:55">
      <c r="B75" t="s">
        <v>74</v>
      </c>
      <c r="AZ75" s="2"/>
      <c r="BA75" s="2"/>
      <c r="BB75" s="2"/>
      <c r="BC75" s="2"/>
    </row>
    <row r="76" spans="2:55">
      <c r="B76" t="s">
        <v>48</v>
      </c>
      <c r="Z76">
        <v>36960.68</v>
      </c>
      <c r="AA76">
        <v>176183.48</v>
      </c>
      <c r="AC76">
        <v>9</v>
      </c>
      <c r="AD76">
        <v>38396.28</v>
      </c>
      <c r="AE76">
        <v>27577.91</v>
      </c>
      <c r="AF76">
        <v>32204.15</v>
      </c>
      <c r="AG76">
        <v>50481.81</v>
      </c>
      <c r="AH76">
        <v>71225.83</v>
      </c>
      <c r="AI76">
        <v>91927.52</v>
      </c>
      <c r="AK76">
        <v>42165.61</v>
      </c>
      <c r="AL76" s="1">
        <v>67897.11</v>
      </c>
      <c r="AM76" s="1">
        <v>267837.28999999998</v>
      </c>
      <c r="AN76" s="1">
        <v>1014255.1</v>
      </c>
      <c r="AO76" s="1">
        <v>666751.56000000006</v>
      </c>
      <c r="AP76" s="1">
        <v>1515945.97</v>
      </c>
      <c r="AQ76" s="1">
        <v>1908129.48</v>
      </c>
      <c r="AR76">
        <v>1168492.1200000001</v>
      </c>
      <c r="AS76">
        <v>2666177.9</v>
      </c>
      <c r="AT76">
        <v>1372921.46</v>
      </c>
      <c r="AU76">
        <v>97213.62</v>
      </c>
      <c r="AW76">
        <v>553.91999999999996</v>
      </c>
      <c r="AX76">
        <v>113.2</v>
      </c>
      <c r="AZ76" s="2"/>
      <c r="BA76" s="2">
        <v>2469</v>
      </c>
      <c r="BB76" s="2">
        <v>44673.98</v>
      </c>
      <c r="BC76" s="2">
        <v>223312.76</v>
      </c>
    </row>
    <row r="77" spans="2:55">
      <c r="B77" t="s">
        <v>83</v>
      </c>
      <c r="AP77">
        <v>11.71</v>
      </c>
      <c r="AQ77">
        <v>2</v>
      </c>
      <c r="AZ77" s="2">
        <v>10</v>
      </c>
      <c r="BA77" s="2"/>
      <c r="BB77" s="2"/>
      <c r="BC77" s="2"/>
    </row>
    <row r="78" spans="2:55">
      <c r="B78" t="s">
        <v>84</v>
      </c>
      <c r="AZ78" s="2">
        <v>10007.879999999999</v>
      </c>
      <c r="BA78" s="2">
        <v>16.64</v>
      </c>
      <c r="BB78" s="2"/>
      <c r="BC78" s="2"/>
    </row>
    <row r="79" spans="2:55">
      <c r="B79" t="s">
        <v>51</v>
      </c>
      <c r="AF79">
        <v>100.77</v>
      </c>
      <c r="AG79">
        <v>519.20000000000005</v>
      </c>
      <c r="AH79">
        <v>1069.6400000000001</v>
      </c>
      <c r="AZ79" s="2"/>
      <c r="BA79" s="2"/>
      <c r="BB79" s="2"/>
      <c r="BC79" s="2"/>
    </row>
    <row r="80" spans="2:55">
      <c r="B80" t="s">
        <v>52</v>
      </c>
      <c r="AA80">
        <v>150.4</v>
      </c>
      <c r="AD80">
        <v>339</v>
      </c>
      <c r="AE80">
        <v>2422</v>
      </c>
      <c r="AF80">
        <v>14050.83</v>
      </c>
      <c r="AG80">
        <v>6127.05</v>
      </c>
      <c r="AH80">
        <v>3441.97</v>
      </c>
      <c r="AI80">
        <v>10465.299999999999</v>
      </c>
      <c r="AK80">
        <v>6822.5</v>
      </c>
      <c r="AL80" s="1">
        <v>3355</v>
      </c>
      <c r="AM80" s="1">
        <v>14629.31</v>
      </c>
      <c r="AN80" s="1">
        <v>4378.71</v>
      </c>
      <c r="AO80" s="1">
        <v>6792.02</v>
      </c>
      <c r="AP80" s="1">
        <v>370.18</v>
      </c>
      <c r="AQ80" s="1">
        <v>472.86</v>
      </c>
      <c r="AR80">
        <v>2.34</v>
      </c>
      <c r="AS80">
        <v>82.6</v>
      </c>
      <c r="AT80">
        <v>1398.66</v>
      </c>
      <c r="AU80">
        <v>653.04</v>
      </c>
      <c r="AV80">
        <v>682.22</v>
      </c>
      <c r="AW80">
        <v>2111.1999999999998</v>
      </c>
      <c r="AX80">
        <v>4423.5600000000004</v>
      </c>
      <c r="AY80">
        <v>6457.34</v>
      </c>
      <c r="AZ80" s="2">
        <v>15964.7</v>
      </c>
      <c r="BA80" s="2">
        <v>5601.38</v>
      </c>
      <c r="BB80" s="2">
        <v>20258.04</v>
      </c>
      <c r="BC80" s="2">
        <v>6353.16</v>
      </c>
    </row>
    <row r="81" spans="2:55">
      <c r="B81" t="s">
        <v>75</v>
      </c>
      <c r="AZ81" s="2"/>
      <c r="BA81" s="2"/>
      <c r="BB81" s="2"/>
      <c r="BC81" s="2">
        <v>822.26</v>
      </c>
    </row>
    <row r="82" spans="2:55">
      <c r="B82" t="s">
        <v>50</v>
      </c>
      <c r="AG82">
        <v>1048.78</v>
      </c>
      <c r="AH82">
        <v>645.54999999999995</v>
      </c>
      <c r="AI82">
        <v>835.41</v>
      </c>
      <c r="AL82" s="1">
        <v>443.22</v>
      </c>
      <c r="AM82" s="1">
        <v>289.14999999999998</v>
      </c>
      <c r="AN82" s="1">
        <v>714.37</v>
      </c>
      <c r="AO82" s="1">
        <v>1738.76</v>
      </c>
      <c r="AP82" s="1">
        <v>79.36</v>
      </c>
      <c r="AQ82" s="1">
        <v>256.32</v>
      </c>
      <c r="AR82">
        <v>135.12</v>
      </c>
      <c r="AS82">
        <v>148.80000000000001</v>
      </c>
      <c r="AT82">
        <v>28</v>
      </c>
      <c r="AZ82" s="2">
        <v>30</v>
      </c>
      <c r="BA82" s="2">
        <v>151.44</v>
      </c>
      <c r="BB82" s="2"/>
      <c r="BC82" s="2">
        <v>80</v>
      </c>
    </row>
    <row r="83" spans="2:55">
      <c r="B83" t="s">
        <v>76</v>
      </c>
      <c r="AQ83">
        <v>36.32</v>
      </c>
      <c r="AT83">
        <v>57.5</v>
      </c>
      <c r="AV83">
        <v>32.5</v>
      </c>
      <c r="AX83">
        <v>310.18</v>
      </c>
      <c r="AY83">
        <v>552</v>
      </c>
      <c r="AZ83" s="2">
        <v>5353.14</v>
      </c>
      <c r="BA83" s="2">
        <v>1584.28</v>
      </c>
      <c r="BB83" s="2">
        <v>1189</v>
      </c>
      <c r="BC83" s="2">
        <v>7637.58</v>
      </c>
    </row>
    <row r="84" spans="2:55">
      <c r="B84" t="s">
        <v>77</v>
      </c>
      <c r="AZ84" s="2"/>
      <c r="BA84" s="2"/>
      <c r="BB84" s="2"/>
      <c r="BC84" s="2">
        <v>3</v>
      </c>
    </row>
    <row r="85" spans="2:55">
      <c r="B85" t="s">
        <v>57</v>
      </c>
      <c r="AG85">
        <v>0.5</v>
      </c>
      <c r="AN85">
        <v>170</v>
      </c>
      <c r="AO85">
        <v>309.05</v>
      </c>
      <c r="AP85">
        <v>162.80000000000001</v>
      </c>
      <c r="AQ85">
        <v>1617.02</v>
      </c>
      <c r="AS85">
        <v>2888.82</v>
      </c>
      <c r="AT85">
        <v>9761.5400000000009</v>
      </c>
      <c r="AU85">
        <v>11931.74</v>
      </c>
      <c r="AZ85" s="2">
        <v>3065.34</v>
      </c>
      <c r="BA85" s="2">
        <v>1098.32</v>
      </c>
      <c r="BB85" s="2">
        <v>2</v>
      </c>
      <c r="BC85" s="2">
        <v>13.66</v>
      </c>
    </row>
    <row r="86" spans="2:55">
      <c r="B86" t="s">
        <v>88</v>
      </c>
      <c r="AZ86" s="2"/>
      <c r="BA86" s="2">
        <v>23.9</v>
      </c>
      <c r="BB86" s="2"/>
      <c r="BC86" s="2"/>
    </row>
    <row r="87" spans="2:55">
      <c r="B87" t="s">
        <v>80</v>
      </c>
      <c r="AO87">
        <v>7.66</v>
      </c>
      <c r="AU87">
        <v>4</v>
      </c>
      <c r="AY87">
        <v>4</v>
      </c>
      <c r="AZ87" s="2"/>
      <c r="BA87" s="2">
        <v>12.06</v>
      </c>
      <c r="BB87" s="2">
        <v>161.32</v>
      </c>
      <c r="BC87" s="2"/>
    </row>
    <row r="88" spans="2:55">
      <c r="B88" t="s">
        <v>68</v>
      </c>
      <c r="AN88">
        <v>1032.5999999999999</v>
      </c>
      <c r="AX88">
        <v>1127.3</v>
      </c>
      <c r="AZ88" s="2">
        <v>6.7</v>
      </c>
      <c r="BA88" s="2">
        <v>1756.48</v>
      </c>
      <c r="BB88" s="2">
        <v>3331.9</v>
      </c>
      <c r="BC88" s="2">
        <v>1895.08</v>
      </c>
    </row>
    <row r="89" spans="2:55">
      <c r="B89" t="s">
        <v>56</v>
      </c>
      <c r="AG89">
        <v>0.5</v>
      </c>
      <c r="AL89" s="1">
        <v>1.4</v>
      </c>
      <c r="AN89">
        <v>0.25</v>
      </c>
      <c r="AQ89">
        <v>1227.8800000000001</v>
      </c>
      <c r="AU89">
        <v>490.2</v>
      </c>
      <c r="AV89">
        <v>118</v>
      </c>
      <c r="AZ89" s="2">
        <v>0.57999999999999996</v>
      </c>
      <c r="BA89" s="2">
        <v>23.44</v>
      </c>
      <c r="BB89" s="2"/>
      <c r="BC89" s="2"/>
    </row>
    <row r="90" spans="2:55">
      <c r="B90" t="s">
        <v>100</v>
      </c>
      <c r="AL90" s="1">
        <v>298.08</v>
      </c>
      <c r="AZ90" s="2"/>
      <c r="BA90" s="2"/>
      <c r="BB90" s="2"/>
      <c r="BC90" s="2"/>
    </row>
    <row r="91" spans="2:55">
      <c r="B91" t="s">
        <v>96</v>
      </c>
      <c r="AV91">
        <v>160</v>
      </c>
      <c r="AZ91" s="2"/>
      <c r="BA91" s="2"/>
      <c r="BB91" s="2"/>
      <c r="BC91" s="2"/>
    </row>
    <row r="92" spans="2:55">
      <c r="B92" t="s">
        <v>111</v>
      </c>
      <c r="AQ92">
        <v>41.62</v>
      </c>
      <c r="AZ92" s="2"/>
      <c r="BA92" s="2"/>
      <c r="BB92" s="2"/>
      <c r="BC92" s="2"/>
    </row>
    <row r="93" spans="2:55">
      <c r="B93" t="s">
        <v>85</v>
      </c>
      <c r="AT93">
        <v>144.4</v>
      </c>
      <c r="AZ93" s="2">
        <v>864.74</v>
      </c>
      <c r="BA93" s="2"/>
      <c r="BB93" s="2"/>
      <c r="BC93" s="2"/>
    </row>
    <row r="94" spans="2:55">
      <c r="B94" t="s">
        <v>99</v>
      </c>
      <c r="AQ94">
        <v>242.4</v>
      </c>
      <c r="AT94">
        <v>39.6</v>
      </c>
      <c r="AU94">
        <v>74.92</v>
      </c>
      <c r="AZ94" s="2"/>
      <c r="BA94" s="2"/>
      <c r="BB94" s="2"/>
      <c r="BC94" s="2"/>
    </row>
    <row r="95" spans="2:55">
      <c r="B95" t="s">
        <v>101</v>
      </c>
      <c r="AQ95">
        <v>37.6</v>
      </c>
      <c r="AZ95" s="2"/>
      <c r="BA95" s="2"/>
      <c r="BB95" s="2"/>
      <c r="BC95" s="2"/>
    </row>
    <row r="96" spans="2:55">
      <c r="B96" t="s">
        <v>86</v>
      </c>
      <c r="AN96">
        <v>10.45</v>
      </c>
      <c r="AZ96" s="2"/>
      <c r="BA96" s="2">
        <v>425.4</v>
      </c>
      <c r="BB96" s="2"/>
      <c r="BC96" s="2"/>
    </row>
    <row r="97" spans="2:55">
      <c r="B97" t="s">
        <v>69</v>
      </c>
      <c r="AZ97" s="2"/>
      <c r="BA97" s="2"/>
      <c r="BB97" s="2"/>
      <c r="BC97" s="2"/>
    </row>
    <row r="98" spans="2:55">
      <c r="B98" t="s">
        <v>112</v>
      </c>
      <c r="AQ98">
        <v>2.44</v>
      </c>
      <c r="AZ98" s="2"/>
      <c r="BA98" s="2"/>
      <c r="BB98" s="2"/>
      <c r="BC98" s="2"/>
    </row>
    <row r="99" spans="2:55">
      <c r="B99" t="s">
        <v>70</v>
      </c>
      <c r="AP99">
        <v>37.5</v>
      </c>
      <c r="AZ99" s="2"/>
      <c r="BA99" s="2"/>
      <c r="BB99" s="2"/>
      <c r="BC99" s="2"/>
    </row>
    <row r="100" spans="2:55">
      <c r="B100" t="s">
        <v>79</v>
      </c>
      <c r="AQ100">
        <v>3.74</v>
      </c>
      <c r="AZ100" s="2">
        <v>59.4</v>
      </c>
      <c r="BA100" s="2"/>
      <c r="BB100" s="2">
        <v>9.6999999999999993</v>
      </c>
      <c r="BC100" s="2"/>
    </row>
    <row r="101" spans="2:55">
      <c r="B101" t="s">
        <v>87</v>
      </c>
      <c r="AQ101">
        <v>234.14</v>
      </c>
      <c r="AT101">
        <v>114.32</v>
      </c>
      <c r="AU101">
        <v>32</v>
      </c>
      <c r="AX101">
        <v>134.96</v>
      </c>
      <c r="AY101">
        <v>126.12</v>
      </c>
      <c r="AZ101" s="2">
        <v>44.1</v>
      </c>
      <c r="BA101" s="2"/>
      <c r="BB101" s="2"/>
      <c r="BC101" s="2"/>
    </row>
    <row r="102" spans="2:55">
      <c r="B102" t="s">
        <v>53</v>
      </c>
      <c r="AG102">
        <v>3</v>
      </c>
      <c r="AH102">
        <v>3.6</v>
      </c>
      <c r="AI102">
        <v>15.5</v>
      </c>
      <c r="AL102" s="1">
        <v>8.5</v>
      </c>
      <c r="AS102">
        <v>87.32</v>
      </c>
      <c r="AX102">
        <v>11.92</v>
      </c>
      <c r="AY102">
        <v>53.1</v>
      </c>
      <c r="AZ102" s="2">
        <v>4.34</v>
      </c>
      <c r="BA102" s="2">
        <v>1</v>
      </c>
      <c r="BB102" s="2">
        <v>911.68</v>
      </c>
      <c r="BC102" s="2"/>
    </row>
    <row r="103" spans="2:55">
      <c r="B103" t="s">
        <v>113</v>
      </c>
      <c r="AB103">
        <v>467</v>
      </c>
      <c r="AC103">
        <v>235</v>
      </c>
      <c r="AK103">
        <v>6040.93</v>
      </c>
      <c r="AZ103" s="2"/>
      <c r="BA103" s="2"/>
      <c r="BB103" s="2"/>
      <c r="BC103" s="2"/>
    </row>
    <row r="104" spans="2:55">
      <c r="B104" t="s">
        <v>102</v>
      </c>
      <c r="AQ104">
        <v>3481.06</v>
      </c>
      <c r="AR104">
        <v>1356</v>
      </c>
      <c r="AS104">
        <v>892</v>
      </c>
      <c r="AT104">
        <v>92</v>
      </c>
      <c r="AZ104" s="2"/>
      <c r="BA104" s="2"/>
      <c r="BB104" s="2"/>
      <c r="BC104" s="2"/>
    </row>
    <row r="105" spans="2:55">
      <c r="B105" t="s">
        <v>103</v>
      </c>
      <c r="AQ105">
        <v>2966.2</v>
      </c>
      <c r="AR105">
        <v>27744.98</v>
      </c>
      <c r="AS105">
        <v>1732.4</v>
      </c>
      <c r="AT105">
        <v>4871.34</v>
      </c>
      <c r="AZ105" s="2"/>
      <c r="BA105" s="2"/>
      <c r="BB105" s="2"/>
      <c r="BC105" s="2"/>
    </row>
    <row r="106" spans="2:55">
      <c r="BB106" s="2"/>
      <c r="BC106" s="2"/>
    </row>
    <row r="107" spans="2:55">
      <c r="B107" t="s">
        <v>122</v>
      </c>
      <c r="Y107">
        <f>SUM(Y4:Y106)</f>
        <v>0</v>
      </c>
      <c r="Z107">
        <f>SUM(Z4:Z106)</f>
        <v>33445399.419999998</v>
      </c>
      <c r="AA107">
        <f t="shared" ref="AA107:BC107" si="0">SUM(AA4:AA106)</f>
        <v>12804258.489999998</v>
      </c>
      <c r="AB107">
        <f t="shared" si="0"/>
        <v>14342</v>
      </c>
      <c r="AC107">
        <f t="shared" si="0"/>
        <v>11138</v>
      </c>
      <c r="AD107">
        <f t="shared" si="0"/>
        <v>12752763.339999998</v>
      </c>
      <c r="AE107">
        <f t="shared" si="0"/>
        <v>9899949.5299999937</v>
      </c>
      <c r="AF107">
        <f t="shared" si="0"/>
        <v>10630415.719999999</v>
      </c>
      <c r="AG107">
        <f t="shared" si="0"/>
        <v>12573595.5</v>
      </c>
      <c r="AH107">
        <f t="shared" si="0"/>
        <v>14860931.380000001</v>
      </c>
      <c r="AI107">
        <f t="shared" si="0"/>
        <v>15946128.370000001</v>
      </c>
      <c r="AJ107">
        <f t="shared" si="0"/>
        <v>0</v>
      </c>
      <c r="AK107">
        <f t="shared" si="0"/>
        <v>8368016.9699999979</v>
      </c>
      <c r="AL107" s="1">
        <f t="shared" si="0"/>
        <v>6287563.4199999999</v>
      </c>
      <c r="AM107">
        <f t="shared" si="0"/>
        <v>8382084.3999999994</v>
      </c>
      <c r="AN107">
        <f t="shared" si="0"/>
        <v>9585719.8400000017</v>
      </c>
      <c r="AO107">
        <f t="shared" si="0"/>
        <v>8723130.2100000009</v>
      </c>
      <c r="AP107">
        <f t="shared" si="0"/>
        <v>10387271.290000001</v>
      </c>
      <c r="AQ107">
        <f t="shared" si="0"/>
        <v>20686478.919999994</v>
      </c>
      <c r="AR107">
        <f t="shared" si="0"/>
        <v>19406654.420000002</v>
      </c>
      <c r="AS107">
        <f t="shared" si="0"/>
        <v>20170138.759999994</v>
      </c>
      <c r="AT107">
        <f t="shared" si="0"/>
        <v>20509469.479999993</v>
      </c>
      <c r="AU107">
        <f t="shared" si="0"/>
        <v>22312926.239999995</v>
      </c>
      <c r="AV107">
        <f t="shared" si="0"/>
        <v>20518684.539999992</v>
      </c>
      <c r="AW107">
        <f t="shared" si="0"/>
        <v>26696014.779999997</v>
      </c>
      <c r="AX107">
        <f t="shared" si="0"/>
        <v>30394972.809999995</v>
      </c>
      <c r="AY107">
        <f t="shared" si="0"/>
        <v>39151535.279999994</v>
      </c>
      <c r="AZ107">
        <f t="shared" si="0"/>
        <v>58860596.640000015</v>
      </c>
      <c r="BA107">
        <f t="shared" si="0"/>
        <v>71207533.819999993</v>
      </c>
      <c r="BB107">
        <f t="shared" si="0"/>
        <v>67950539.140000001</v>
      </c>
      <c r="BC107">
        <f t="shared" si="0"/>
        <v>68334659.900000006</v>
      </c>
    </row>
    <row r="109" spans="2:55">
      <c r="Z109">
        <f>33445399.42-Z107</f>
        <v>0</v>
      </c>
      <c r="AA109">
        <f>12804258.49-AA107</f>
        <v>0</v>
      </c>
      <c r="AB109">
        <f>14342-AB107</f>
        <v>0</v>
      </c>
      <c r="AC109">
        <f>11138-AC107</f>
        <v>0</v>
      </c>
      <c r="AD109">
        <f>12752763.34-AD107</f>
        <v>0</v>
      </c>
      <c r="AE109">
        <f>9899949.53-AE107</f>
        <v>0</v>
      </c>
      <c r="AF109">
        <f>10630415.72-AF107</f>
        <v>0</v>
      </c>
      <c r="AG109">
        <f>12573595.5-AG107</f>
        <v>0</v>
      </c>
      <c r="AH109">
        <f>14860931.38-AH107</f>
        <v>0</v>
      </c>
      <c r="AI109">
        <f>15946128.37-AI107</f>
        <v>0</v>
      </c>
      <c r="AK109">
        <f>8368016.97-AK107</f>
        <v>0</v>
      </c>
      <c r="AL109" s="1">
        <f>6287563.42-AL107</f>
        <v>0</v>
      </c>
      <c r="AM109">
        <f>8382084.4-AM107</f>
        <v>0</v>
      </c>
      <c r="AN109">
        <f>9585719.84-AN107</f>
        <v>0</v>
      </c>
      <c r="AO109">
        <f>8723130.21-AO107</f>
        <v>0</v>
      </c>
      <c r="AP109">
        <f>10387271.29-AP107</f>
        <v>0</v>
      </c>
      <c r="AQ109">
        <f>20686478.92-AQ107</f>
        <v>0</v>
      </c>
      <c r="AR109">
        <f>19406654.42-AR107</f>
        <v>0</v>
      </c>
      <c r="AS109">
        <f>20170138.76-AS107</f>
        <v>0</v>
      </c>
      <c r="AT109">
        <f>20509469.48-AT107</f>
        <v>0</v>
      </c>
      <c r="AU109">
        <f>22312926.24-AU107</f>
        <v>0</v>
      </c>
      <c r="AV109">
        <f>20518684.54-AV107</f>
        <v>0</v>
      </c>
      <c r="AW109">
        <f>26696014.78-AW107</f>
        <v>0</v>
      </c>
      <c r="AX109">
        <f>30394972.81-AX107</f>
        <v>0</v>
      </c>
      <c r="AY109">
        <f>39151535.28-AY107</f>
        <v>0</v>
      </c>
      <c r="AZ109">
        <f>58860596.64-AZ107</f>
        <v>0</v>
      </c>
      <c r="BA109">
        <f>71207533.82-BA107</f>
        <v>0</v>
      </c>
      <c r="BB109">
        <f>67950539.14-BB107</f>
        <v>0</v>
      </c>
      <c r="BC109">
        <f>68334659.9-BC107</f>
        <v>0</v>
      </c>
    </row>
    <row r="112" spans="2:55">
      <c r="AA112" t="s">
        <v>119</v>
      </c>
      <c r="AB112" t="s">
        <v>119</v>
      </c>
      <c r="AC112" t="s">
        <v>119</v>
      </c>
      <c r="AG112" t="s">
        <v>55</v>
      </c>
      <c r="AH112" t="s">
        <v>55</v>
      </c>
      <c r="AI112" t="s">
        <v>55</v>
      </c>
      <c r="AK112" t="s">
        <v>55</v>
      </c>
      <c r="AL112" t="s">
        <v>55</v>
      </c>
    </row>
    <row r="114" spans="34:34">
      <c r="AH114" t="s">
        <v>114</v>
      </c>
    </row>
    <row r="116" spans="34:34">
      <c r="AH116" t="s">
        <v>118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4"/>
  <sheetViews>
    <sheetView workbookViewId="0">
      <pane xSplit="3" ySplit="3" topLeftCell="V94" activePane="bottomRight" state="frozen"/>
      <selection pane="topRight" activeCell="D1" sqref="D1"/>
      <selection pane="bottomLeft" activeCell="A3" sqref="A3"/>
      <selection pane="bottomRight" activeCell="AJ4" sqref="AJ4"/>
    </sheetView>
  </sheetViews>
  <sheetFormatPr defaultRowHeight="15"/>
  <cols>
    <col min="33" max="33" width="10" bestFit="1" customWidth="1"/>
    <col min="34" max="34" width="12.28515625" customWidth="1"/>
    <col min="39" max="39" width="13" customWidth="1"/>
    <col min="44" max="44" width="13.28515625" customWidth="1"/>
    <col min="45" max="45" width="11.7109375" customWidth="1"/>
    <col min="46" max="46" width="11.5703125" customWidth="1"/>
    <col min="50" max="50" width="12.5703125" customWidth="1"/>
    <col min="51" max="51" width="11.85546875" customWidth="1"/>
    <col min="52" max="53" width="12.85546875" bestFit="1" customWidth="1"/>
    <col min="54" max="54" width="14" customWidth="1"/>
    <col min="55" max="55" width="14.140625" customWidth="1"/>
    <col min="56" max="56" width="11.570312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C2" s="1"/>
      <c r="AD2" s="1">
        <v>1</v>
      </c>
      <c r="AE2" s="1"/>
      <c r="AF2">
        <v>1</v>
      </c>
      <c r="AG2">
        <v>1</v>
      </c>
      <c r="AH2">
        <v>1</v>
      </c>
      <c r="AI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B3" t="s">
        <v>3</v>
      </c>
      <c r="Y3" t="s">
        <v>115</v>
      </c>
      <c r="Z3" t="s">
        <v>115</v>
      </c>
      <c r="AA3" t="s">
        <v>115</v>
      </c>
      <c r="AD3" t="s">
        <v>115</v>
      </c>
      <c r="AF3" t="s">
        <v>115</v>
      </c>
      <c r="AG3" t="s">
        <v>115</v>
      </c>
      <c r="AH3" t="s">
        <v>115</v>
      </c>
      <c r="AI3" t="s">
        <v>54</v>
      </c>
      <c r="AK3" t="s">
        <v>58</v>
      </c>
      <c r="AL3" t="s">
        <v>58</v>
      </c>
      <c r="AM3" t="s">
        <v>58</v>
      </c>
      <c r="AN3" t="s">
        <v>58</v>
      </c>
      <c r="AO3" t="s">
        <v>58</v>
      </c>
      <c r="AP3" t="s">
        <v>58</v>
      </c>
      <c r="AR3" t="s">
        <v>58</v>
      </c>
      <c r="AS3" t="s">
        <v>58</v>
      </c>
      <c r="AT3" t="s">
        <v>58</v>
      </c>
      <c r="AU3" t="s">
        <v>58</v>
      </c>
      <c r="AV3" t="s">
        <v>58</v>
      </c>
      <c r="AW3" t="s">
        <v>58</v>
      </c>
      <c r="AX3" t="s">
        <v>58</v>
      </c>
      <c r="AY3" t="s">
        <v>58</v>
      </c>
      <c r="AZ3" t="s">
        <v>58</v>
      </c>
      <c r="BA3" t="s">
        <v>58</v>
      </c>
      <c r="BB3" t="s">
        <v>58</v>
      </c>
      <c r="BC3" t="s">
        <v>58</v>
      </c>
    </row>
    <row r="4" spans="1:55">
      <c r="A4" t="s">
        <v>2</v>
      </c>
      <c r="B4" t="s">
        <v>4</v>
      </c>
      <c r="AD4">
        <v>1236656.8</v>
      </c>
      <c r="AF4">
        <v>2013786</v>
      </c>
      <c r="AG4">
        <v>524800</v>
      </c>
      <c r="AH4">
        <v>463683.5</v>
      </c>
      <c r="AP4">
        <v>30272</v>
      </c>
      <c r="AR4">
        <v>205368</v>
      </c>
      <c r="AS4">
        <v>68399</v>
      </c>
      <c r="AT4">
        <v>40925</v>
      </c>
      <c r="AU4">
        <v>618.32000000000005</v>
      </c>
      <c r="AX4">
        <v>641000</v>
      </c>
      <c r="AY4">
        <v>2836575</v>
      </c>
      <c r="AZ4" s="2">
        <v>4723975.97</v>
      </c>
      <c r="BA4" s="2">
        <v>1205000</v>
      </c>
      <c r="BB4" s="2">
        <v>1817760.8</v>
      </c>
      <c r="BC4" s="2">
        <v>1973250</v>
      </c>
    </row>
    <row r="5" spans="1:55">
      <c r="B5" t="s">
        <v>5</v>
      </c>
      <c r="Y5">
        <v>13331350</v>
      </c>
      <c r="Z5">
        <v>9896007.3699999992</v>
      </c>
      <c r="AA5">
        <v>9393505.8599999994</v>
      </c>
      <c r="AD5">
        <v>22144926.710000001</v>
      </c>
      <c r="AF5">
        <v>26971462.100000001</v>
      </c>
      <c r="AG5">
        <v>35293298.469999999</v>
      </c>
      <c r="AH5">
        <v>36546378.409999996</v>
      </c>
      <c r="AI5">
        <v>38703940.909999996</v>
      </c>
      <c r="AK5">
        <v>23762297.800000001</v>
      </c>
      <c r="AL5">
        <v>19342594.43</v>
      </c>
      <c r="AM5">
        <v>17781246.260000002</v>
      </c>
      <c r="AN5">
        <v>17416067.539999999</v>
      </c>
      <c r="AO5">
        <v>15038146.380000001</v>
      </c>
      <c r="AP5">
        <v>17126753.800000001</v>
      </c>
      <c r="AR5">
        <v>17898920.059999999</v>
      </c>
      <c r="AS5">
        <v>18473071.120000001</v>
      </c>
      <c r="AT5">
        <v>19481492.739999998</v>
      </c>
      <c r="AU5">
        <v>18121408.609999999</v>
      </c>
      <c r="AV5">
        <v>6988874.3600000003</v>
      </c>
      <c r="AW5">
        <v>16161127.91</v>
      </c>
      <c r="AX5">
        <v>20190405.649999999</v>
      </c>
      <c r="AY5">
        <v>21159958.84</v>
      </c>
      <c r="AZ5" s="2">
        <v>22304424.870000001</v>
      </c>
      <c r="BA5" s="2">
        <v>28449577.079999998</v>
      </c>
      <c r="BB5" s="2">
        <v>29360722.609999999</v>
      </c>
      <c r="BC5" s="2">
        <v>30158005.73</v>
      </c>
    </row>
    <row r="6" spans="1:55">
      <c r="B6" t="s">
        <v>6</v>
      </c>
      <c r="Y6">
        <v>6424</v>
      </c>
      <c r="Z6">
        <v>14480.5</v>
      </c>
      <c r="AA6">
        <v>2150</v>
      </c>
      <c r="AD6">
        <v>25543.1</v>
      </c>
      <c r="AF6">
        <v>60334.71</v>
      </c>
      <c r="AG6">
        <v>41514</v>
      </c>
      <c r="AH6">
        <v>25076</v>
      </c>
      <c r="AI6">
        <v>14557</v>
      </c>
      <c r="AL6">
        <v>474.74</v>
      </c>
      <c r="AO6">
        <v>650</v>
      </c>
      <c r="AP6">
        <v>11000</v>
      </c>
      <c r="AR6">
        <v>20557.5</v>
      </c>
      <c r="AS6">
        <v>22617.35</v>
      </c>
      <c r="AT6">
        <v>30796.16</v>
      </c>
      <c r="AU6">
        <v>58491.72</v>
      </c>
      <c r="AV6">
        <v>148851.92000000001</v>
      </c>
      <c r="AW6">
        <v>367165.84</v>
      </c>
      <c r="AX6">
        <v>301028.47999999998</v>
      </c>
      <c r="AY6">
        <v>284775.31</v>
      </c>
      <c r="AZ6" s="2">
        <v>215960.3</v>
      </c>
      <c r="BA6" s="2">
        <v>138236.22</v>
      </c>
      <c r="BB6" s="2">
        <v>61867.5</v>
      </c>
      <c r="BC6" s="2">
        <v>39660</v>
      </c>
    </row>
    <row r="7" spans="1:55">
      <c r="B7" t="s">
        <v>7</v>
      </c>
      <c r="Y7">
        <v>273530.23999999999</v>
      </c>
      <c r="Z7">
        <v>63750.78</v>
      </c>
      <c r="AA7">
        <v>179009.16</v>
      </c>
      <c r="AD7">
        <v>74492</v>
      </c>
      <c r="AF7">
        <v>141568.95999999999</v>
      </c>
      <c r="AG7">
        <v>122275.16</v>
      </c>
      <c r="AH7">
        <v>57635.1</v>
      </c>
      <c r="AI7">
        <v>109751.27</v>
      </c>
      <c r="AK7">
        <v>13675.75</v>
      </c>
      <c r="AL7">
        <v>1219</v>
      </c>
      <c r="AM7">
        <v>2907.6</v>
      </c>
      <c r="AN7">
        <v>2820</v>
      </c>
      <c r="AO7">
        <v>5081</v>
      </c>
      <c r="AP7">
        <v>35025</v>
      </c>
      <c r="AR7">
        <v>31060.41</v>
      </c>
      <c r="AS7">
        <v>33030.800000000003</v>
      </c>
      <c r="AT7">
        <v>17326.18</v>
      </c>
      <c r="AU7">
        <v>30740.91</v>
      </c>
      <c r="AV7">
        <v>144704.70000000001</v>
      </c>
      <c r="AW7">
        <v>174011.53</v>
      </c>
      <c r="AX7">
        <v>152129.29</v>
      </c>
      <c r="AY7">
        <v>170634.47</v>
      </c>
      <c r="AZ7" s="2">
        <v>358963.55</v>
      </c>
      <c r="BA7" s="2">
        <v>178040.06</v>
      </c>
      <c r="BB7" s="2">
        <v>237922.78</v>
      </c>
      <c r="BC7" s="2">
        <v>151068</v>
      </c>
    </row>
    <row r="8" spans="1:55">
      <c r="B8" t="s">
        <v>11</v>
      </c>
      <c r="Z8">
        <v>900</v>
      </c>
      <c r="AA8">
        <v>815.4</v>
      </c>
      <c r="AF8">
        <v>627.08000000000004</v>
      </c>
      <c r="AG8">
        <v>110</v>
      </c>
      <c r="AH8">
        <v>20</v>
      </c>
      <c r="AK8">
        <v>211</v>
      </c>
      <c r="AL8">
        <v>260</v>
      </c>
      <c r="AM8">
        <v>7.08</v>
      </c>
      <c r="AN8">
        <v>400</v>
      </c>
      <c r="AO8">
        <v>190</v>
      </c>
      <c r="AP8">
        <v>294.88</v>
      </c>
      <c r="AR8">
        <v>150</v>
      </c>
      <c r="AS8">
        <v>120</v>
      </c>
      <c r="AT8">
        <v>2951.32</v>
      </c>
      <c r="AU8">
        <v>8145.25</v>
      </c>
      <c r="AV8">
        <v>179523.12</v>
      </c>
      <c r="AW8">
        <v>65673.39</v>
      </c>
      <c r="AX8">
        <v>151525.01</v>
      </c>
      <c r="AY8">
        <v>42753.83</v>
      </c>
      <c r="AZ8" s="2">
        <v>155850.29999999999</v>
      </c>
      <c r="BA8" s="2">
        <v>150083.13</v>
      </c>
      <c r="BB8" s="2">
        <v>117491.13</v>
      </c>
      <c r="BC8" s="2">
        <v>468864.75</v>
      </c>
    </row>
    <row r="9" spans="1:55">
      <c r="B9" t="s">
        <v>9</v>
      </c>
      <c r="Y9">
        <v>750</v>
      </c>
      <c r="AD9">
        <v>2060</v>
      </c>
      <c r="AF9">
        <v>6952</v>
      </c>
      <c r="AG9">
        <v>690</v>
      </c>
      <c r="AH9">
        <v>763205</v>
      </c>
      <c r="AI9">
        <v>905013.07</v>
      </c>
      <c r="AK9">
        <v>394268.12</v>
      </c>
      <c r="AL9">
        <v>250460.79999999999</v>
      </c>
      <c r="AM9">
        <v>542587.79</v>
      </c>
      <c r="AN9">
        <v>704516.11</v>
      </c>
      <c r="AO9">
        <v>393959.07</v>
      </c>
      <c r="AP9">
        <v>304648.83</v>
      </c>
      <c r="AR9">
        <v>503006.32</v>
      </c>
      <c r="AS9">
        <v>512439.57</v>
      </c>
      <c r="AT9">
        <v>560122.77</v>
      </c>
      <c r="AU9">
        <v>677502.75</v>
      </c>
      <c r="AV9">
        <v>1026696.73</v>
      </c>
      <c r="AW9">
        <v>1738536.87</v>
      </c>
      <c r="AX9">
        <v>2192296.1800000002</v>
      </c>
      <c r="AY9">
        <v>2854534.81</v>
      </c>
      <c r="AZ9" s="2">
        <v>3257208.6</v>
      </c>
      <c r="BA9" s="2">
        <v>4435915.51</v>
      </c>
      <c r="BB9" s="2">
        <v>5694795.7699999996</v>
      </c>
      <c r="BC9" s="2">
        <v>6097201.6500000004</v>
      </c>
    </row>
    <row r="10" spans="1:55">
      <c r="B10" t="s">
        <v>8</v>
      </c>
      <c r="Y10">
        <v>39580</v>
      </c>
      <c r="Z10">
        <v>97186</v>
      </c>
      <c r="AA10">
        <v>21118.5</v>
      </c>
      <c r="AD10">
        <v>14740</v>
      </c>
      <c r="AF10">
        <v>109534.93</v>
      </c>
      <c r="AG10">
        <v>115754.21</v>
      </c>
      <c r="AH10">
        <v>465732.2</v>
      </c>
      <c r="AI10">
        <v>282129.49</v>
      </c>
      <c r="AK10">
        <v>55697.18</v>
      </c>
      <c r="AL10">
        <v>11684.48</v>
      </c>
      <c r="AM10">
        <v>21381.8</v>
      </c>
      <c r="AN10">
        <v>15525.98</v>
      </c>
      <c r="AO10">
        <v>38236.6</v>
      </c>
      <c r="AP10">
        <v>51415</v>
      </c>
      <c r="AR10">
        <v>66339</v>
      </c>
      <c r="AS10">
        <v>15741.53</v>
      </c>
      <c r="AT10">
        <v>34713.519999999997</v>
      </c>
      <c r="AU10">
        <v>44441.36</v>
      </c>
      <c r="AV10">
        <v>126046</v>
      </c>
      <c r="AW10">
        <v>236617.03</v>
      </c>
      <c r="AX10">
        <v>276003.57</v>
      </c>
      <c r="AY10">
        <v>198675.29</v>
      </c>
      <c r="AZ10" s="2">
        <v>436241.91</v>
      </c>
      <c r="BA10" s="2">
        <v>299802.3</v>
      </c>
      <c r="BB10" s="2">
        <v>588140.55000000005</v>
      </c>
      <c r="BC10" s="2">
        <v>298741.63</v>
      </c>
    </row>
    <row r="11" spans="1:55">
      <c r="B11" t="s">
        <v>10</v>
      </c>
      <c r="Y11">
        <v>8190</v>
      </c>
      <c r="Z11">
        <v>12959</v>
      </c>
      <c r="AA11">
        <v>600</v>
      </c>
      <c r="AD11">
        <v>3221.76</v>
      </c>
      <c r="AF11">
        <v>204418.74</v>
      </c>
      <c r="AG11">
        <v>485424.73</v>
      </c>
      <c r="AH11">
        <v>163627.96</v>
      </c>
      <c r="AI11">
        <v>141686.28</v>
      </c>
      <c r="AK11">
        <v>41837.79</v>
      </c>
      <c r="AL11">
        <v>11612.62</v>
      </c>
      <c r="AM11">
        <v>8180</v>
      </c>
      <c r="AN11">
        <v>58733</v>
      </c>
      <c r="AO11">
        <v>31886.240000000002</v>
      </c>
      <c r="AP11">
        <v>6209.12</v>
      </c>
      <c r="AR11">
        <v>1237.78</v>
      </c>
      <c r="AS11">
        <v>673.75</v>
      </c>
      <c r="AT11">
        <v>388.66</v>
      </c>
      <c r="AU11">
        <v>268.2</v>
      </c>
      <c r="AV11">
        <v>13630.57</v>
      </c>
      <c r="AW11">
        <v>45469.1</v>
      </c>
      <c r="AX11">
        <v>65061.58</v>
      </c>
      <c r="AY11">
        <v>27958.7</v>
      </c>
      <c r="AZ11" s="2">
        <v>20648.05</v>
      </c>
      <c r="BA11" s="2">
        <v>213393.66</v>
      </c>
      <c r="BB11" s="2">
        <v>61367.05</v>
      </c>
      <c r="BC11" s="2">
        <v>109190.25</v>
      </c>
    </row>
    <row r="12" spans="1:55">
      <c r="B12" t="s">
        <v>15</v>
      </c>
      <c r="Z12">
        <v>597304.24</v>
      </c>
      <c r="AA12">
        <v>727922.44</v>
      </c>
      <c r="AD12">
        <v>350</v>
      </c>
      <c r="AH12">
        <v>500</v>
      </c>
      <c r="AK12">
        <v>384.28</v>
      </c>
      <c r="AL12">
        <v>50</v>
      </c>
      <c r="AM12">
        <v>13450</v>
      </c>
      <c r="AN12">
        <v>100</v>
      </c>
      <c r="AP12">
        <v>1000</v>
      </c>
      <c r="AR12">
        <v>6250</v>
      </c>
      <c r="AS12">
        <v>2820</v>
      </c>
      <c r="AT12">
        <v>9946.25</v>
      </c>
      <c r="AU12">
        <v>29888.12</v>
      </c>
      <c r="AV12">
        <v>81631.520000000004</v>
      </c>
      <c r="AW12">
        <v>105212.68</v>
      </c>
      <c r="AX12">
        <v>273381.46999999997</v>
      </c>
      <c r="AY12">
        <v>376732.44</v>
      </c>
      <c r="AZ12" s="2">
        <v>392888.42</v>
      </c>
      <c r="BA12" s="2">
        <v>305135.78000000003</v>
      </c>
      <c r="BB12" s="2">
        <v>74931.539999999994</v>
      </c>
      <c r="BC12" s="2">
        <v>79860.039999999994</v>
      </c>
    </row>
    <row r="13" spans="1:55">
      <c r="B13" t="s">
        <v>14</v>
      </c>
      <c r="AP13">
        <v>100</v>
      </c>
      <c r="AZ13" s="2"/>
      <c r="BA13" s="2"/>
      <c r="BB13" s="2"/>
      <c r="BC13" s="2"/>
    </row>
    <row r="14" spans="1:55">
      <c r="B14" t="s">
        <v>59</v>
      </c>
      <c r="AZ14" s="2"/>
      <c r="BA14" s="2"/>
      <c r="BB14" s="2">
        <v>24996.36</v>
      </c>
      <c r="BC14" s="2"/>
    </row>
    <row r="15" spans="1:55">
      <c r="B15" t="s">
        <v>12</v>
      </c>
      <c r="Y15">
        <v>217000</v>
      </c>
      <c r="Z15">
        <v>153900</v>
      </c>
      <c r="AA15">
        <v>219172.37</v>
      </c>
      <c r="AF15">
        <v>211269.14</v>
      </c>
      <c r="AG15">
        <v>249506.6</v>
      </c>
      <c r="AH15">
        <v>34016.25</v>
      </c>
      <c r="AI15">
        <v>63276</v>
      </c>
      <c r="AK15">
        <v>5562.42</v>
      </c>
      <c r="AL15">
        <v>4466.6400000000003</v>
      </c>
      <c r="AM15">
        <v>4615.32</v>
      </c>
      <c r="AN15">
        <v>2346</v>
      </c>
      <c r="AO15">
        <v>6189.58</v>
      </c>
      <c r="AP15">
        <v>443.4</v>
      </c>
      <c r="AR15">
        <v>4558</v>
      </c>
      <c r="AS15">
        <v>2870</v>
      </c>
      <c r="AT15">
        <v>6152.9</v>
      </c>
      <c r="AU15">
        <v>5310</v>
      </c>
      <c r="AV15">
        <v>19855.16</v>
      </c>
      <c r="AW15">
        <v>31251.119999999999</v>
      </c>
      <c r="AX15">
        <v>16298.74</v>
      </c>
      <c r="AY15">
        <v>66906.399999999994</v>
      </c>
      <c r="AZ15" s="2">
        <v>1897075.53</v>
      </c>
      <c r="BA15" s="2">
        <v>2981257.39</v>
      </c>
      <c r="BB15" s="2">
        <v>2209693.61</v>
      </c>
      <c r="BC15" s="2">
        <v>1998599.33</v>
      </c>
    </row>
    <row r="16" spans="1:55">
      <c r="B16" t="s">
        <v>60</v>
      </c>
      <c r="AX16">
        <v>4000</v>
      </c>
      <c r="AY16">
        <v>2736.38</v>
      </c>
      <c r="AZ16" s="2">
        <v>1353.1</v>
      </c>
      <c r="BA16" s="2">
        <v>1302.3800000000001</v>
      </c>
      <c r="BB16" s="2">
        <v>12000</v>
      </c>
      <c r="BC16" s="2">
        <v>1800</v>
      </c>
    </row>
    <row r="17" spans="2:55">
      <c r="B17" t="s">
        <v>93</v>
      </c>
      <c r="AZ17" s="2">
        <v>1400</v>
      </c>
      <c r="BA17" s="2"/>
      <c r="BB17" s="2"/>
      <c r="BC17" s="2"/>
    </row>
    <row r="18" spans="2:55">
      <c r="B18" t="s">
        <v>92</v>
      </c>
      <c r="AZ18" s="2"/>
      <c r="BA18" s="2"/>
      <c r="BB18" s="2">
        <v>20543.669999999998</v>
      </c>
      <c r="BC18" s="2"/>
    </row>
    <row r="19" spans="2:55">
      <c r="B19" t="s">
        <v>91</v>
      </c>
      <c r="AZ19" s="2"/>
      <c r="BA19" s="2"/>
      <c r="BB19" s="2"/>
      <c r="BC19" s="2"/>
    </row>
    <row r="20" spans="2:55">
      <c r="B20" t="s">
        <v>13</v>
      </c>
      <c r="AF20">
        <v>761.32</v>
      </c>
      <c r="AG20">
        <v>51</v>
      </c>
      <c r="AI20">
        <v>45</v>
      </c>
      <c r="AK20">
        <v>7287.2</v>
      </c>
      <c r="AL20">
        <v>594.55999999999995</v>
      </c>
      <c r="AY20">
        <v>59860.3</v>
      </c>
      <c r="AZ20" s="2">
        <v>187097.19</v>
      </c>
      <c r="BA20" s="2">
        <v>178467.28</v>
      </c>
      <c r="BB20" s="2"/>
      <c r="BC20" s="2"/>
    </row>
    <row r="21" spans="2:55">
      <c r="B21" t="s">
        <v>61</v>
      </c>
      <c r="AY21">
        <v>102331.62</v>
      </c>
      <c r="AZ21" s="2">
        <v>422243.14</v>
      </c>
      <c r="BA21" s="2"/>
      <c r="BB21" s="2"/>
      <c r="BC21" s="2">
        <v>5497.76</v>
      </c>
    </row>
    <row r="22" spans="2:55">
      <c r="B22" t="s">
        <v>62</v>
      </c>
      <c r="AX22">
        <v>2000</v>
      </c>
      <c r="AZ22" s="2">
        <v>98230.2</v>
      </c>
      <c r="BA22" s="2"/>
      <c r="BB22" s="2">
        <v>696</v>
      </c>
      <c r="BC22" s="2"/>
    </row>
    <row r="23" spans="2:55">
      <c r="B23" t="s">
        <v>63</v>
      </c>
      <c r="AZ23" s="2"/>
      <c r="BA23" s="2">
        <v>37533.839999999997</v>
      </c>
      <c r="BB23" s="2">
        <v>18139.8</v>
      </c>
      <c r="BC23" s="2"/>
    </row>
    <row r="24" spans="2:55">
      <c r="B24" t="s">
        <v>64</v>
      </c>
      <c r="AH24">
        <v>7707</v>
      </c>
      <c r="AI24">
        <v>1082</v>
      </c>
      <c r="AK24">
        <v>340</v>
      </c>
      <c r="AL24">
        <v>540</v>
      </c>
      <c r="AM24">
        <v>758.2</v>
      </c>
      <c r="AN24">
        <v>860.38</v>
      </c>
      <c r="AO24">
        <v>408.2</v>
      </c>
      <c r="AP24">
        <v>522.5</v>
      </c>
      <c r="AR24">
        <v>282</v>
      </c>
      <c r="AS24">
        <v>534</v>
      </c>
      <c r="AT24">
        <v>545</v>
      </c>
      <c r="AU24">
        <v>37.799999999999997</v>
      </c>
      <c r="AZ24" s="2"/>
      <c r="BA24" s="2"/>
      <c r="BB24" s="2"/>
      <c r="BC24" s="2"/>
    </row>
    <row r="25" spans="2:55">
      <c r="B25" t="s">
        <v>20</v>
      </c>
      <c r="AZ25" s="2"/>
      <c r="BA25" s="2">
        <v>12500</v>
      </c>
      <c r="BB25" s="2"/>
      <c r="BC25" s="2">
        <v>7950</v>
      </c>
    </row>
    <row r="26" spans="2:55">
      <c r="B26" t="s">
        <v>65</v>
      </c>
      <c r="AX26">
        <v>1000</v>
      </c>
      <c r="AZ26" s="2"/>
      <c r="BA26" s="2"/>
      <c r="BB26" s="2"/>
      <c r="BC26" s="2">
        <v>1200</v>
      </c>
    </row>
    <row r="27" spans="2:55">
      <c r="B27" t="s">
        <v>81</v>
      </c>
      <c r="AZ27" s="2"/>
      <c r="BA27" s="2"/>
      <c r="BB27" s="2"/>
      <c r="BC27" s="2"/>
    </row>
    <row r="28" spans="2:55">
      <c r="B28" t="s">
        <v>16</v>
      </c>
      <c r="AF28">
        <v>75</v>
      </c>
      <c r="AG28">
        <v>311.44</v>
      </c>
      <c r="AI28">
        <v>225</v>
      </c>
      <c r="AK28">
        <v>9955.86</v>
      </c>
      <c r="AM28">
        <v>862.05</v>
      </c>
      <c r="AT28">
        <v>1610</v>
      </c>
      <c r="AU28">
        <v>7000</v>
      </c>
      <c r="AV28">
        <v>22000</v>
      </c>
      <c r="AY28">
        <v>20760.830000000002</v>
      </c>
      <c r="AZ28" s="2">
        <v>2966.32</v>
      </c>
      <c r="BA28" s="2">
        <v>7029.92</v>
      </c>
      <c r="BB28" s="2">
        <v>8000</v>
      </c>
      <c r="BC28" s="2">
        <v>12102</v>
      </c>
    </row>
    <row r="29" spans="2:55">
      <c r="B29" t="s">
        <v>19</v>
      </c>
      <c r="AR29">
        <v>1536</v>
      </c>
      <c r="AY29">
        <v>31.5</v>
      </c>
      <c r="AZ29" s="2"/>
      <c r="BA29" s="2"/>
      <c r="BB29" s="2">
        <v>1550</v>
      </c>
      <c r="BC29" s="2">
        <v>950</v>
      </c>
    </row>
    <row r="30" spans="2:55">
      <c r="B30" t="s">
        <v>66</v>
      </c>
      <c r="AM30">
        <v>13.4</v>
      </c>
      <c r="AZ30" s="2">
        <v>496.74</v>
      </c>
      <c r="BA30" s="2">
        <v>1206.6600000000001</v>
      </c>
      <c r="BB30" s="2">
        <v>21200</v>
      </c>
      <c r="BC30" s="2">
        <v>1101.5</v>
      </c>
    </row>
    <row r="31" spans="2:55">
      <c r="B31" t="s">
        <v>22</v>
      </c>
      <c r="AZ31" s="2"/>
      <c r="BA31" s="2"/>
      <c r="BB31" s="2"/>
      <c r="BC31" s="2">
        <v>4000</v>
      </c>
    </row>
    <row r="32" spans="2:55">
      <c r="B32" t="s">
        <v>18</v>
      </c>
      <c r="AG32">
        <v>1000</v>
      </c>
      <c r="AH32">
        <v>2340</v>
      </c>
      <c r="AK32">
        <v>180</v>
      </c>
      <c r="AL32">
        <v>340</v>
      </c>
      <c r="AN32">
        <v>604.63</v>
      </c>
      <c r="AR32">
        <v>6382.94</v>
      </c>
      <c r="AT32">
        <v>7500</v>
      </c>
      <c r="AZ32" s="2"/>
      <c r="BA32" s="2"/>
      <c r="BB32" s="2"/>
      <c r="BC32" s="2">
        <v>3225.24</v>
      </c>
    </row>
    <row r="33" spans="2:55">
      <c r="B33" t="s">
        <v>21</v>
      </c>
      <c r="AZ33" s="2">
        <v>2852.34</v>
      </c>
      <c r="BA33" s="2"/>
      <c r="BB33" s="2"/>
      <c r="BC33" s="2">
        <v>6107.58</v>
      </c>
    </row>
    <row r="34" spans="2:55">
      <c r="B34" t="s">
        <v>17</v>
      </c>
      <c r="AZ34" s="2">
        <v>50385.95</v>
      </c>
      <c r="BA34" s="2">
        <v>262050.1</v>
      </c>
      <c r="BB34" s="2">
        <v>345740.16</v>
      </c>
      <c r="BC34" s="2">
        <v>628947.74</v>
      </c>
    </row>
    <row r="35" spans="2:55">
      <c r="B35" t="s">
        <v>104</v>
      </c>
      <c r="AS35">
        <v>260</v>
      </c>
      <c r="AZ35" s="2"/>
      <c r="BA35" s="2"/>
      <c r="BB35" s="2"/>
      <c r="BC35" s="2"/>
    </row>
    <row r="36" spans="2:55">
      <c r="B36" t="s">
        <v>89</v>
      </c>
      <c r="AZ36" s="2"/>
      <c r="BA36" s="2"/>
      <c r="BB36" s="2"/>
      <c r="BC36" s="2"/>
    </row>
    <row r="37" spans="2:55">
      <c r="B37" t="s">
        <v>24</v>
      </c>
      <c r="Z37">
        <v>18892.349999999999</v>
      </c>
      <c r="AA37">
        <v>79119.8</v>
      </c>
      <c r="AD37">
        <v>56340.04</v>
      </c>
      <c r="AF37">
        <v>863873.97</v>
      </c>
      <c r="AG37">
        <v>3399477.24</v>
      </c>
      <c r="AH37">
        <v>5894492.4900000002</v>
      </c>
      <c r="AI37">
        <v>7017710.0099999998</v>
      </c>
      <c r="AK37">
        <v>3407781.72</v>
      </c>
      <c r="AL37">
        <v>3715853.22</v>
      </c>
      <c r="AM37">
        <v>2577449.2200000002</v>
      </c>
      <c r="AN37">
        <v>458997.43</v>
      </c>
      <c r="AO37">
        <v>383232.54</v>
      </c>
      <c r="AP37">
        <v>260459.12</v>
      </c>
      <c r="AR37">
        <v>382639.31</v>
      </c>
      <c r="AS37">
        <v>98134.41</v>
      </c>
      <c r="AZ37" s="2">
        <v>9081</v>
      </c>
      <c r="BA37" s="2"/>
      <c r="BB37" s="2">
        <v>29046.400000000001</v>
      </c>
      <c r="BC37" s="2">
        <v>3081.6</v>
      </c>
    </row>
    <row r="38" spans="2:55">
      <c r="B38" t="s">
        <v>34</v>
      </c>
      <c r="AZ38" s="2"/>
      <c r="BA38" s="2"/>
      <c r="BB38" s="2"/>
      <c r="BC38" s="2"/>
    </row>
    <row r="39" spans="2:55">
      <c r="B39" t="s">
        <v>32</v>
      </c>
      <c r="AA39">
        <v>2500</v>
      </c>
      <c r="AK39">
        <v>8712.7900000000009</v>
      </c>
      <c r="AL39">
        <v>6765</v>
      </c>
      <c r="AM39">
        <v>3135</v>
      </c>
      <c r="AO39">
        <v>155453</v>
      </c>
      <c r="AP39">
        <v>277356</v>
      </c>
      <c r="AR39">
        <v>46105</v>
      </c>
      <c r="AS39">
        <v>240</v>
      </c>
      <c r="AZ39" s="2"/>
      <c r="BA39" s="2"/>
      <c r="BB39" s="2">
        <v>23511.4</v>
      </c>
      <c r="BC39" s="2">
        <v>82811.48</v>
      </c>
    </row>
    <row r="40" spans="2:55">
      <c r="B40" t="s">
        <v>35</v>
      </c>
      <c r="AP40">
        <v>11654.16</v>
      </c>
      <c r="AR40">
        <v>180</v>
      </c>
      <c r="AZ40" s="2"/>
      <c r="BA40" s="2"/>
      <c r="BB40" s="2"/>
      <c r="BC40" s="2"/>
    </row>
    <row r="41" spans="2:55">
      <c r="B41" t="s">
        <v>26</v>
      </c>
      <c r="AF41">
        <v>16096</v>
      </c>
      <c r="AG41">
        <v>4251</v>
      </c>
      <c r="AH41">
        <v>38340</v>
      </c>
      <c r="AI41">
        <v>58580</v>
      </c>
      <c r="AK41">
        <v>20355</v>
      </c>
      <c r="AL41">
        <v>8505.1200000000008</v>
      </c>
      <c r="AM41">
        <v>750</v>
      </c>
      <c r="AN41">
        <v>1800</v>
      </c>
      <c r="AS41">
        <v>4620</v>
      </c>
      <c r="AZ41" s="2"/>
      <c r="BA41" s="2"/>
      <c r="BB41" s="2"/>
      <c r="BC41" s="2"/>
    </row>
    <row r="42" spans="2:55">
      <c r="B42" t="s">
        <v>40</v>
      </c>
      <c r="AI42">
        <v>348927.49</v>
      </c>
      <c r="AZ42" s="2"/>
      <c r="BA42" s="2"/>
      <c r="BB42" s="2"/>
      <c r="BC42" s="2"/>
    </row>
    <row r="43" spans="2:55">
      <c r="B43" t="s">
        <v>29</v>
      </c>
      <c r="AA43">
        <v>9298.2000000000007</v>
      </c>
      <c r="AI43">
        <v>5</v>
      </c>
      <c r="AK43">
        <v>2846.25</v>
      </c>
      <c r="AL43">
        <v>54074</v>
      </c>
      <c r="AM43">
        <v>61790.1</v>
      </c>
      <c r="AN43">
        <v>22578.400000000001</v>
      </c>
      <c r="AO43">
        <v>20982.28</v>
      </c>
      <c r="AZ43" s="2"/>
      <c r="BA43" s="2"/>
      <c r="BB43" s="2">
        <v>22597.84</v>
      </c>
      <c r="BC43" s="2">
        <v>2731.65</v>
      </c>
    </row>
    <row r="44" spans="2:55">
      <c r="B44" t="s">
        <v>25</v>
      </c>
      <c r="AA44">
        <v>5180</v>
      </c>
      <c r="AF44">
        <v>86145.2</v>
      </c>
      <c r="AG44">
        <v>169560.6</v>
      </c>
      <c r="AH44">
        <v>120286.2</v>
      </c>
      <c r="AI44">
        <v>219128.28</v>
      </c>
      <c r="AK44">
        <v>293093.01</v>
      </c>
      <c r="AL44">
        <v>148957.17000000001</v>
      </c>
      <c r="AM44">
        <v>286183.59999999998</v>
      </c>
      <c r="AN44">
        <v>235503.18</v>
      </c>
      <c r="AO44">
        <v>242023.42</v>
      </c>
      <c r="AP44">
        <v>351734.46</v>
      </c>
      <c r="AR44">
        <v>21.7</v>
      </c>
      <c r="AZ44" s="2">
        <v>157.5</v>
      </c>
      <c r="BA44" s="2">
        <v>5744.02</v>
      </c>
      <c r="BB44" s="2">
        <v>90131.12</v>
      </c>
      <c r="BC44" s="2"/>
    </row>
    <row r="45" spans="2:55">
      <c r="B45" t="s">
        <v>36</v>
      </c>
      <c r="AZ45" s="2"/>
      <c r="BA45" s="2"/>
      <c r="BB45" s="2"/>
      <c r="BC45" s="2">
        <v>800</v>
      </c>
    </row>
    <row r="46" spans="2:55">
      <c r="B46" t="s">
        <v>43</v>
      </c>
      <c r="AZ46" s="2"/>
      <c r="BA46" s="2"/>
      <c r="BB46" s="2"/>
      <c r="BC46" s="2"/>
    </row>
    <row r="47" spans="2:55">
      <c r="B47" t="s">
        <v>27</v>
      </c>
      <c r="Y47">
        <v>5318</v>
      </c>
      <c r="AA47">
        <v>600</v>
      </c>
      <c r="AF47">
        <v>129898</v>
      </c>
      <c r="AH47">
        <v>567761</v>
      </c>
      <c r="AI47">
        <v>906552</v>
      </c>
      <c r="AK47">
        <v>3080647.1</v>
      </c>
      <c r="AL47">
        <v>2067686.04</v>
      </c>
      <c r="AM47">
        <v>1599783</v>
      </c>
      <c r="AN47">
        <v>1823931</v>
      </c>
      <c r="AO47">
        <v>1058446</v>
      </c>
      <c r="AP47">
        <v>683755.59</v>
      </c>
      <c r="AR47">
        <v>70106.8</v>
      </c>
      <c r="AZ47" s="2">
        <v>121884.04</v>
      </c>
      <c r="BA47" s="2">
        <v>91117.34</v>
      </c>
      <c r="BB47" s="2">
        <v>180380.89</v>
      </c>
      <c r="BC47" s="2">
        <v>377456.53</v>
      </c>
    </row>
    <row r="48" spans="2:55">
      <c r="B48" t="s">
        <v>67</v>
      </c>
      <c r="AZ48" s="2"/>
      <c r="BA48" s="2"/>
      <c r="BB48" s="2"/>
      <c r="BC48" s="2"/>
    </row>
    <row r="49" spans="2:55">
      <c r="B49" t="s">
        <v>23</v>
      </c>
      <c r="Y49">
        <v>7308</v>
      </c>
      <c r="Z49">
        <v>1749</v>
      </c>
      <c r="AA49">
        <v>131821.79999999999</v>
      </c>
      <c r="AD49">
        <v>407776.2</v>
      </c>
      <c r="AF49">
        <v>4270976.54</v>
      </c>
      <c r="AG49">
        <v>5233154.03</v>
      </c>
      <c r="AH49">
        <v>3957567.53</v>
      </c>
      <c r="AI49">
        <v>3557463.76</v>
      </c>
      <c r="AK49">
        <v>4032554.36</v>
      </c>
      <c r="AL49">
        <v>2903697</v>
      </c>
      <c r="AM49">
        <v>1887718.25</v>
      </c>
      <c r="AN49">
        <v>253087.2</v>
      </c>
      <c r="AO49">
        <v>1050922.5</v>
      </c>
      <c r="AP49">
        <v>116423.1</v>
      </c>
      <c r="AR49">
        <v>359338.5</v>
      </c>
      <c r="AS49">
        <v>27875.48</v>
      </c>
      <c r="AT49">
        <v>500</v>
      </c>
      <c r="AX49">
        <v>10</v>
      </c>
      <c r="AZ49" s="2">
        <v>117337.3</v>
      </c>
      <c r="BA49" s="2"/>
      <c r="BB49" s="2">
        <v>377913.57</v>
      </c>
      <c r="BC49" s="2">
        <v>928100.61</v>
      </c>
    </row>
    <row r="50" spans="2:55">
      <c r="B50" t="s">
        <v>90</v>
      </c>
      <c r="AZ50" s="2"/>
      <c r="BA50" s="2"/>
      <c r="BB50" s="2"/>
      <c r="BC50" s="2"/>
    </row>
    <row r="51" spans="2:55">
      <c r="B51" t="s">
        <v>30</v>
      </c>
      <c r="Z51">
        <v>45</v>
      </c>
      <c r="AF51">
        <v>4800</v>
      </c>
      <c r="AG51">
        <v>74880.600000000006</v>
      </c>
      <c r="AH51">
        <v>29962</v>
      </c>
      <c r="AI51">
        <v>12364</v>
      </c>
      <c r="AK51">
        <v>24934.36</v>
      </c>
      <c r="AL51">
        <v>24561.9</v>
      </c>
      <c r="AM51">
        <v>6415.1</v>
      </c>
      <c r="AN51">
        <v>18826</v>
      </c>
      <c r="AO51">
        <v>4250</v>
      </c>
      <c r="AP51">
        <v>5739.38</v>
      </c>
      <c r="AR51">
        <v>17266</v>
      </c>
      <c r="AS51">
        <v>1068.5</v>
      </c>
      <c r="AZ51" s="2">
        <v>11665.5</v>
      </c>
      <c r="BA51" s="2">
        <v>800</v>
      </c>
      <c r="BB51" s="2"/>
      <c r="BC51" s="2">
        <v>11872.08</v>
      </c>
    </row>
    <row r="52" spans="2:55">
      <c r="B52" t="s">
        <v>37</v>
      </c>
      <c r="AG52">
        <v>564536.69999999995</v>
      </c>
      <c r="AZ52" s="2"/>
      <c r="BA52" s="2"/>
      <c r="BB52" s="2"/>
      <c r="BC52" s="2"/>
    </row>
    <row r="53" spans="2:55">
      <c r="B53" t="s">
        <v>28</v>
      </c>
      <c r="AG53">
        <v>3649.8</v>
      </c>
      <c r="AR53">
        <v>12622.5</v>
      </c>
      <c r="AZ53" s="2">
        <v>45120</v>
      </c>
      <c r="BA53" s="2"/>
      <c r="BB53" s="2">
        <v>63000</v>
      </c>
      <c r="BC53" s="2"/>
    </row>
    <row r="54" spans="2:55">
      <c r="B54" t="s">
        <v>38</v>
      </c>
      <c r="AZ54" s="2"/>
      <c r="BA54" s="2"/>
      <c r="BB54" s="2"/>
      <c r="BC54" s="2"/>
    </row>
    <row r="55" spans="2:55">
      <c r="B55" t="s">
        <v>44</v>
      </c>
      <c r="AZ55" s="2"/>
      <c r="BA55" s="2"/>
      <c r="BB55" s="2"/>
      <c r="BC55" s="2"/>
    </row>
    <row r="56" spans="2:55">
      <c r="B56" t="s">
        <v>33</v>
      </c>
      <c r="AR56">
        <v>22060</v>
      </c>
      <c r="AS56">
        <v>660</v>
      </c>
      <c r="AZ56" s="2">
        <v>158399.51999999999</v>
      </c>
      <c r="BA56" s="2"/>
      <c r="BB56" s="2"/>
      <c r="BC56" s="2"/>
    </row>
    <row r="57" spans="2:55">
      <c r="B57" t="s">
        <v>31</v>
      </c>
      <c r="AR57">
        <v>19730</v>
      </c>
      <c r="AZ57" s="2"/>
      <c r="BA57" s="2">
        <v>18493.75</v>
      </c>
      <c r="BB57" s="2">
        <v>4000</v>
      </c>
      <c r="BC57" s="2"/>
    </row>
    <row r="58" spans="2:55">
      <c r="B58" t="s">
        <v>94</v>
      </c>
      <c r="AZ58" s="2"/>
      <c r="BA58" s="2">
        <v>48820</v>
      </c>
      <c r="BB58" s="2"/>
      <c r="BC58" s="2"/>
    </row>
    <row r="59" spans="2:55">
      <c r="B59" t="s">
        <v>39</v>
      </c>
      <c r="AZ59" s="2"/>
      <c r="BA59" s="2"/>
      <c r="BB59" s="2"/>
      <c r="BC59" s="2"/>
    </row>
    <row r="60" spans="2:55">
      <c r="B60" t="s">
        <v>41</v>
      </c>
      <c r="AZ60" s="2"/>
      <c r="BA60" s="2"/>
      <c r="BB60" s="2"/>
      <c r="BC60" s="2"/>
    </row>
    <row r="61" spans="2:55">
      <c r="B61" t="s">
        <v>42</v>
      </c>
      <c r="AR61">
        <v>10500</v>
      </c>
      <c r="AZ61" s="2"/>
      <c r="BA61" s="2"/>
      <c r="BB61" s="2"/>
      <c r="BC61" s="2"/>
    </row>
    <row r="62" spans="2:55">
      <c r="B62" t="s">
        <v>45</v>
      </c>
      <c r="AZ62" s="2"/>
      <c r="BA62" s="2"/>
      <c r="BB62" s="2"/>
      <c r="BC62" s="2"/>
    </row>
    <row r="63" spans="2:55">
      <c r="B63" t="s">
        <v>46</v>
      </c>
      <c r="AZ63" s="2"/>
      <c r="BA63" s="2"/>
      <c r="BB63" s="2"/>
      <c r="BC63" s="2"/>
    </row>
    <row r="64" spans="2:55">
      <c r="B64" t="s">
        <v>47</v>
      </c>
      <c r="AZ64" s="2"/>
      <c r="BA64" s="2"/>
      <c r="BB64" s="2"/>
      <c r="BC64" s="2"/>
    </row>
    <row r="65" spans="2:55">
      <c r="B65" t="s">
        <v>78</v>
      </c>
      <c r="AZ65" s="2"/>
      <c r="BA65" s="2"/>
      <c r="BB65" s="2"/>
      <c r="BC65" s="2"/>
    </row>
    <row r="66" spans="2:55">
      <c r="B66" t="s">
        <v>71</v>
      </c>
      <c r="AZ66" s="2"/>
      <c r="BA66" s="2"/>
      <c r="BB66" s="2"/>
      <c r="BC66" s="2"/>
    </row>
    <row r="67" spans="2:55">
      <c r="B67" t="s">
        <v>49</v>
      </c>
      <c r="AR67">
        <v>4272.3999999999996</v>
      </c>
      <c r="AS67">
        <v>19615.07</v>
      </c>
      <c r="AT67">
        <v>303.23</v>
      </c>
      <c r="AZ67" s="2"/>
      <c r="BA67" s="2"/>
      <c r="BB67" s="2"/>
      <c r="BC67" s="2"/>
    </row>
    <row r="68" spans="2:55">
      <c r="B68" t="s">
        <v>98</v>
      </c>
      <c r="AR68">
        <v>629.82000000000005</v>
      </c>
      <c r="AZ68" s="2"/>
      <c r="BA68" s="2"/>
      <c r="BB68" s="2"/>
      <c r="BC68" s="2"/>
    </row>
    <row r="69" spans="2:55">
      <c r="B69" t="s">
        <v>72</v>
      </c>
      <c r="AZ69" s="2"/>
      <c r="BA69" s="2"/>
      <c r="BB69" s="2"/>
      <c r="BC69" s="2"/>
    </row>
    <row r="70" spans="2:55">
      <c r="B70" t="s">
        <v>73</v>
      </c>
      <c r="AZ70" s="2"/>
      <c r="BA70" s="2"/>
      <c r="BB70" s="2"/>
      <c r="BC70" s="2"/>
    </row>
    <row r="71" spans="2:55">
      <c r="B71" t="s">
        <v>82</v>
      </c>
      <c r="AZ71" s="2"/>
      <c r="BA71" s="2"/>
      <c r="BB71" s="2"/>
      <c r="BC71" s="2"/>
    </row>
    <row r="72" spans="2:55">
      <c r="B72" t="s">
        <v>74</v>
      </c>
      <c r="AZ72" s="2"/>
      <c r="BA72" s="2"/>
      <c r="BB72" s="2"/>
      <c r="BC72" s="2"/>
    </row>
    <row r="73" spans="2:55">
      <c r="B73" t="s">
        <v>48</v>
      </c>
      <c r="AO73">
        <v>367.15</v>
      </c>
      <c r="AP73">
        <v>8160.7</v>
      </c>
      <c r="AR73">
        <v>43191.01</v>
      </c>
      <c r="AS73">
        <v>29798.18</v>
      </c>
      <c r="AT73">
        <v>41589.71</v>
      </c>
      <c r="AZ73" s="2"/>
      <c r="BA73" s="2"/>
      <c r="BB73" s="2"/>
      <c r="BC73" s="2"/>
    </row>
    <row r="74" spans="2:55">
      <c r="B74" t="s">
        <v>83</v>
      </c>
      <c r="AZ74" s="2"/>
      <c r="BA74" s="2"/>
      <c r="BB74" s="2"/>
      <c r="BC74" s="2"/>
    </row>
    <row r="75" spans="2:55">
      <c r="B75" t="s">
        <v>84</v>
      </c>
      <c r="AZ75" s="2"/>
      <c r="BA75" s="2"/>
      <c r="BB75" s="2"/>
      <c r="BC75" s="2"/>
    </row>
    <row r="76" spans="2:55">
      <c r="B76" t="s">
        <v>51</v>
      </c>
      <c r="AZ76" s="2"/>
      <c r="BA76" s="2"/>
      <c r="BB76" s="2"/>
      <c r="BC76" s="2"/>
    </row>
    <row r="77" spans="2:55">
      <c r="B77" t="s">
        <v>52</v>
      </c>
      <c r="AZ77" s="2"/>
      <c r="BA77" s="2"/>
      <c r="BB77" s="2"/>
      <c r="BC77" s="2"/>
    </row>
    <row r="78" spans="2:55">
      <c r="B78" t="s">
        <v>75</v>
      </c>
      <c r="AZ78" s="2"/>
      <c r="BA78" s="2"/>
      <c r="BB78" s="2"/>
      <c r="BC78" s="2"/>
    </row>
    <row r="79" spans="2:55">
      <c r="B79" t="s">
        <v>50</v>
      </c>
      <c r="AM79">
        <v>25</v>
      </c>
      <c r="AY79">
        <v>11400</v>
      </c>
      <c r="AZ79" s="2"/>
      <c r="BA79" s="2"/>
      <c r="BB79" s="2"/>
      <c r="BC79" s="2"/>
    </row>
    <row r="80" spans="2:55">
      <c r="B80" t="s">
        <v>76</v>
      </c>
      <c r="AZ80" s="2"/>
      <c r="BA80" s="2"/>
      <c r="BB80" s="2">
        <v>25254</v>
      </c>
      <c r="BC80" s="2"/>
    </row>
    <row r="81" spans="2:55">
      <c r="B81" t="s">
        <v>77</v>
      </c>
      <c r="AZ81" s="2"/>
      <c r="BA81" s="2"/>
      <c r="BB81" s="2">
        <v>500</v>
      </c>
      <c r="BC81" s="2"/>
    </row>
    <row r="82" spans="2:55">
      <c r="B82" t="s">
        <v>57</v>
      </c>
      <c r="AZ82" s="2"/>
      <c r="BA82" s="2"/>
      <c r="BB82" s="2"/>
      <c r="BC82" s="2"/>
    </row>
    <row r="83" spans="2:55">
      <c r="B83" t="s">
        <v>88</v>
      </c>
      <c r="AZ83" s="2"/>
      <c r="BA83" s="2"/>
      <c r="BB83" s="2"/>
      <c r="BC83" s="2"/>
    </row>
    <row r="84" spans="2:55">
      <c r="B84" t="s">
        <v>80</v>
      </c>
      <c r="AZ84" s="2"/>
      <c r="BA84" s="2"/>
      <c r="BB84" s="2"/>
      <c r="BC84" s="2"/>
    </row>
    <row r="85" spans="2:55">
      <c r="B85" t="s">
        <v>68</v>
      </c>
      <c r="AZ85" s="2"/>
      <c r="BA85" s="2"/>
      <c r="BB85" s="2"/>
      <c r="BC85" s="2"/>
    </row>
    <row r="86" spans="2:55">
      <c r="B86" t="s">
        <v>56</v>
      </c>
      <c r="AZ86" s="2">
        <v>10000</v>
      </c>
      <c r="BA86" s="2"/>
      <c r="BB86" s="2"/>
      <c r="BC86" s="2"/>
    </row>
    <row r="87" spans="2:55">
      <c r="B87" t="s">
        <v>85</v>
      </c>
      <c r="AZ87" s="2"/>
      <c r="BA87" s="2"/>
      <c r="BB87" s="2"/>
      <c r="BC87" s="2"/>
    </row>
    <row r="88" spans="2:55">
      <c r="B88" t="s">
        <v>86</v>
      </c>
      <c r="AZ88" s="2"/>
      <c r="BA88" s="2"/>
      <c r="BB88" s="2"/>
      <c r="BC88" s="2"/>
    </row>
    <row r="89" spans="2:55">
      <c r="B89" t="s">
        <v>69</v>
      </c>
      <c r="AZ89" s="2"/>
      <c r="BA89" s="2"/>
      <c r="BB89" s="2"/>
      <c r="BC89" s="2"/>
    </row>
    <row r="90" spans="2:55">
      <c r="B90" t="s">
        <v>70</v>
      </c>
      <c r="AZ90" s="2"/>
      <c r="BA90" s="2"/>
      <c r="BB90" s="2"/>
      <c r="BC90" s="2"/>
    </row>
    <row r="91" spans="2:55">
      <c r="B91" t="s">
        <v>79</v>
      </c>
      <c r="AZ91" s="2"/>
      <c r="BA91" s="2"/>
      <c r="BB91" s="2"/>
      <c r="BC91" s="2"/>
    </row>
    <row r="92" spans="2:55">
      <c r="B92" t="s">
        <v>87</v>
      </c>
      <c r="AZ92" s="2"/>
      <c r="BA92" s="2"/>
      <c r="BB92" s="2"/>
      <c r="BC92" s="2"/>
    </row>
    <row r="93" spans="2:55">
      <c r="B93" t="s">
        <v>53</v>
      </c>
      <c r="AZ93" s="2"/>
      <c r="BA93" s="2"/>
      <c r="BB93" s="2">
        <v>31224.639999999999</v>
      </c>
      <c r="BC93" s="2">
        <v>32138.63</v>
      </c>
    </row>
    <row r="94" spans="2:55">
      <c r="B94" t="s">
        <v>121</v>
      </c>
      <c r="AG94">
        <v>1230</v>
      </c>
      <c r="AZ94" s="2"/>
      <c r="BA94" s="2"/>
      <c r="BB94" s="2"/>
      <c r="BC94" s="2"/>
    </row>
    <row r="95" spans="2:55">
      <c r="B95" t="s">
        <v>95</v>
      </c>
      <c r="AY95">
        <v>2056.4</v>
      </c>
      <c r="AZ95" s="2"/>
      <c r="BA95" s="2"/>
      <c r="BB95" s="2"/>
      <c r="BC95" s="2"/>
    </row>
    <row r="96" spans="2:55">
      <c r="BB96" s="2"/>
      <c r="BC96" s="2"/>
    </row>
    <row r="97" spans="2:55">
      <c r="B97" t="s">
        <v>122</v>
      </c>
      <c r="Y97">
        <f>SUM(Y4:Y96)</f>
        <v>13889450.24</v>
      </c>
      <c r="Z97">
        <f>SUM(Z4:Z96)</f>
        <v>10857174.239999998</v>
      </c>
      <c r="AA97">
        <f t="shared" ref="AA97:BC97" si="0">SUM(AA4:AA96)</f>
        <v>10772813.529999999</v>
      </c>
      <c r="AB97">
        <f t="shared" si="0"/>
        <v>0</v>
      </c>
      <c r="AC97">
        <f t="shared" si="0"/>
        <v>0</v>
      </c>
      <c r="AD97">
        <f t="shared" si="0"/>
        <v>23966106.610000003</v>
      </c>
      <c r="AE97">
        <f t="shared" si="0"/>
        <v>0</v>
      </c>
      <c r="AF97">
        <f t="shared" si="0"/>
        <v>35092579.689999998</v>
      </c>
      <c r="AG97">
        <f t="shared" si="0"/>
        <v>46285475.579999998</v>
      </c>
      <c r="AH97">
        <f t="shared" si="0"/>
        <v>49138330.640000008</v>
      </c>
      <c r="AI97">
        <f t="shared" si="0"/>
        <v>52342436.560000002</v>
      </c>
      <c r="AJ97">
        <f t="shared" si="0"/>
        <v>0</v>
      </c>
      <c r="AK97">
        <f t="shared" si="0"/>
        <v>35162621.990000002</v>
      </c>
      <c r="AL97">
        <f t="shared" si="0"/>
        <v>28554396.719999999</v>
      </c>
      <c r="AM97">
        <f t="shared" si="0"/>
        <v>24799258.770000003</v>
      </c>
      <c r="AN97">
        <f t="shared" si="0"/>
        <v>21016696.849999994</v>
      </c>
      <c r="AO97">
        <f t="shared" si="0"/>
        <v>18430423.959999997</v>
      </c>
      <c r="AP97">
        <f t="shared" si="0"/>
        <v>19282967.039999999</v>
      </c>
      <c r="AQ97">
        <f t="shared" si="0"/>
        <v>0</v>
      </c>
      <c r="AR97">
        <f t="shared" si="0"/>
        <v>19734311.050000001</v>
      </c>
      <c r="AS97">
        <f t="shared" si="0"/>
        <v>19314588.760000005</v>
      </c>
      <c r="AT97">
        <f t="shared" si="0"/>
        <v>20236863.439999998</v>
      </c>
      <c r="AU97">
        <f t="shared" si="0"/>
        <v>18983853.039999999</v>
      </c>
      <c r="AV97">
        <f t="shared" si="0"/>
        <v>8751814.0800000001</v>
      </c>
      <c r="AW97">
        <f t="shared" si="0"/>
        <v>18925065.470000003</v>
      </c>
      <c r="AX97">
        <f t="shared" si="0"/>
        <v>24266139.969999995</v>
      </c>
      <c r="AY97">
        <f t="shared" si="0"/>
        <v>28218682.11999999</v>
      </c>
      <c r="AZ97">
        <f t="shared" si="0"/>
        <v>35003907.340000018</v>
      </c>
      <c r="BA97">
        <f t="shared" si="0"/>
        <v>39021506.420000002</v>
      </c>
      <c r="BB97">
        <f t="shared" si="0"/>
        <v>41525119.18999999</v>
      </c>
      <c r="BC97">
        <f t="shared" si="0"/>
        <v>43486315.780000001</v>
      </c>
    </row>
    <row r="99" spans="2:55">
      <c r="Y99">
        <f>13889450.24-Y97</f>
        <v>0</v>
      </c>
      <c r="Z99">
        <f>10857174.24-Z97</f>
        <v>0</v>
      </c>
      <c r="AA99">
        <f>10772813.53-AA97</f>
        <v>0</v>
      </c>
      <c r="AD99">
        <f>23966106.61-AD97</f>
        <v>0</v>
      </c>
      <c r="AF99">
        <f>35092579.69-AF97</f>
        <v>0</v>
      </c>
      <c r="AG99">
        <f>46285475.58-AG97</f>
        <v>0</v>
      </c>
      <c r="AH99">
        <f>49138330.64-AH97</f>
        <v>0</v>
      </c>
      <c r="AI99">
        <f>52342436.56-AI97</f>
        <v>0</v>
      </c>
      <c r="AK99">
        <f>35162621.99-AK97</f>
        <v>0</v>
      </c>
      <c r="AL99">
        <f>28554396.72-AL97</f>
        <v>0</v>
      </c>
      <c r="AM99">
        <f>24799258.77-AM97</f>
        <v>0</v>
      </c>
      <c r="AN99">
        <f>21016696.85-AN97</f>
        <v>0</v>
      </c>
      <c r="AO99">
        <f>18430423.96-AO97</f>
        <v>0</v>
      </c>
      <c r="AP99">
        <f>19282967.04-AP97</f>
        <v>0</v>
      </c>
      <c r="AR99">
        <f>19734311.05-AR97</f>
        <v>0</v>
      </c>
      <c r="AS99">
        <f>19314588.76-AS97</f>
        <v>0</v>
      </c>
      <c r="AT99">
        <f>20236863.44-AT97</f>
        <v>0</v>
      </c>
      <c r="AU99">
        <f>18983853.04-AU97</f>
        <v>0</v>
      </c>
      <c r="AV99">
        <f>8751814.08-AV97</f>
        <v>0</v>
      </c>
      <c r="AW99">
        <f>18925065.47-AW97</f>
        <v>0</v>
      </c>
      <c r="AX99">
        <f>24266139.97-AX97</f>
        <v>0</v>
      </c>
      <c r="AY99">
        <f>28218682.12-AY97</f>
        <v>0</v>
      </c>
      <c r="AZ99">
        <f>35003907.34-AZ97</f>
        <v>0</v>
      </c>
      <c r="BA99">
        <f>39021506.42-BA97</f>
        <v>0</v>
      </c>
      <c r="BB99">
        <f>41525119.19-BB97</f>
        <v>0</v>
      </c>
      <c r="BC99">
        <f>43486315.78-BC97</f>
        <v>0</v>
      </c>
    </row>
    <row r="102" spans="2:55">
      <c r="AG102" t="s">
        <v>55</v>
      </c>
      <c r="AH102" t="s">
        <v>116</v>
      </c>
      <c r="AI102" t="s">
        <v>55</v>
      </c>
    </row>
    <row r="104" spans="2:55">
      <c r="AH10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arpie71</cp:lastModifiedBy>
  <dcterms:created xsi:type="dcterms:W3CDTF">2009-07-10T17:59:42Z</dcterms:created>
  <dcterms:modified xsi:type="dcterms:W3CDTF">2012-01-18T15:42:43Z</dcterms:modified>
</cp:coreProperties>
</file>