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35" windowHeight="5580" activeTab="1"/>
  </bookViews>
  <sheets>
    <sheet name="imports" sheetId="1" r:id="rId1"/>
    <sheet name="expor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O76" i="1"/>
  <c r="AN76"/>
  <c r="AM76"/>
  <c r="AP76"/>
  <c r="S74"/>
  <c r="S76" s="1"/>
  <c r="T74"/>
  <c r="U74"/>
  <c r="U76" s="1"/>
  <c r="V74"/>
  <c r="V76" s="1"/>
  <c r="W74"/>
  <c r="W76" s="1"/>
  <c r="X74"/>
  <c r="X76" s="1"/>
  <c r="Y74"/>
  <c r="Y76" s="1"/>
  <c r="Z74"/>
  <c r="Z76" s="1"/>
  <c r="AA74"/>
  <c r="AA76" s="1"/>
  <c r="AB74"/>
  <c r="AB76" s="1"/>
  <c r="AC74"/>
  <c r="AC76" s="1"/>
  <c r="T76"/>
  <c r="AC61" i="2"/>
  <c r="AD61"/>
  <c r="AD63" s="1"/>
  <c r="AE61"/>
  <c r="AE63" s="1"/>
  <c r="AD74" i="1"/>
  <c r="AD76" s="1"/>
  <c r="AE74"/>
  <c r="AE76" s="1"/>
  <c r="AG76"/>
  <c r="BB61" i="2" l="1"/>
  <c r="BB63"/>
  <c r="BA61"/>
  <c r="BA63"/>
  <c r="AZ61"/>
  <c r="AZ63"/>
  <c r="AY61"/>
  <c r="AY63"/>
  <c r="AX61"/>
  <c r="AX63"/>
  <c r="AW61"/>
  <c r="AW63"/>
  <c r="AV61"/>
  <c r="AV63"/>
  <c r="AU61"/>
  <c r="AU63"/>
  <c r="AT61"/>
  <c r="AT63"/>
  <c r="AS61"/>
  <c r="AS63"/>
  <c r="AR61"/>
  <c r="AR63"/>
  <c r="AQ61"/>
  <c r="AQ63"/>
  <c r="AP61"/>
  <c r="AP63"/>
  <c r="AO61"/>
  <c r="AO63"/>
  <c r="AN61"/>
  <c r="AM61"/>
  <c r="AL61"/>
  <c r="AK61"/>
  <c r="AJ61"/>
  <c r="AI61"/>
  <c r="AH61"/>
  <c r="AG61"/>
  <c r="AG63" s="1"/>
  <c r="AF61"/>
  <c r="AF63" s="1"/>
  <c r="AG74" i="1"/>
  <c r="AH74"/>
  <c r="AH76" s="1"/>
  <c r="AI74"/>
  <c r="AI76" s="1"/>
  <c r="AJ74"/>
  <c r="AJ76" s="1"/>
  <c r="AK74"/>
  <c r="AK76" s="1"/>
  <c r="AL74"/>
  <c r="AL76" s="1"/>
  <c r="AM74"/>
  <c r="AN74"/>
  <c r="AO74"/>
  <c r="AP74"/>
  <c r="AQ74"/>
  <c r="AQ76" s="1"/>
  <c r="AR74"/>
  <c r="AR76" s="1"/>
  <c r="AS74"/>
  <c r="AS76" s="1"/>
  <c r="AT74"/>
  <c r="AT76" s="1"/>
  <c r="AU74"/>
  <c r="AU76" s="1"/>
  <c r="AV74"/>
  <c r="AV76" s="1"/>
  <c r="AW74"/>
  <c r="AW76" s="1"/>
  <c r="AX74"/>
  <c r="AX76" s="1"/>
  <c r="AY74"/>
  <c r="AY76" s="1"/>
  <c r="AZ74"/>
  <c r="AZ76" s="1"/>
  <c r="BA74"/>
  <c r="BA76" s="1"/>
  <c r="BB74"/>
  <c r="BB76" s="1"/>
  <c r="AF74"/>
  <c r="AF76" s="1"/>
</calcChain>
</file>

<file path=xl/sharedStrings.xml><?xml version="1.0" encoding="utf-8"?>
<sst xmlns="http://schemas.openxmlformats.org/spreadsheetml/2006/main" count="214" uniqueCount="85">
  <si>
    <t>notes</t>
  </si>
  <si>
    <t>unit</t>
  </si>
  <si>
    <t>Austria</t>
  </si>
  <si>
    <t>Belgium</t>
  </si>
  <si>
    <t>Bulgaria</t>
  </si>
  <si>
    <t>Czechoslovakia</t>
  </si>
  <si>
    <t>Denmark</t>
  </si>
  <si>
    <t>Faroe Islands</t>
  </si>
  <si>
    <t>Finland</t>
  </si>
  <si>
    <t>France</t>
  </si>
  <si>
    <t>Germany</t>
  </si>
  <si>
    <t>Great Britain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</si>
  <si>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</si>
  <si>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</si>
  <si>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</si>
  <si>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</si>
  <si>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</si>
  <si>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</si>
  <si>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</si>
  <si>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</si>
  <si>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Rumania</t>
  </si>
  <si>
    <t>Russia</t>
  </si>
  <si>
    <t>Spain</t>
  </si>
  <si>
    <t>Sweden</t>
  </si>
  <si>
    <t>Switzerland</t>
  </si>
  <si>
    <t>Trieste</t>
  </si>
  <si>
    <t>Yugoslavie</t>
  </si>
  <si>
    <t>Argentina</t>
  </si>
  <si>
    <t>Brazil</t>
  </si>
  <si>
    <t>Canada</t>
  </si>
  <si>
    <t>Chile</t>
  </si>
  <si>
    <t>Cuba</t>
  </si>
  <si>
    <t>US</t>
  </si>
  <si>
    <t>Uruguay</t>
  </si>
  <si>
    <t>West-Indies</t>
  </si>
  <si>
    <t>East Africa</t>
  </si>
  <si>
    <t>Egypt</t>
  </si>
  <si>
    <t>North Africa</t>
  </si>
  <si>
    <t>Ceylon</t>
  </si>
  <si>
    <t>China</t>
  </si>
  <si>
    <t>India</t>
  </si>
  <si>
    <t>Indonesia</t>
  </si>
  <si>
    <t>Lebanon</t>
  </si>
  <si>
    <t>Palestine</t>
  </si>
  <si>
    <t>Philippines</t>
  </si>
  <si>
    <t>Siam</t>
  </si>
  <si>
    <t>Australia</t>
  </si>
  <si>
    <t>Other countries</t>
  </si>
  <si>
    <t>TOTAL</t>
  </si>
  <si>
    <t>1000 kr</t>
  </si>
  <si>
    <t>Venezuela</t>
  </si>
  <si>
    <t>Turkey</t>
  </si>
  <si>
    <t>Algeria</t>
  </si>
  <si>
    <t>South Africa</t>
  </si>
  <si>
    <t>West Africa</t>
  </si>
  <si>
    <t>Java</t>
  </si>
  <si>
    <t>Malacca</t>
  </si>
  <si>
    <t>Peru</t>
  </si>
  <si>
    <t>Danzig</t>
  </si>
  <si>
    <t>Japan</t>
  </si>
  <si>
    <t>Not specified</t>
  </si>
  <si>
    <t>Mexico</t>
  </si>
  <si>
    <t>Greenland</t>
  </si>
  <si>
    <t>Jamaica</t>
  </si>
  <si>
    <t>Trinidad</t>
  </si>
  <si>
    <t>Spitzbergen</t>
  </si>
  <si>
    <t>Curacao</t>
  </si>
  <si>
    <t>Tripolis</t>
  </si>
  <si>
    <t>Paraguay</t>
  </si>
  <si>
    <t>Luxembourg</t>
  </si>
  <si>
    <t>Bretland</t>
  </si>
  <si>
    <t>Svíþjóð</t>
  </si>
  <si>
    <t>Estonia</t>
  </si>
  <si>
    <t>Eistland</t>
  </si>
  <si>
    <t>Lettland</t>
  </si>
  <si>
    <t>Latvia</t>
  </si>
  <si>
    <t>Þýskaland</t>
  </si>
  <si>
    <t>Ungverjaland</t>
  </si>
  <si>
    <t>Persia</t>
  </si>
  <si>
    <t>Bandaríkin</t>
  </si>
  <si>
    <t>Hawaii</t>
  </si>
  <si>
    <t>kr</t>
  </si>
  <si>
    <t>Gibraltar</t>
  </si>
  <si>
    <t>Iceland</t>
  </si>
  <si>
    <t>Statistics Iceland website</t>
  </si>
</sst>
</file>

<file path=xl/styles.xml><?xml version="1.0" encoding="utf-8"?>
<styleSheet xmlns="http://schemas.openxmlformats.org/spreadsheetml/2006/main">
  <numFmts count="1">
    <numFmt numFmtId="164" formatCode="General_)"/>
  </numFmts>
  <fonts count="4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sz val="8"/>
      <name val="Times New Roman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</cellStyleXfs>
  <cellXfs count="51">
    <xf numFmtId="0" fontId="0" fillId="0" borderId="0" xfId="0"/>
    <xf numFmtId="0" fontId="0" fillId="0" borderId="0" xfId="0" applyFont="1"/>
    <xf numFmtId="0" fontId="1" fillId="0" borderId="0" xfId="0" applyFont="1"/>
    <xf numFmtId="164" fontId="3" fillId="0" borderId="0" xfId="1" applyFont="1"/>
    <xf numFmtId="0" fontId="2" fillId="0" borderId="0" xfId="2" applyNumberFormat="1" applyAlignment="1" applyProtection="1">
      <alignment horizontal="right"/>
      <protection locked="0"/>
    </xf>
    <xf numFmtId="164" fontId="3" fillId="0" borderId="0" xfId="3" applyFont="1"/>
    <xf numFmtId="164" fontId="3" fillId="0" borderId="0" xfId="4" applyFont="1"/>
    <xf numFmtId="164" fontId="3" fillId="0" borderId="0" xfId="5" applyFont="1"/>
    <xf numFmtId="164" fontId="3" fillId="0" borderId="0" xfId="6" applyFont="1"/>
    <xf numFmtId="164" fontId="3" fillId="0" borderId="0" xfId="7" applyFont="1"/>
    <xf numFmtId="164" fontId="3" fillId="0" borderId="0" xfId="8" applyFont="1"/>
    <xf numFmtId="164" fontId="3" fillId="0" borderId="0" xfId="9" applyFont="1"/>
    <xf numFmtId="164" fontId="3" fillId="0" borderId="0" xfId="10" applyFont="1"/>
    <xf numFmtId="164" fontId="3" fillId="0" borderId="0" xfId="11" applyFont="1"/>
    <xf numFmtId="164" fontId="3" fillId="0" borderId="0" xfId="12" applyFont="1"/>
    <xf numFmtId="164" fontId="3" fillId="0" borderId="0" xfId="13" applyFont="1"/>
    <xf numFmtId="164" fontId="3" fillId="0" borderId="0" xfId="14" applyFont="1"/>
    <xf numFmtId="164" fontId="3" fillId="0" borderId="0" xfId="15" applyFont="1"/>
    <xf numFmtId="164" fontId="3" fillId="0" borderId="0" xfId="16" applyFont="1"/>
    <xf numFmtId="164" fontId="3" fillId="0" borderId="0" xfId="17" applyFont="1"/>
    <xf numFmtId="164" fontId="3" fillId="0" borderId="0" xfId="18" applyFont="1"/>
    <xf numFmtId="164" fontId="3" fillId="0" borderId="0" xfId="19" applyFont="1"/>
    <xf numFmtId="164" fontId="3" fillId="0" borderId="0" xfId="20" applyFont="1"/>
    <xf numFmtId="164" fontId="3" fillId="0" borderId="0" xfId="21" applyFont="1"/>
    <xf numFmtId="164" fontId="3" fillId="0" borderId="0" xfId="22" applyFont="1"/>
    <xf numFmtId="0" fontId="2" fillId="0" borderId="0" xfId="23" applyNumberFormat="1" applyAlignment="1" applyProtection="1">
      <alignment horizontal="right"/>
      <protection locked="0"/>
    </xf>
    <xf numFmtId="164" fontId="3" fillId="0" borderId="0" xfId="24" applyFont="1"/>
    <xf numFmtId="164" fontId="3" fillId="0" borderId="0" xfId="25" applyFont="1"/>
    <xf numFmtId="164" fontId="3" fillId="0" borderId="0" xfId="26" applyFont="1"/>
    <xf numFmtId="164" fontId="3" fillId="0" borderId="0" xfId="27" applyFont="1"/>
    <xf numFmtId="164" fontId="3" fillId="0" borderId="0" xfId="28" applyFont="1"/>
    <xf numFmtId="164" fontId="3" fillId="0" borderId="0" xfId="29" applyFont="1"/>
    <xf numFmtId="164" fontId="3" fillId="0" borderId="0" xfId="30" applyFont="1"/>
    <xf numFmtId="164" fontId="3" fillId="0" borderId="0" xfId="31" applyFont="1"/>
    <xf numFmtId="164" fontId="3" fillId="0" borderId="0" xfId="32" applyFont="1"/>
    <xf numFmtId="164" fontId="3" fillId="0" borderId="0" xfId="33" applyFont="1"/>
    <xf numFmtId="164" fontId="3" fillId="0" borderId="0" xfId="34" applyFont="1"/>
    <xf numFmtId="164" fontId="3" fillId="0" borderId="0" xfId="35" applyFont="1"/>
    <xf numFmtId="164" fontId="3" fillId="0" borderId="0" xfId="36" applyFont="1"/>
    <xf numFmtId="164" fontId="3" fillId="0" borderId="0" xfId="37" applyFont="1"/>
    <xf numFmtId="164" fontId="3" fillId="0" borderId="0" xfId="38" applyFont="1"/>
    <xf numFmtId="164" fontId="3" fillId="0" borderId="0" xfId="39" applyFont="1"/>
    <xf numFmtId="164" fontId="3" fillId="0" borderId="0" xfId="40" applyFont="1"/>
    <xf numFmtId="164" fontId="3" fillId="0" borderId="0" xfId="41" applyFont="1"/>
    <xf numFmtId="164" fontId="3" fillId="0" borderId="0" xfId="42" applyFont="1"/>
    <xf numFmtId="164" fontId="3" fillId="0" borderId="0" xfId="43" applyFont="1"/>
    <xf numFmtId="164" fontId="3" fillId="0" borderId="0" xfId="44" applyFont="1"/>
    <xf numFmtId="164" fontId="3" fillId="0" borderId="0" xfId="45" applyFont="1"/>
    <xf numFmtId="164" fontId="3" fillId="0" borderId="0" xfId="46" applyFont="1"/>
    <xf numFmtId="164" fontId="3" fillId="0" borderId="0" xfId="47" applyFont="1"/>
    <xf numFmtId="164" fontId="3" fillId="0" borderId="0" xfId="48" applyFont="1"/>
  </cellXfs>
  <cellStyles count="49"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15" xfId="12"/>
    <cellStyle name="Normal 16" xfId="13"/>
    <cellStyle name="Normal 17" xfId="14"/>
    <cellStyle name="Normal 18" xfId="15"/>
    <cellStyle name="Normal 19" xfId="16"/>
    <cellStyle name="Normal 2" xfId="1"/>
    <cellStyle name="Normal 20" xfId="17"/>
    <cellStyle name="Normal 21" xfId="18"/>
    <cellStyle name="Normal 22" xfId="19"/>
    <cellStyle name="Normal 23" xfId="20"/>
    <cellStyle name="Normal 24" xfId="21"/>
    <cellStyle name="Normal 25" xfId="22"/>
    <cellStyle name="Normal 26" xfId="23"/>
    <cellStyle name="Normal 3" xfId="2"/>
    <cellStyle name="Normal 32" xfId="24"/>
    <cellStyle name="Normal 33" xfId="25"/>
    <cellStyle name="Normal 34" xfId="26"/>
    <cellStyle name="Normal 35" xfId="27"/>
    <cellStyle name="Normal 36" xfId="28"/>
    <cellStyle name="Normal 37" xfId="29"/>
    <cellStyle name="Normal 38" xfId="30"/>
    <cellStyle name="Normal 39" xfId="31"/>
    <cellStyle name="Normal 40" xfId="32"/>
    <cellStyle name="Normal 41" xfId="33"/>
    <cellStyle name="Normal 42" xfId="34"/>
    <cellStyle name="Normal 43" xfId="35"/>
    <cellStyle name="Normal 44" xfId="36"/>
    <cellStyle name="Normal 45" xfId="37"/>
    <cellStyle name="Normal 46" xfId="38"/>
    <cellStyle name="Normal 48" xfId="39"/>
    <cellStyle name="Normal 49" xfId="40"/>
    <cellStyle name="Normal 50" xfId="41"/>
    <cellStyle name="Normal 51" xfId="42"/>
    <cellStyle name="Normal 52" xfId="43"/>
    <cellStyle name="Normal 53" xfId="44"/>
    <cellStyle name="Normal 54" xfId="45"/>
    <cellStyle name="Normal 57" xfId="46"/>
    <cellStyle name="Normal 58" xfId="47"/>
    <cellStyle name="Normal 59" xfId="48"/>
    <cellStyle name="Normal 6" xfId="3"/>
    <cellStyle name="Normal 7" xfId="4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78"/>
  <sheetViews>
    <sheetView zoomScale="70" zoomScaleNormal="70" workbookViewId="0">
      <pane xSplit="3" ySplit="3" topLeftCell="AK4" activePane="bottomRight" state="frozen"/>
      <selection pane="topRight" activeCell="D1" sqref="D1"/>
      <selection pane="bottomLeft" activeCell="A3" sqref="A3"/>
      <selection pane="bottomRight" activeCell="AO61" sqref="AO61"/>
    </sheetView>
  </sheetViews>
  <sheetFormatPr defaultRowHeight="15"/>
  <cols>
    <col min="3" max="3" width="16.140625" customWidth="1"/>
    <col min="33" max="33" width="10" bestFit="1" customWidth="1"/>
  </cols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</row>
    <row r="3" spans="1:54"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  <c r="AW3" t="s">
        <v>49</v>
      </c>
      <c r="AX3" t="s">
        <v>49</v>
      </c>
      <c r="AY3" t="s">
        <v>49</v>
      </c>
      <c r="AZ3" t="s">
        <v>49</v>
      </c>
      <c r="BA3" t="s">
        <v>49</v>
      </c>
      <c r="BB3" t="s">
        <v>49</v>
      </c>
    </row>
    <row r="4" spans="1:54">
      <c r="A4" t="s">
        <v>83</v>
      </c>
      <c r="B4" t="s">
        <v>2</v>
      </c>
      <c r="S4" s="3">
        <v>985</v>
      </c>
      <c r="T4" s="3">
        <v>2576</v>
      </c>
      <c r="U4" s="3">
        <v>0</v>
      </c>
      <c r="V4" s="3">
        <v>0</v>
      </c>
      <c r="W4" s="3">
        <v>2999.9999999999995</v>
      </c>
      <c r="X4" s="3">
        <v>8700</v>
      </c>
      <c r="Y4" s="3">
        <v>579</v>
      </c>
      <c r="Z4" s="3">
        <v>7889</v>
      </c>
      <c r="AA4" s="3">
        <v>17668.000000000004</v>
      </c>
      <c r="AB4" s="3">
        <v>11971.999999999998</v>
      </c>
      <c r="AC4" s="3">
        <v>11309</v>
      </c>
      <c r="AD4" s="3">
        <v>32875</v>
      </c>
      <c r="AE4" s="3">
        <v>15070.999999999998</v>
      </c>
      <c r="AF4" s="3">
        <v>28459.000000000004</v>
      </c>
      <c r="AG4">
        <v>30290</v>
      </c>
      <c r="AH4" s="26">
        <v>62557</v>
      </c>
      <c r="AI4" s="26">
        <v>60708.000000000007</v>
      </c>
      <c r="AJ4" s="26">
        <v>43359.000000000007</v>
      </c>
      <c r="AK4" s="26">
        <v>25123.000000000004</v>
      </c>
      <c r="AL4" s="26">
        <v>18536.000000000004</v>
      </c>
      <c r="AM4">
        <v>68</v>
      </c>
      <c r="AN4">
        <v>2</v>
      </c>
      <c r="AP4">
        <v>2</v>
      </c>
      <c r="BA4">
        <v>33</v>
      </c>
      <c r="BB4">
        <v>367</v>
      </c>
    </row>
    <row r="5" spans="1:54">
      <c r="B5" t="s">
        <v>3</v>
      </c>
      <c r="S5" s="11">
        <v>68961</v>
      </c>
      <c r="T5" s="11">
        <v>630</v>
      </c>
      <c r="U5" s="11">
        <v>0</v>
      </c>
      <c r="V5" s="11">
        <v>280.00000000000011</v>
      </c>
      <c r="W5" s="11">
        <v>0</v>
      </c>
      <c r="X5" s="11">
        <v>163260</v>
      </c>
      <c r="Y5" s="11">
        <v>517452.99999999988</v>
      </c>
      <c r="Z5" s="11">
        <v>252846</v>
      </c>
      <c r="AA5" s="11">
        <v>73522</v>
      </c>
      <c r="AB5" s="11">
        <v>66111.999999999985</v>
      </c>
      <c r="AC5" s="11">
        <v>298856</v>
      </c>
      <c r="AD5" s="11">
        <v>263233</v>
      </c>
      <c r="AE5" s="11">
        <v>434359</v>
      </c>
      <c r="AF5" s="11">
        <v>336937</v>
      </c>
      <c r="AG5">
        <v>677394</v>
      </c>
      <c r="AH5" s="33">
        <v>976015</v>
      </c>
      <c r="AI5" s="33">
        <v>932927</v>
      </c>
      <c r="AJ5" s="33">
        <v>649941.00000000012</v>
      </c>
      <c r="AK5" s="33">
        <v>408315.99999999994</v>
      </c>
      <c r="AL5" s="33">
        <v>691463.00000000012</v>
      </c>
      <c r="AM5">
        <v>848</v>
      </c>
      <c r="AN5">
        <v>479</v>
      </c>
      <c r="AO5">
        <v>305</v>
      </c>
      <c r="AP5">
        <v>735</v>
      </c>
      <c r="AQ5">
        <v>470</v>
      </c>
      <c r="AR5">
        <v>795</v>
      </c>
      <c r="AS5">
        <v>454</v>
      </c>
      <c r="AX5">
        <v>34</v>
      </c>
      <c r="AY5">
        <v>5535</v>
      </c>
      <c r="AZ5">
        <v>8759</v>
      </c>
      <c r="BA5">
        <v>11390</v>
      </c>
      <c r="BB5">
        <v>11053</v>
      </c>
    </row>
    <row r="6" spans="1:54">
      <c r="B6" t="s">
        <v>4</v>
      </c>
    </row>
    <row r="7" spans="1:54">
      <c r="B7" t="s">
        <v>5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2883.9999999999995</v>
      </c>
      <c r="Y7" s="20">
        <v>3711</v>
      </c>
      <c r="Z7" s="20">
        <v>4461</v>
      </c>
      <c r="AA7" s="20">
        <v>22825</v>
      </c>
      <c r="AB7" s="20">
        <v>37900</v>
      </c>
      <c r="AC7" s="20">
        <v>45178</v>
      </c>
      <c r="AD7" s="20">
        <v>114971</v>
      </c>
      <c r="AE7" s="20">
        <v>194253</v>
      </c>
      <c r="AF7" s="20">
        <v>155983.00000000003</v>
      </c>
      <c r="AG7">
        <v>282383</v>
      </c>
      <c r="AH7" s="43">
        <v>498677.00000000006</v>
      </c>
      <c r="AI7" s="43">
        <v>430428</v>
      </c>
      <c r="AJ7" s="43">
        <v>363541</v>
      </c>
      <c r="AK7" s="43">
        <v>143682</v>
      </c>
      <c r="AL7" s="43">
        <v>310788</v>
      </c>
      <c r="AM7">
        <v>250</v>
      </c>
      <c r="AN7">
        <v>129</v>
      </c>
      <c r="AO7">
        <v>47</v>
      </c>
      <c r="AP7">
        <v>20</v>
      </c>
      <c r="AQ7">
        <v>29</v>
      </c>
      <c r="AY7">
        <v>2945</v>
      </c>
      <c r="AZ7">
        <v>12856</v>
      </c>
      <c r="BA7">
        <v>23217</v>
      </c>
      <c r="BB7">
        <v>20185</v>
      </c>
    </row>
    <row r="8" spans="1:54">
      <c r="B8" t="s">
        <v>58</v>
      </c>
      <c r="AG8">
        <v>268422</v>
      </c>
      <c r="AM8">
        <v>279</v>
      </c>
      <c r="AN8">
        <v>47</v>
      </c>
    </row>
    <row r="9" spans="1:54">
      <c r="B9" t="s">
        <v>6</v>
      </c>
      <c r="S9" s="9">
        <v>7144842</v>
      </c>
      <c r="T9" s="9">
        <v>11354556.000000002</v>
      </c>
      <c r="U9" s="9">
        <v>14973363.000000002</v>
      </c>
      <c r="V9" s="9">
        <v>15931062.999999998</v>
      </c>
      <c r="W9" s="9">
        <v>10899007</v>
      </c>
      <c r="X9" s="9">
        <v>18156367</v>
      </c>
      <c r="Y9" s="9">
        <v>26265551</v>
      </c>
      <c r="Z9" s="9">
        <v>20820394</v>
      </c>
      <c r="AA9" s="9">
        <v>19943294</v>
      </c>
      <c r="AB9" s="9">
        <v>19391026</v>
      </c>
      <c r="AC9" s="9">
        <v>20724238.999999996</v>
      </c>
      <c r="AD9" s="9">
        <v>23384151.999999993</v>
      </c>
      <c r="AE9" s="9">
        <v>20541862</v>
      </c>
      <c r="AF9" s="9">
        <v>18151865.000000004</v>
      </c>
      <c r="AG9">
        <v>18926632</v>
      </c>
      <c r="AH9" s="31">
        <v>21627241.000000004</v>
      </c>
      <c r="AI9" s="31">
        <v>20188211</v>
      </c>
      <c r="AJ9" s="31">
        <v>13008462</v>
      </c>
      <c r="AK9" s="31">
        <v>8680932</v>
      </c>
      <c r="AL9" s="31">
        <v>11585807</v>
      </c>
      <c r="AM9">
        <v>10589</v>
      </c>
      <c r="AN9">
        <v>8773</v>
      </c>
      <c r="AO9">
        <v>6699</v>
      </c>
      <c r="AP9">
        <v>7424</v>
      </c>
      <c r="AQ9">
        <v>6725</v>
      </c>
      <c r="AR9">
        <v>14003</v>
      </c>
      <c r="AS9">
        <v>3948</v>
      </c>
      <c r="AX9">
        <v>2172</v>
      </c>
      <c r="AY9">
        <v>32807</v>
      </c>
      <c r="AZ9">
        <v>30777</v>
      </c>
      <c r="BA9">
        <v>41536</v>
      </c>
      <c r="BB9">
        <v>44269</v>
      </c>
    </row>
    <row r="10" spans="1:54">
      <c r="B10" t="s">
        <v>72</v>
      </c>
      <c r="C10" t="s">
        <v>73</v>
      </c>
      <c r="AG10">
        <v>243</v>
      </c>
    </row>
    <row r="11" spans="1:54">
      <c r="B11" t="s">
        <v>7</v>
      </c>
      <c r="S11" s="10">
        <v>0</v>
      </c>
      <c r="T11" s="10">
        <v>7000</v>
      </c>
      <c r="U11" s="10">
        <v>5240</v>
      </c>
      <c r="V11" s="10">
        <v>0</v>
      </c>
      <c r="W11" s="10">
        <v>0</v>
      </c>
      <c r="X11" s="10">
        <v>1004.9999999999999</v>
      </c>
      <c r="Y11" s="10">
        <v>1223.9999999999998</v>
      </c>
      <c r="Z11" s="10">
        <v>17366</v>
      </c>
      <c r="AA11" s="10">
        <v>12522</v>
      </c>
      <c r="AB11" s="10">
        <v>21416</v>
      </c>
      <c r="AC11" s="10">
        <v>27525.999999999993</v>
      </c>
      <c r="AD11" s="10">
        <v>26556.000000000004</v>
      </c>
      <c r="AE11" s="10">
        <v>22627</v>
      </c>
      <c r="AF11" s="10">
        <v>3785</v>
      </c>
      <c r="AG11">
        <v>13602</v>
      </c>
      <c r="AH11" s="32">
        <v>13717</v>
      </c>
      <c r="AI11" s="32">
        <v>14276.999999999998</v>
      </c>
      <c r="AJ11" s="32">
        <v>2650</v>
      </c>
      <c r="AK11" s="32">
        <v>1222</v>
      </c>
      <c r="AL11" s="32">
        <v>2761</v>
      </c>
      <c r="AM11">
        <v>3</v>
      </c>
      <c r="AN11">
        <v>2</v>
      </c>
      <c r="AO11">
        <v>1</v>
      </c>
      <c r="AP11">
        <v>5</v>
      </c>
      <c r="AQ11">
        <v>3</v>
      </c>
      <c r="AR11">
        <v>45</v>
      </c>
      <c r="AS11">
        <v>73</v>
      </c>
      <c r="AT11">
        <v>704</v>
      </c>
      <c r="AU11">
        <v>5</v>
      </c>
      <c r="AV11">
        <v>34</v>
      </c>
      <c r="AW11">
        <v>66</v>
      </c>
      <c r="AX11">
        <v>188</v>
      </c>
      <c r="AY11">
        <v>601</v>
      </c>
      <c r="AZ11">
        <v>408</v>
      </c>
      <c r="BA11">
        <v>4</v>
      </c>
      <c r="BB11">
        <v>2</v>
      </c>
    </row>
    <row r="12" spans="1:54">
      <c r="B12" t="s">
        <v>8</v>
      </c>
      <c r="S12" s="5">
        <v>0</v>
      </c>
      <c r="T12" s="5">
        <v>18050.000000000004</v>
      </c>
      <c r="U12" s="5">
        <v>0</v>
      </c>
      <c r="V12" s="5">
        <v>0</v>
      </c>
      <c r="W12" s="5">
        <v>0</v>
      </c>
      <c r="X12" s="5">
        <v>0</v>
      </c>
      <c r="Y12" s="5">
        <v>81976</v>
      </c>
      <c r="Z12" s="5">
        <v>0</v>
      </c>
      <c r="AA12" s="5">
        <v>5478.0000000000009</v>
      </c>
      <c r="AB12" s="5">
        <v>2600</v>
      </c>
      <c r="AC12" s="5">
        <v>7828</v>
      </c>
      <c r="AD12" s="5">
        <v>12695</v>
      </c>
      <c r="AE12" s="5">
        <v>33541</v>
      </c>
      <c r="AF12" s="5">
        <v>18171</v>
      </c>
      <c r="AG12">
        <v>19938</v>
      </c>
      <c r="AH12" s="27">
        <v>21631</v>
      </c>
      <c r="AI12" s="27">
        <v>32363.999999999996</v>
      </c>
      <c r="AJ12" s="27">
        <v>75554</v>
      </c>
      <c r="AK12" s="27">
        <v>50473</v>
      </c>
      <c r="AL12" s="27">
        <v>96420</v>
      </c>
      <c r="AM12">
        <v>212</v>
      </c>
      <c r="AN12">
        <v>194</v>
      </c>
      <c r="AO12">
        <v>63</v>
      </c>
      <c r="AP12">
        <v>41</v>
      </c>
      <c r="AQ12">
        <v>83</v>
      </c>
      <c r="AR12">
        <v>65</v>
      </c>
      <c r="AS12">
        <v>51</v>
      </c>
      <c r="AY12">
        <v>2304</v>
      </c>
      <c r="AZ12">
        <v>6435</v>
      </c>
      <c r="BA12">
        <v>11842</v>
      </c>
      <c r="BB12">
        <v>18676</v>
      </c>
    </row>
    <row r="13" spans="1:54">
      <c r="B13" t="s">
        <v>9</v>
      </c>
      <c r="S13" s="12">
        <v>28220.000000000007</v>
      </c>
      <c r="T13" s="12">
        <v>12099.000000000002</v>
      </c>
      <c r="U13" s="12">
        <v>46059</v>
      </c>
      <c r="V13" s="12">
        <v>34686</v>
      </c>
      <c r="W13" s="12">
        <v>25367</v>
      </c>
      <c r="X13" s="12">
        <v>103663</v>
      </c>
      <c r="Y13" s="12">
        <v>354141</v>
      </c>
      <c r="Z13" s="12">
        <v>84680</v>
      </c>
      <c r="AA13" s="12">
        <v>178176</v>
      </c>
      <c r="AB13" s="12">
        <v>215092.99999999997</v>
      </c>
      <c r="AC13" s="12">
        <v>163255</v>
      </c>
      <c r="AD13" s="12">
        <v>397600.99999999994</v>
      </c>
      <c r="AE13" s="12">
        <v>812753</v>
      </c>
      <c r="AF13" s="12">
        <v>264879</v>
      </c>
      <c r="AG13">
        <v>191348</v>
      </c>
      <c r="AH13" s="34">
        <v>243969</v>
      </c>
      <c r="AI13" s="34">
        <v>272145</v>
      </c>
      <c r="AJ13" s="34">
        <v>151524</v>
      </c>
      <c r="AK13" s="34">
        <v>84426</v>
      </c>
      <c r="AL13" s="34">
        <v>169110</v>
      </c>
      <c r="AM13">
        <v>53</v>
      </c>
      <c r="AN13">
        <v>18</v>
      </c>
      <c r="AO13">
        <v>189</v>
      </c>
      <c r="AP13">
        <v>27</v>
      </c>
      <c r="AQ13">
        <v>154</v>
      </c>
      <c r="AR13">
        <v>49</v>
      </c>
      <c r="AS13">
        <v>52</v>
      </c>
      <c r="AY13">
        <v>2979</v>
      </c>
      <c r="AZ13">
        <v>8950</v>
      </c>
      <c r="BA13">
        <v>4675</v>
      </c>
      <c r="BB13">
        <v>9565</v>
      </c>
    </row>
    <row r="14" spans="1:54" ht="15.75">
      <c r="B14" t="s">
        <v>10</v>
      </c>
      <c r="C14" s="2" t="s">
        <v>76</v>
      </c>
      <c r="S14" s="18">
        <v>1438042</v>
      </c>
      <c r="T14" s="18">
        <v>1165124</v>
      </c>
      <c r="U14" s="18">
        <v>20633</v>
      </c>
      <c r="V14" s="18">
        <v>1891.9999999999998</v>
      </c>
      <c r="W14" s="18">
        <v>450</v>
      </c>
      <c r="X14" s="18">
        <v>1253566</v>
      </c>
      <c r="Y14" s="18">
        <v>1866412</v>
      </c>
      <c r="Z14" s="18">
        <v>2367944</v>
      </c>
      <c r="AA14" s="18">
        <v>3972343.9999999995</v>
      </c>
      <c r="AB14" s="18">
        <v>2598614</v>
      </c>
      <c r="AC14" s="18">
        <v>2525884</v>
      </c>
      <c r="AD14" s="18">
        <v>4012837.0000000005</v>
      </c>
      <c r="AE14" s="18">
        <v>6254624</v>
      </c>
      <c r="AF14" s="18">
        <v>5981599</v>
      </c>
      <c r="AG14">
        <v>8106029</v>
      </c>
      <c r="AH14" s="40">
        <v>11620497</v>
      </c>
      <c r="AI14" s="40">
        <v>11439939.999999998</v>
      </c>
      <c r="AJ14" s="40">
        <v>8611915.0000000019</v>
      </c>
      <c r="AK14" s="40">
        <v>5123283.9999999991</v>
      </c>
      <c r="AL14" s="49">
        <v>6419675</v>
      </c>
      <c r="AM14">
        <v>5675</v>
      </c>
      <c r="AN14">
        <v>6307</v>
      </c>
      <c r="AO14">
        <v>9488</v>
      </c>
      <c r="AP14">
        <v>10843</v>
      </c>
      <c r="AQ14">
        <v>11710</v>
      </c>
      <c r="AR14">
        <v>10413</v>
      </c>
      <c r="AS14">
        <v>419</v>
      </c>
      <c r="AY14">
        <v>11</v>
      </c>
      <c r="AZ14">
        <v>3212</v>
      </c>
      <c r="BA14">
        <v>1130</v>
      </c>
      <c r="BB14">
        <v>4207</v>
      </c>
    </row>
    <row r="15" spans="1:54">
      <c r="B15" t="s">
        <v>11</v>
      </c>
      <c r="C15" t="s">
        <v>70</v>
      </c>
      <c r="S15" s="8">
        <v>6113609.0000000009</v>
      </c>
      <c r="T15" s="8">
        <v>8026515</v>
      </c>
      <c r="U15" s="8">
        <v>12151962.000000002</v>
      </c>
      <c r="V15" s="8">
        <v>9088468.9999999981</v>
      </c>
      <c r="W15" s="8">
        <v>11724360</v>
      </c>
      <c r="X15" s="8">
        <v>18307348</v>
      </c>
      <c r="Y15" s="8">
        <v>31855457</v>
      </c>
      <c r="Z15" s="8">
        <v>11132252.999999998</v>
      </c>
      <c r="AA15" s="8">
        <v>15952513</v>
      </c>
      <c r="AB15" s="8">
        <v>16755927</v>
      </c>
      <c r="AC15" s="8">
        <v>22751304</v>
      </c>
      <c r="AD15" s="8">
        <v>24070557</v>
      </c>
      <c r="AE15" s="8">
        <v>15161229</v>
      </c>
      <c r="AF15" s="8">
        <v>16481304</v>
      </c>
      <c r="AG15">
        <v>20206688</v>
      </c>
      <c r="AH15" s="30">
        <v>20664274.000000004</v>
      </c>
      <c r="AI15" s="30">
        <v>19389104.999999996</v>
      </c>
      <c r="AJ15" s="30">
        <v>12385335</v>
      </c>
      <c r="AK15" s="30">
        <v>12304290</v>
      </c>
      <c r="AL15" s="30">
        <v>16033809.999999998</v>
      </c>
      <c r="AM15">
        <v>14346</v>
      </c>
      <c r="AN15">
        <v>12380</v>
      </c>
      <c r="AO15">
        <v>10019</v>
      </c>
      <c r="AP15">
        <v>13505</v>
      </c>
      <c r="AQ15">
        <v>14000</v>
      </c>
      <c r="AR15">
        <v>15604</v>
      </c>
      <c r="AS15">
        <v>33832</v>
      </c>
      <c r="AT15">
        <v>87312</v>
      </c>
      <c r="AU15">
        <v>123565</v>
      </c>
      <c r="AV15">
        <v>59125</v>
      </c>
      <c r="AW15">
        <v>51123</v>
      </c>
      <c r="AX15">
        <v>70027</v>
      </c>
      <c r="AY15">
        <v>164022</v>
      </c>
      <c r="AZ15">
        <v>190350</v>
      </c>
      <c r="BA15">
        <v>137613</v>
      </c>
      <c r="BB15">
        <v>113953</v>
      </c>
    </row>
    <row r="16" spans="1:54">
      <c r="B16" t="s">
        <v>12</v>
      </c>
      <c r="AG16">
        <v>1321</v>
      </c>
      <c r="AM16">
        <v>40</v>
      </c>
      <c r="AN16">
        <v>39</v>
      </c>
      <c r="AO16">
        <v>7</v>
      </c>
      <c r="AQ16">
        <v>1</v>
      </c>
      <c r="AR16">
        <v>1</v>
      </c>
      <c r="AS16">
        <v>1</v>
      </c>
      <c r="AZ16">
        <v>1968</v>
      </c>
      <c r="BA16">
        <v>568</v>
      </c>
      <c r="BB16">
        <v>32</v>
      </c>
    </row>
    <row r="17" spans="2:54">
      <c r="B17" t="s">
        <v>13</v>
      </c>
      <c r="C17" t="s">
        <v>77</v>
      </c>
      <c r="AG17">
        <v>1072</v>
      </c>
      <c r="AP17">
        <v>82</v>
      </c>
      <c r="AQ17">
        <v>51</v>
      </c>
      <c r="AR17">
        <v>14</v>
      </c>
      <c r="BA17">
        <v>534</v>
      </c>
      <c r="BB17">
        <v>356</v>
      </c>
    </row>
    <row r="18" spans="2:54">
      <c r="B18" t="s">
        <v>14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41085</v>
      </c>
      <c r="AB18" s="14">
        <v>36049.999999999993</v>
      </c>
      <c r="AC18" s="14">
        <v>7841.9999999999991</v>
      </c>
      <c r="AD18" s="14">
        <v>11996</v>
      </c>
      <c r="AE18" s="14">
        <v>50262</v>
      </c>
      <c r="AF18" s="14">
        <v>31075.000000000004</v>
      </c>
      <c r="AG18">
        <v>46988</v>
      </c>
      <c r="AH18" s="36">
        <v>96638</v>
      </c>
      <c r="AI18" s="36">
        <v>54097.999999999993</v>
      </c>
      <c r="AJ18" s="36">
        <v>37802</v>
      </c>
      <c r="AK18" s="36">
        <v>11272</v>
      </c>
      <c r="AL18" s="36">
        <v>38091</v>
      </c>
      <c r="AM18">
        <v>26</v>
      </c>
      <c r="AN18">
        <v>17</v>
      </c>
      <c r="AO18">
        <v>7</v>
      </c>
      <c r="AP18">
        <v>18</v>
      </c>
      <c r="AQ18">
        <v>4</v>
      </c>
      <c r="AR18">
        <v>36</v>
      </c>
      <c r="AS18">
        <v>30</v>
      </c>
      <c r="AT18">
        <v>275</v>
      </c>
      <c r="AU18">
        <v>196</v>
      </c>
      <c r="AV18">
        <v>53</v>
      </c>
      <c r="AW18">
        <v>57</v>
      </c>
      <c r="AX18">
        <v>264</v>
      </c>
      <c r="AY18">
        <v>90</v>
      </c>
      <c r="AZ18">
        <v>96</v>
      </c>
      <c r="BA18">
        <v>383</v>
      </c>
      <c r="BB18">
        <v>66</v>
      </c>
    </row>
    <row r="19" spans="2:54">
      <c r="B19" t="s">
        <v>15</v>
      </c>
      <c r="S19" s="15">
        <v>125464.00000000003</v>
      </c>
      <c r="T19" s="15">
        <v>179842.00000000003</v>
      </c>
      <c r="U19" s="15">
        <v>133262</v>
      </c>
      <c r="V19" s="15">
        <v>53833</v>
      </c>
      <c r="W19" s="15">
        <v>11712.999999999998</v>
      </c>
      <c r="X19" s="15">
        <v>57460</v>
      </c>
      <c r="Y19" s="15">
        <v>82334.999999999985</v>
      </c>
      <c r="Z19" s="15">
        <v>83327</v>
      </c>
      <c r="AA19" s="15">
        <v>97064.999999999985</v>
      </c>
      <c r="AB19" s="15">
        <v>231927</v>
      </c>
      <c r="AC19" s="15">
        <v>877032.00000000012</v>
      </c>
      <c r="AD19" s="15">
        <v>375632.99999999994</v>
      </c>
      <c r="AE19" s="15">
        <v>289561.99999999994</v>
      </c>
      <c r="AF19" s="15">
        <v>191198</v>
      </c>
      <c r="AG19">
        <v>174554</v>
      </c>
      <c r="AH19" s="37">
        <v>166399</v>
      </c>
      <c r="AI19" s="37">
        <v>155954</v>
      </c>
      <c r="AJ19" s="37">
        <v>63114.000000000007</v>
      </c>
      <c r="AK19" s="37">
        <v>109388.00000000001</v>
      </c>
      <c r="AL19" s="37">
        <v>406119.99999999994</v>
      </c>
      <c r="AM19">
        <v>1206</v>
      </c>
      <c r="AN19">
        <v>2112</v>
      </c>
      <c r="AO19">
        <v>2291</v>
      </c>
      <c r="AP19">
        <v>4391</v>
      </c>
      <c r="AQ19">
        <v>4320</v>
      </c>
      <c r="AR19">
        <v>5427</v>
      </c>
      <c r="AS19">
        <v>3381</v>
      </c>
      <c r="AY19">
        <v>4942</v>
      </c>
      <c r="AZ19">
        <v>14263</v>
      </c>
      <c r="BA19">
        <v>12925</v>
      </c>
      <c r="BB19">
        <v>20443</v>
      </c>
    </row>
    <row r="20" spans="2:54">
      <c r="B20" t="s">
        <v>75</v>
      </c>
      <c r="C20" t="s">
        <v>74</v>
      </c>
      <c r="AG20">
        <v>4283</v>
      </c>
    </row>
    <row r="21" spans="2:54">
      <c r="B21" t="s">
        <v>69</v>
      </c>
      <c r="AG21">
        <v>107</v>
      </c>
      <c r="BA21">
        <v>110</v>
      </c>
    </row>
    <row r="22" spans="2:54">
      <c r="B22" t="s">
        <v>16</v>
      </c>
      <c r="S22" s="13">
        <v>279395</v>
      </c>
      <c r="T22" s="13">
        <v>518111.99999999994</v>
      </c>
      <c r="U22" s="13">
        <v>935144.99999999988</v>
      </c>
      <c r="V22" s="13">
        <v>40126</v>
      </c>
      <c r="W22" s="13">
        <v>74051</v>
      </c>
      <c r="X22" s="13">
        <v>736938</v>
      </c>
      <c r="Y22" s="13">
        <v>808029.99999999988</v>
      </c>
      <c r="Z22" s="13">
        <v>422640.99999999994</v>
      </c>
      <c r="AA22" s="13">
        <v>483810.99999999994</v>
      </c>
      <c r="AB22" s="13">
        <v>661208</v>
      </c>
      <c r="AC22" s="13">
        <v>904212</v>
      </c>
      <c r="AD22" s="13">
        <v>1458153</v>
      </c>
      <c r="AE22" s="13">
        <v>1672339</v>
      </c>
      <c r="AF22" s="13">
        <v>1022912</v>
      </c>
      <c r="AG22">
        <v>1364223</v>
      </c>
      <c r="AH22" s="35">
        <v>1600282</v>
      </c>
      <c r="AI22" s="35">
        <v>1557479.9999999998</v>
      </c>
      <c r="AJ22" s="35">
        <v>970388.00000000012</v>
      </c>
      <c r="AK22" s="35">
        <v>621157</v>
      </c>
      <c r="AL22" s="35">
        <v>832417.00000000012</v>
      </c>
      <c r="AM22">
        <v>1003</v>
      </c>
      <c r="AN22">
        <v>520</v>
      </c>
      <c r="AO22">
        <v>813</v>
      </c>
      <c r="AP22">
        <v>646</v>
      </c>
      <c r="AQ22">
        <v>508</v>
      </c>
      <c r="AR22">
        <v>937</v>
      </c>
      <c r="AS22">
        <v>378</v>
      </c>
      <c r="AX22">
        <v>277</v>
      </c>
      <c r="AY22">
        <v>5912</v>
      </c>
      <c r="AZ22">
        <v>7282</v>
      </c>
      <c r="BA22">
        <v>25083</v>
      </c>
      <c r="BB22">
        <v>19711</v>
      </c>
    </row>
    <row r="23" spans="2:54">
      <c r="B23" t="s">
        <v>17</v>
      </c>
      <c r="S23" s="6">
        <v>1120243</v>
      </c>
      <c r="T23" s="6">
        <v>2634887</v>
      </c>
      <c r="U23" s="6">
        <v>4126424</v>
      </c>
      <c r="V23" s="6">
        <v>898160</v>
      </c>
      <c r="W23" s="6">
        <v>207366.99999999997</v>
      </c>
      <c r="X23" s="6">
        <v>1410579</v>
      </c>
      <c r="Y23" s="6">
        <v>2190619</v>
      </c>
      <c r="Z23" s="6">
        <v>2910418.9999999995</v>
      </c>
      <c r="AA23" s="6">
        <v>3802187</v>
      </c>
      <c r="AB23" s="6">
        <v>5864589</v>
      </c>
      <c r="AC23" s="6">
        <v>9481812</v>
      </c>
      <c r="AD23" s="6">
        <v>9327816.9999999981</v>
      </c>
      <c r="AE23" s="6">
        <v>6542821</v>
      </c>
      <c r="AF23" s="6">
        <v>5362189</v>
      </c>
      <c r="AG23">
        <v>6900263</v>
      </c>
      <c r="AH23" s="28">
        <v>8901618</v>
      </c>
      <c r="AI23" s="28">
        <v>7746404.9999999991</v>
      </c>
      <c r="AJ23" s="28">
        <v>4528910.0000000009</v>
      </c>
      <c r="AK23" s="28">
        <v>4372421.9999999991</v>
      </c>
      <c r="AL23" s="28">
        <v>5818399.0000000009</v>
      </c>
      <c r="AM23">
        <v>5315</v>
      </c>
      <c r="AN23">
        <v>4217</v>
      </c>
      <c r="AO23">
        <v>2871</v>
      </c>
      <c r="AP23">
        <v>4851</v>
      </c>
      <c r="AQ23">
        <v>4213</v>
      </c>
      <c r="AR23">
        <v>5890</v>
      </c>
      <c r="AS23">
        <v>2489</v>
      </c>
      <c r="AX23">
        <v>286</v>
      </c>
      <c r="AY23">
        <v>10293</v>
      </c>
      <c r="AZ23">
        <v>7263</v>
      </c>
      <c r="BA23">
        <v>6049</v>
      </c>
      <c r="BB23">
        <v>7736</v>
      </c>
    </row>
    <row r="24" spans="2:54">
      <c r="B24" t="s">
        <v>18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10288.999999999998</v>
      </c>
      <c r="AF24" s="19">
        <v>2156</v>
      </c>
      <c r="AG24">
        <v>13861</v>
      </c>
      <c r="AH24" s="41">
        <v>399728.00000000006</v>
      </c>
      <c r="AI24" s="41">
        <v>83694.999999999985</v>
      </c>
      <c r="AJ24" s="41">
        <v>1147901.0000000002</v>
      </c>
      <c r="AK24" s="41">
        <v>481237.99999999994</v>
      </c>
      <c r="AL24" s="41">
        <v>457957</v>
      </c>
      <c r="AM24">
        <v>523</v>
      </c>
      <c r="AN24">
        <v>588</v>
      </c>
      <c r="AO24">
        <v>733</v>
      </c>
      <c r="AP24">
        <v>996</v>
      </c>
      <c r="AQ24">
        <v>783</v>
      </c>
      <c r="AR24">
        <v>961</v>
      </c>
      <c r="AY24">
        <v>2203</v>
      </c>
      <c r="AZ24">
        <v>13986</v>
      </c>
      <c r="BA24">
        <v>14761</v>
      </c>
      <c r="BB24">
        <v>16392</v>
      </c>
    </row>
    <row r="25" spans="2:54">
      <c r="B25" t="s">
        <v>19</v>
      </c>
      <c r="S25" s="16">
        <v>0</v>
      </c>
      <c r="T25" s="16">
        <v>0</v>
      </c>
      <c r="U25" s="16">
        <v>111598.00000000001</v>
      </c>
      <c r="V25" s="16">
        <v>800508.00000000012</v>
      </c>
      <c r="W25" s="16">
        <v>55500.000000000007</v>
      </c>
      <c r="X25" s="16">
        <v>0</v>
      </c>
      <c r="Y25" s="16">
        <v>79380</v>
      </c>
      <c r="Z25" s="16">
        <v>176315</v>
      </c>
      <c r="AA25" s="16">
        <v>197344</v>
      </c>
      <c r="AB25" s="16">
        <v>112379.00000000001</v>
      </c>
      <c r="AC25" s="16">
        <v>45960</v>
      </c>
      <c r="AD25" s="16">
        <v>85109</v>
      </c>
      <c r="AE25" s="16">
        <v>199125.00000000003</v>
      </c>
      <c r="AF25" s="16">
        <v>49301.000000000007</v>
      </c>
      <c r="AG25">
        <v>12077</v>
      </c>
      <c r="AH25" s="38">
        <v>852</v>
      </c>
      <c r="AI25" s="38">
        <v>176511.99999999997</v>
      </c>
      <c r="AJ25" s="38">
        <v>125428.00000000001</v>
      </c>
      <c r="AK25" s="38">
        <v>92641.999999999985</v>
      </c>
      <c r="AL25" s="38">
        <v>140785</v>
      </c>
      <c r="AM25">
        <v>168</v>
      </c>
      <c r="AN25">
        <v>125</v>
      </c>
      <c r="AO25">
        <v>305</v>
      </c>
      <c r="AP25">
        <v>169</v>
      </c>
      <c r="AQ25">
        <v>318</v>
      </c>
      <c r="AR25">
        <v>66</v>
      </c>
      <c r="AS25">
        <v>683</v>
      </c>
      <c r="AT25">
        <v>975</v>
      </c>
      <c r="AU25">
        <v>343</v>
      </c>
      <c r="AV25">
        <v>55</v>
      </c>
      <c r="AW25">
        <v>135</v>
      </c>
      <c r="AX25">
        <v>670</v>
      </c>
      <c r="AY25">
        <v>1771</v>
      </c>
      <c r="AZ25">
        <v>1038</v>
      </c>
      <c r="BA25">
        <v>387</v>
      </c>
      <c r="BB25">
        <v>792</v>
      </c>
    </row>
    <row r="26" spans="2:54">
      <c r="B26" t="s">
        <v>20</v>
      </c>
      <c r="AG26">
        <v>40</v>
      </c>
    </row>
    <row r="27" spans="2:54">
      <c r="B27" t="s">
        <v>21</v>
      </c>
      <c r="AH27" s="42">
        <v>3093.9999999999995</v>
      </c>
      <c r="AI27" s="42">
        <v>0</v>
      </c>
      <c r="AJ27" s="42">
        <v>13478.000000000002</v>
      </c>
      <c r="AK27" s="42">
        <v>394113.99999999994</v>
      </c>
      <c r="AL27" s="42">
        <v>383423</v>
      </c>
      <c r="AM27">
        <v>348</v>
      </c>
      <c r="AO27">
        <v>1</v>
      </c>
      <c r="AY27">
        <v>9035</v>
      </c>
      <c r="AZ27">
        <v>8933</v>
      </c>
      <c r="BA27">
        <v>695</v>
      </c>
      <c r="BB27">
        <v>12</v>
      </c>
    </row>
    <row r="28" spans="2:54">
      <c r="B28" t="s">
        <v>22</v>
      </c>
      <c r="S28" s="17">
        <v>648056</v>
      </c>
      <c r="T28" s="17">
        <v>430130.99999999994</v>
      </c>
      <c r="U28" s="17">
        <v>1486522</v>
      </c>
      <c r="V28" s="17">
        <v>1700635.0000000002</v>
      </c>
      <c r="W28" s="17">
        <v>3124788</v>
      </c>
      <c r="X28" s="17">
        <v>3943664.9999999995</v>
      </c>
      <c r="Y28" s="17">
        <v>2548872</v>
      </c>
      <c r="Z28" s="17">
        <v>1795194</v>
      </c>
      <c r="AA28" s="17">
        <v>2265384.9999999995</v>
      </c>
      <c r="AB28" s="17">
        <v>1916350</v>
      </c>
      <c r="AC28" s="17">
        <v>3148465</v>
      </c>
      <c r="AD28" s="17">
        <v>2872679</v>
      </c>
      <c r="AE28" s="17">
        <v>1311285</v>
      </c>
      <c r="AF28" s="17">
        <v>1883419.0000000002</v>
      </c>
      <c r="AG28">
        <v>2145095</v>
      </c>
      <c r="AH28" s="39">
        <v>2997226</v>
      </c>
      <c r="AI28" s="39">
        <v>2307578</v>
      </c>
      <c r="AJ28" s="39">
        <v>1741887.0000000002</v>
      </c>
      <c r="AK28" s="39">
        <v>2196280.0000000005</v>
      </c>
      <c r="AL28" s="39">
        <v>2420280</v>
      </c>
      <c r="AM28">
        <v>1566</v>
      </c>
      <c r="AN28">
        <v>2526</v>
      </c>
      <c r="AO28">
        <v>1710</v>
      </c>
      <c r="AP28">
        <v>255</v>
      </c>
      <c r="AQ28">
        <v>29</v>
      </c>
      <c r="AR28">
        <v>510</v>
      </c>
      <c r="AS28">
        <v>1220</v>
      </c>
      <c r="AT28">
        <v>82</v>
      </c>
      <c r="AU28">
        <v>604</v>
      </c>
      <c r="AW28">
        <v>73</v>
      </c>
      <c r="AX28">
        <v>304</v>
      </c>
      <c r="AY28">
        <v>219</v>
      </c>
      <c r="AZ28">
        <v>2210</v>
      </c>
      <c r="BA28">
        <v>1097</v>
      </c>
      <c r="BB28">
        <v>14</v>
      </c>
    </row>
    <row r="29" spans="2:54">
      <c r="B29" t="s">
        <v>65</v>
      </c>
      <c r="AS29">
        <v>298</v>
      </c>
    </row>
    <row r="30" spans="2:54" ht="15.75">
      <c r="B30" t="s">
        <v>23</v>
      </c>
      <c r="C30" s="2" t="s">
        <v>71</v>
      </c>
      <c r="S30" s="7">
        <v>473207</v>
      </c>
      <c r="T30" s="7">
        <v>688255.00000000012</v>
      </c>
      <c r="U30" s="7">
        <v>2180186.0000000005</v>
      </c>
      <c r="V30" s="7">
        <v>1702216</v>
      </c>
      <c r="W30" s="7">
        <v>1185117.9999999998</v>
      </c>
      <c r="X30" s="7">
        <v>1780819</v>
      </c>
      <c r="Y30" s="7">
        <v>3346280.9999999995</v>
      </c>
      <c r="Z30" s="7">
        <v>1039334</v>
      </c>
      <c r="AA30" s="7">
        <v>1621908</v>
      </c>
      <c r="AB30" s="7">
        <v>1602208</v>
      </c>
      <c r="AC30" s="7">
        <v>1347736</v>
      </c>
      <c r="AD30" s="7">
        <v>1814941.0000000002</v>
      </c>
      <c r="AE30" s="7">
        <v>2028323.0000000002</v>
      </c>
      <c r="AF30" s="7">
        <v>1780213</v>
      </c>
      <c r="AG30">
        <v>2851725</v>
      </c>
      <c r="AH30" s="29">
        <v>4009242.9999999995</v>
      </c>
      <c r="AI30" s="29">
        <v>3491998</v>
      </c>
      <c r="AJ30" s="29">
        <v>1839011</v>
      </c>
      <c r="AK30" s="29">
        <v>1245811.9999999998</v>
      </c>
      <c r="AL30" s="29">
        <v>2132355</v>
      </c>
      <c r="AM30">
        <v>2609</v>
      </c>
      <c r="AN30">
        <v>3022</v>
      </c>
      <c r="AO30">
        <v>4469</v>
      </c>
      <c r="AP30">
        <v>4878</v>
      </c>
      <c r="AQ30">
        <v>4371</v>
      </c>
      <c r="AR30">
        <v>4884</v>
      </c>
      <c r="AS30">
        <v>1212</v>
      </c>
      <c r="AT30">
        <v>191</v>
      </c>
      <c r="AU30">
        <v>35</v>
      </c>
      <c r="AW30">
        <v>31</v>
      </c>
      <c r="AX30">
        <v>17222</v>
      </c>
      <c r="AY30">
        <v>56212</v>
      </c>
      <c r="AZ30">
        <v>34732</v>
      </c>
      <c r="BA30">
        <v>22301</v>
      </c>
      <c r="BB30">
        <v>19413</v>
      </c>
    </row>
    <row r="31" spans="2:54">
      <c r="B31" t="s">
        <v>24</v>
      </c>
      <c r="AG31">
        <v>68071</v>
      </c>
      <c r="AM31">
        <v>49</v>
      </c>
      <c r="AN31">
        <v>26</v>
      </c>
      <c r="AO31">
        <v>30</v>
      </c>
      <c r="AP31">
        <v>20</v>
      </c>
      <c r="AQ31">
        <v>27</v>
      </c>
      <c r="AR31">
        <v>35</v>
      </c>
      <c r="AS31">
        <v>23</v>
      </c>
      <c r="AT31">
        <v>59</v>
      </c>
      <c r="AU31">
        <v>241</v>
      </c>
      <c r="AV31">
        <v>1456</v>
      </c>
      <c r="AW31">
        <v>2143</v>
      </c>
      <c r="AX31">
        <v>11041</v>
      </c>
      <c r="AY31">
        <v>3939</v>
      </c>
      <c r="AZ31">
        <v>4714</v>
      </c>
      <c r="BA31">
        <v>1534</v>
      </c>
      <c r="BB31">
        <v>2948</v>
      </c>
    </row>
    <row r="32" spans="2:54">
      <c r="B32" t="s">
        <v>25</v>
      </c>
      <c r="BB32">
        <v>232</v>
      </c>
    </row>
    <row r="33" spans="2:54">
      <c r="B33" t="s">
        <v>26</v>
      </c>
      <c r="AG33">
        <v>371</v>
      </c>
    </row>
    <row r="34" spans="2:54">
      <c r="B34" t="s">
        <v>27</v>
      </c>
      <c r="AO34">
        <v>43</v>
      </c>
      <c r="AP34">
        <v>56</v>
      </c>
      <c r="AU34">
        <v>31</v>
      </c>
      <c r="AW34">
        <v>7</v>
      </c>
      <c r="AX34">
        <v>21</v>
      </c>
      <c r="AY34">
        <v>105</v>
      </c>
      <c r="AZ34">
        <v>1653</v>
      </c>
      <c r="BA34">
        <v>86</v>
      </c>
      <c r="BB34">
        <v>21</v>
      </c>
    </row>
    <row r="35" spans="2:54">
      <c r="B35" t="s">
        <v>28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57245</v>
      </c>
      <c r="AC35" s="23">
        <v>176785.00000000003</v>
      </c>
      <c r="AD35" s="23">
        <v>297117.00000000006</v>
      </c>
      <c r="AE35" s="23">
        <v>293089</v>
      </c>
      <c r="AF35" s="23">
        <v>267616</v>
      </c>
      <c r="AG35">
        <v>337662</v>
      </c>
      <c r="AH35" s="46">
        <v>443244.00000000006</v>
      </c>
      <c r="AI35" s="46">
        <v>264187</v>
      </c>
      <c r="AJ35" s="46">
        <v>183767</v>
      </c>
      <c r="AK35" s="46">
        <v>274103.99999999994</v>
      </c>
      <c r="AL35" s="46">
        <v>305540</v>
      </c>
      <c r="AM35">
        <v>205</v>
      </c>
      <c r="AN35">
        <v>281</v>
      </c>
      <c r="AO35">
        <v>336</v>
      </c>
      <c r="AP35">
        <v>561</v>
      </c>
      <c r="AQ35">
        <v>395</v>
      </c>
      <c r="AR35">
        <v>352</v>
      </c>
      <c r="AS35">
        <v>307</v>
      </c>
      <c r="AT35">
        <v>762</v>
      </c>
      <c r="AU35">
        <v>321</v>
      </c>
      <c r="AV35">
        <v>2587</v>
      </c>
      <c r="AW35">
        <v>1172</v>
      </c>
      <c r="AX35">
        <v>1609</v>
      </c>
      <c r="AY35">
        <v>2338</v>
      </c>
      <c r="AZ35">
        <v>4322</v>
      </c>
      <c r="BA35">
        <v>4507</v>
      </c>
      <c r="BB35">
        <v>4068</v>
      </c>
    </row>
    <row r="36" spans="2:54">
      <c r="B36" t="s">
        <v>29</v>
      </c>
      <c r="S36" s="22">
        <v>0</v>
      </c>
      <c r="T36" s="22">
        <v>68472</v>
      </c>
      <c r="U36" s="22">
        <v>0</v>
      </c>
      <c r="V36" s="22">
        <v>256.00000000000006</v>
      </c>
      <c r="W36" s="22">
        <v>279.00000000000006</v>
      </c>
      <c r="X36" s="22">
        <v>765.00000000000011</v>
      </c>
      <c r="Y36" s="22">
        <v>475.99999999999994</v>
      </c>
      <c r="Z36" s="22">
        <v>1215179.9999999998</v>
      </c>
      <c r="AA36" s="22">
        <v>122322.99999999999</v>
      </c>
      <c r="AB36" s="22">
        <v>280.00000000000006</v>
      </c>
      <c r="AC36" s="22">
        <v>27035</v>
      </c>
      <c r="AD36" s="22">
        <v>83045</v>
      </c>
      <c r="AE36" s="22">
        <v>121001.00000000001</v>
      </c>
      <c r="AF36" s="22">
        <v>75191</v>
      </c>
      <c r="AG36">
        <v>60978</v>
      </c>
      <c r="AH36" s="45">
        <v>137320.00000000003</v>
      </c>
      <c r="AI36" s="45">
        <v>119893.00000000001</v>
      </c>
      <c r="AJ36" s="45">
        <v>68042</v>
      </c>
      <c r="AK36" s="45">
        <v>26416</v>
      </c>
      <c r="AL36" s="45">
        <v>29753</v>
      </c>
      <c r="AM36">
        <v>46</v>
      </c>
      <c r="AN36">
        <v>31</v>
      </c>
      <c r="AO36">
        <v>68</v>
      </c>
      <c r="AP36">
        <v>78</v>
      </c>
      <c r="AQ36">
        <v>81</v>
      </c>
      <c r="AR36">
        <v>330</v>
      </c>
      <c r="AS36">
        <v>2529</v>
      </c>
      <c r="AT36">
        <v>10832</v>
      </c>
      <c r="AU36">
        <v>20520</v>
      </c>
      <c r="AV36">
        <v>22130</v>
      </c>
      <c r="AW36">
        <v>27550</v>
      </c>
      <c r="AX36">
        <v>33306</v>
      </c>
      <c r="AY36">
        <v>18858</v>
      </c>
      <c r="AZ36">
        <v>18769</v>
      </c>
      <c r="BA36">
        <v>19749</v>
      </c>
      <c r="BB36">
        <v>9733</v>
      </c>
    </row>
    <row r="37" spans="2:54">
      <c r="B37" t="s">
        <v>30</v>
      </c>
      <c r="AZ37">
        <v>23</v>
      </c>
      <c r="BA37">
        <v>23</v>
      </c>
    </row>
    <row r="38" spans="2:54">
      <c r="B38" t="s">
        <v>31</v>
      </c>
      <c r="AG38">
        <v>3115</v>
      </c>
      <c r="AO38">
        <v>107</v>
      </c>
      <c r="AP38">
        <v>1080</v>
      </c>
      <c r="AS38">
        <v>149</v>
      </c>
      <c r="AT38">
        <v>17</v>
      </c>
      <c r="AV38">
        <v>156</v>
      </c>
      <c r="AX38">
        <v>47</v>
      </c>
      <c r="AY38">
        <v>217</v>
      </c>
      <c r="AZ38">
        <v>170</v>
      </c>
      <c r="BA38">
        <v>34</v>
      </c>
      <c r="BB38">
        <v>1</v>
      </c>
    </row>
    <row r="39" spans="2:54">
      <c r="B39" t="s">
        <v>66</v>
      </c>
      <c r="AO39">
        <v>414</v>
      </c>
      <c r="AR39">
        <v>1309</v>
      </c>
    </row>
    <row r="40" spans="2:54">
      <c r="B40" t="s">
        <v>62</v>
      </c>
      <c r="AV40">
        <v>1</v>
      </c>
    </row>
    <row r="41" spans="2:54">
      <c r="B41" t="s">
        <v>63</v>
      </c>
      <c r="AV41">
        <v>40</v>
      </c>
    </row>
    <row r="42" spans="2:54">
      <c r="B42" t="s">
        <v>61</v>
      </c>
      <c r="AW42">
        <v>71</v>
      </c>
    </row>
    <row r="43" spans="2:54">
      <c r="B43" t="s">
        <v>57</v>
      </c>
      <c r="AY43">
        <v>6</v>
      </c>
    </row>
    <row r="44" spans="2:54">
      <c r="B44" t="s">
        <v>64</v>
      </c>
      <c r="AT44">
        <v>152</v>
      </c>
    </row>
    <row r="45" spans="2:54" ht="15.75">
      <c r="B45" t="s">
        <v>32</v>
      </c>
      <c r="C45" s="2" t="s">
        <v>79</v>
      </c>
      <c r="S45" s="21">
        <v>631262</v>
      </c>
      <c r="T45" s="21">
        <v>1111137</v>
      </c>
      <c r="U45" s="21">
        <v>2985471</v>
      </c>
      <c r="V45" s="21">
        <v>13185964</v>
      </c>
      <c r="W45" s="21">
        <v>13678589</v>
      </c>
      <c r="X45" s="21">
        <v>16503518.000000002</v>
      </c>
      <c r="Y45" s="21">
        <v>12248216</v>
      </c>
      <c r="Z45" s="21">
        <v>3680581</v>
      </c>
      <c r="AA45" s="21">
        <v>3107563</v>
      </c>
      <c r="AB45" s="21">
        <v>1077867</v>
      </c>
      <c r="AC45" s="21">
        <v>1159815</v>
      </c>
      <c r="AD45" s="21">
        <v>1408731.0000000002</v>
      </c>
      <c r="AE45" s="21">
        <v>1545475.0000000002</v>
      </c>
      <c r="AF45" s="21">
        <v>982873.00000000012</v>
      </c>
      <c r="AG45">
        <v>1682186</v>
      </c>
      <c r="AH45" s="44">
        <v>2230488</v>
      </c>
      <c r="AI45" s="44">
        <v>2297299</v>
      </c>
      <c r="AJ45" s="44">
        <v>1526758.0000000002</v>
      </c>
      <c r="AK45" s="44">
        <v>491667</v>
      </c>
      <c r="AL45" s="44">
        <v>727190.00000000012</v>
      </c>
      <c r="AM45">
        <v>1028</v>
      </c>
      <c r="AN45">
        <v>652</v>
      </c>
      <c r="AO45">
        <v>536</v>
      </c>
      <c r="AP45">
        <v>846</v>
      </c>
      <c r="AQ45">
        <v>644</v>
      </c>
      <c r="AR45">
        <v>2316</v>
      </c>
      <c r="AS45">
        <v>19706</v>
      </c>
      <c r="AT45">
        <v>24763</v>
      </c>
      <c r="AU45">
        <v>97715</v>
      </c>
      <c r="AV45">
        <v>165582</v>
      </c>
      <c r="AW45">
        <v>165022</v>
      </c>
      <c r="AX45">
        <v>182102</v>
      </c>
      <c r="AY45">
        <v>111265</v>
      </c>
      <c r="AZ45">
        <v>121279</v>
      </c>
      <c r="BA45">
        <v>86521</v>
      </c>
      <c r="BB45">
        <v>71475</v>
      </c>
    </row>
    <row r="46" spans="2:54">
      <c r="B46" t="s">
        <v>33</v>
      </c>
      <c r="AY46">
        <v>278</v>
      </c>
      <c r="AZ46">
        <v>877</v>
      </c>
      <c r="BA46">
        <v>172</v>
      </c>
      <c r="BB46">
        <v>64</v>
      </c>
    </row>
    <row r="47" spans="2:54">
      <c r="B47" t="s">
        <v>50</v>
      </c>
      <c r="AS47">
        <v>2866</v>
      </c>
      <c r="AT47">
        <v>4108</v>
      </c>
      <c r="AU47">
        <v>3949</v>
      </c>
      <c r="AY47">
        <v>3616</v>
      </c>
      <c r="AZ47">
        <v>12307</v>
      </c>
      <c r="BA47">
        <v>26734</v>
      </c>
      <c r="BB47">
        <v>27018</v>
      </c>
    </row>
    <row r="48" spans="2:54">
      <c r="B48" t="s">
        <v>34</v>
      </c>
      <c r="AY48">
        <v>28</v>
      </c>
    </row>
    <row r="49" spans="2:54">
      <c r="B49" t="s">
        <v>52</v>
      </c>
      <c r="AY49">
        <v>1</v>
      </c>
    </row>
    <row r="50" spans="2:54">
      <c r="B50" t="s">
        <v>35</v>
      </c>
      <c r="BA50">
        <v>413</v>
      </c>
      <c r="BB50">
        <v>126</v>
      </c>
    </row>
    <row r="51" spans="2:54">
      <c r="B51" t="s">
        <v>36</v>
      </c>
      <c r="BB51">
        <v>67</v>
      </c>
    </row>
    <row r="52" spans="2:54">
      <c r="B52" t="s">
        <v>37</v>
      </c>
      <c r="BB52">
        <v>428</v>
      </c>
    </row>
    <row r="53" spans="2:54">
      <c r="B53" t="s">
        <v>53</v>
      </c>
      <c r="AY53">
        <v>24</v>
      </c>
      <c r="AZ53">
        <v>19</v>
      </c>
    </row>
    <row r="54" spans="2:54">
      <c r="B54" t="s">
        <v>54</v>
      </c>
      <c r="AQ54">
        <v>7</v>
      </c>
    </row>
    <row r="55" spans="2:54">
      <c r="B55" t="s">
        <v>38</v>
      </c>
      <c r="BB55">
        <v>24</v>
      </c>
    </row>
    <row r="56" spans="2:54">
      <c r="B56" t="s">
        <v>39</v>
      </c>
      <c r="AG56">
        <v>73</v>
      </c>
    </row>
    <row r="57" spans="2:54">
      <c r="B57" t="s">
        <v>40</v>
      </c>
      <c r="AG57">
        <v>316</v>
      </c>
      <c r="AP57">
        <v>40</v>
      </c>
      <c r="AQ57">
        <v>60</v>
      </c>
      <c r="AR57">
        <v>4</v>
      </c>
      <c r="AS57">
        <v>101</v>
      </c>
      <c r="AT57">
        <v>277</v>
      </c>
      <c r="AU57">
        <v>222</v>
      </c>
      <c r="AV57">
        <v>82</v>
      </c>
      <c r="AX57">
        <v>177</v>
      </c>
      <c r="AY57">
        <v>603</v>
      </c>
      <c r="AZ57">
        <v>825</v>
      </c>
      <c r="BA57">
        <v>891</v>
      </c>
      <c r="BB57">
        <v>615</v>
      </c>
    </row>
    <row r="58" spans="2:54">
      <c r="B58" t="s">
        <v>41</v>
      </c>
      <c r="BA58">
        <v>128</v>
      </c>
    </row>
    <row r="59" spans="2:54">
      <c r="B59" t="s">
        <v>59</v>
      </c>
      <c r="AH59" s="47">
        <v>0</v>
      </c>
      <c r="AI59" s="47">
        <v>8590.9999999999982</v>
      </c>
      <c r="AJ59" s="47">
        <v>37168</v>
      </c>
      <c r="AK59" s="47">
        <v>50912</v>
      </c>
      <c r="AL59" s="47">
        <v>194952</v>
      </c>
      <c r="AM59">
        <v>111</v>
      </c>
      <c r="AN59">
        <v>76</v>
      </c>
      <c r="AO59">
        <v>16</v>
      </c>
      <c r="AP59">
        <v>23</v>
      </c>
      <c r="AQ59">
        <v>20</v>
      </c>
      <c r="AR59">
        <v>8</v>
      </c>
      <c r="AS59">
        <v>8</v>
      </c>
    </row>
    <row r="60" spans="2:54">
      <c r="B60" t="s">
        <v>55</v>
      </c>
    </row>
    <row r="61" spans="2:54">
      <c r="B61" t="s">
        <v>56</v>
      </c>
      <c r="AZ61">
        <v>13</v>
      </c>
    </row>
    <row r="62" spans="2:54">
      <c r="B62" t="s">
        <v>42</v>
      </c>
    </row>
    <row r="63" spans="2:54">
      <c r="B63" t="s">
        <v>43</v>
      </c>
      <c r="AY63">
        <v>129</v>
      </c>
      <c r="AZ63">
        <v>362</v>
      </c>
    </row>
    <row r="64" spans="2:54">
      <c r="B64" t="s">
        <v>78</v>
      </c>
      <c r="AG64">
        <v>179</v>
      </c>
    </row>
    <row r="65" spans="2:54">
      <c r="B65" t="s">
        <v>44</v>
      </c>
      <c r="AO65">
        <v>56</v>
      </c>
      <c r="AP65">
        <v>18</v>
      </c>
      <c r="AQ65">
        <v>92</v>
      </c>
      <c r="AR65">
        <v>98</v>
      </c>
      <c r="BA65">
        <v>175</v>
      </c>
      <c r="BB65">
        <v>115</v>
      </c>
    </row>
    <row r="66" spans="2:54">
      <c r="B66" t="s">
        <v>45</v>
      </c>
      <c r="BB66">
        <v>51</v>
      </c>
    </row>
    <row r="67" spans="2:54">
      <c r="B67" t="s">
        <v>67</v>
      </c>
      <c r="AP67">
        <v>155</v>
      </c>
    </row>
    <row r="68" spans="2:54">
      <c r="B68" t="s">
        <v>51</v>
      </c>
      <c r="AZ68">
        <v>50</v>
      </c>
    </row>
    <row r="69" spans="2:54">
      <c r="B69" t="s">
        <v>46</v>
      </c>
      <c r="AZ69">
        <v>177</v>
      </c>
      <c r="BA69">
        <v>23</v>
      </c>
      <c r="BB69">
        <v>23</v>
      </c>
    </row>
    <row r="70" spans="2:54">
      <c r="B70" t="s">
        <v>80</v>
      </c>
      <c r="AG70">
        <v>2766</v>
      </c>
    </row>
    <row r="71" spans="2:54">
      <c r="B71" t="s">
        <v>47</v>
      </c>
      <c r="S71" s="24">
        <v>39065</v>
      </c>
      <c r="T71" s="24">
        <v>42680.999999998523</v>
      </c>
      <c r="U71" s="24">
        <v>27781.999999996038</v>
      </c>
      <c r="V71" s="24">
        <v>27418.999999999338</v>
      </c>
      <c r="W71" s="24">
        <v>38112.000000003842</v>
      </c>
      <c r="X71" s="50">
        <v>134994.99999999336</v>
      </c>
      <c r="Y71" s="50">
        <v>50699.999999999905</v>
      </c>
      <c r="Z71" s="24">
        <v>54082.000000003034</v>
      </c>
      <c r="AA71" s="24">
        <v>115425.00000000185</v>
      </c>
      <c r="AB71" s="24">
        <v>77991.000000001091</v>
      </c>
      <c r="AC71" s="24">
        <v>49343.999999997119</v>
      </c>
      <c r="AD71" s="24">
        <v>140215.00000000873</v>
      </c>
      <c r="AE71" s="24">
        <v>233455.99999999773</v>
      </c>
      <c r="AF71" s="24">
        <v>91364.999999994223</v>
      </c>
      <c r="AH71" s="48">
        <v>257155.99999999776</v>
      </c>
      <c r="AI71" s="48">
        <v>944229.00000000757</v>
      </c>
      <c r="AJ71" s="48">
        <v>534910.99999999953</v>
      </c>
      <c r="AK71" s="48">
        <v>161706.99999999834</v>
      </c>
      <c r="AL71" s="48">
        <v>157488.99999999531</v>
      </c>
      <c r="AM71">
        <v>23</v>
      </c>
      <c r="AN71">
        <v>37</v>
      </c>
      <c r="AO71">
        <v>7</v>
      </c>
      <c r="AP71">
        <v>3</v>
      </c>
      <c r="AQ71">
        <v>4</v>
      </c>
      <c r="AR71">
        <v>7</v>
      </c>
      <c r="BA71">
        <v>1</v>
      </c>
      <c r="BB71">
        <v>21</v>
      </c>
    </row>
    <row r="72" spans="2:54">
      <c r="B72" t="s">
        <v>60</v>
      </c>
      <c r="AM72">
        <v>1891</v>
      </c>
      <c r="AT72">
        <v>620</v>
      </c>
      <c r="AW72">
        <v>66</v>
      </c>
      <c r="AX72">
        <v>8</v>
      </c>
    </row>
    <row r="74" spans="2:54">
      <c r="B74" t="s">
        <v>48</v>
      </c>
      <c r="S74">
        <f t="shared" ref="S74:AC74" si="0">SUM(S4:S73)</f>
        <v>18111351</v>
      </c>
      <c r="T74">
        <f t="shared" si="0"/>
        <v>26260067</v>
      </c>
      <c r="U74">
        <f t="shared" si="0"/>
        <v>39183646.999999993</v>
      </c>
      <c r="V74">
        <f t="shared" si="0"/>
        <v>43465507</v>
      </c>
      <c r="W74">
        <f t="shared" si="0"/>
        <v>41027701.000000007</v>
      </c>
      <c r="X74">
        <f t="shared" si="0"/>
        <v>62565531.999999993</v>
      </c>
      <c r="Y74">
        <f t="shared" si="0"/>
        <v>82301413</v>
      </c>
      <c r="Z74">
        <f t="shared" si="0"/>
        <v>46064906</v>
      </c>
      <c r="AA74">
        <f t="shared" si="0"/>
        <v>52032438</v>
      </c>
      <c r="AB74">
        <f t="shared" si="0"/>
        <v>50738754</v>
      </c>
      <c r="AC74">
        <f t="shared" si="0"/>
        <v>63781417</v>
      </c>
      <c r="AD74">
        <f t="shared" ref="AD74:BB74" si="1">SUM(AD4:AD73)</f>
        <v>70190913.000000015</v>
      </c>
      <c r="AE74">
        <f t="shared" si="1"/>
        <v>57767346</v>
      </c>
      <c r="AF74">
        <f t="shared" si="1"/>
        <v>53162489.999999993</v>
      </c>
      <c r="AG74">
        <f t="shared" si="1"/>
        <v>64394295</v>
      </c>
      <c r="AH74">
        <f t="shared" si="1"/>
        <v>76971866</v>
      </c>
      <c r="AI74">
        <f t="shared" si="1"/>
        <v>71968024.000000015</v>
      </c>
      <c r="AJ74">
        <f t="shared" si="1"/>
        <v>48110846</v>
      </c>
      <c r="AK74">
        <f t="shared" si="1"/>
        <v>37350879</v>
      </c>
      <c r="AL74">
        <f t="shared" si="1"/>
        <v>49373120.999999993</v>
      </c>
      <c r="AM74">
        <f t="shared" si="1"/>
        <v>48480</v>
      </c>
      <c r="AN74">
        <f t="shared" si="1"/>
        <v>42600</v>
      </c>
      <c r="AO74">
        <f t="shared" si="1"/>
        <v>41631</v>
      </c>
      <c r="AP74">
        <f t="shared" si="1"/>
        <v>51768</v>
      </c>
      <c r="AQ74">
        <f t="shared" si="1"/>
        <v>49102</v>
      </c>
      <c r="AR74">
        <f t="shared" si="1"/>
        <v>64159</v>
      </c>
      <c r="AS74">
        <f t="shared" si="1"/>
        <v>74210</v>
      </c>
      <c r="AT74">
        <f t="shared" si="1"/>
        <v>131129</v>
      </c>
      <c r="AU74">
        <f t="shared" si="1"/>
        <v>247747</v>
      </c>
      <c r="AV74">
        <f t="shared" si="1"/>
        <v>251301</v>
      </c>
      <c r="AW74">
        <f t="shared" si="1"/>
        <v>247516</v>
      </c>
      <c r="AX74">
        <f t="shared" si="1"/>
        <v>319755</v>
      </c>
      <c r="AY74">
        <f t="shared" si="1"/>
        <v>443288</v>
      </c>
      <c r="AZ74">
        <f t="shared" si="1"/>
        <v>519078</v>
      </c>
      <c r="BA74">
        <f t="shared" si="1"/>
        <v>457324</v>
      </c>
      <c r="BB74">
        <f t="shared" si="1"/>
        <v>424274</v>
      </c>
    </row>
    <row r="76" spans="2:54">
      <c r="S76" s="4">
        <f>18111351-S74</f>
        <v>0</v>
      </c>
      <c r="T76" s="4">
        <f>26260067-T74</f>
        <v>0</v>
      </c>
      <c r="U76" s="4">
        <f>39183647-U74</f>
        <v>0</v>
      </c>
      <c r="V76" s="4">
        <f>43465507-V74</f>
        <v>0</v>
      </c>
      <c r="W76" s="4">
        <f>41027701-W74</f>
        <v>0</v>
      </c>
      <c r="X76" s="4">
        <f>62565532-X74</f>
        <v>0</v>
      </c>
      <c r="Y76" s="4">
        <f>82301413-Y74</f>
        <v>0</v>
      </c>
      <c r="Z76" s="4">
        <f>46064906-Z74</f>
        <v>0</v>
      </c>
      <c r="AA76" s="4">
        <f>52032438-AA74</f>
        <v>0</v>
      </c>
      <c r="AB76" s="4">
        <f>50738754-AB74</f>
        <v>0</v>
      </c>
      <c r="AC76" s="4">
        <f>63781417-AC74</f>
        <v>0</v>
      </c>
      <c r="AD76" s="4">
        <f>70190913-AD74</f>
        <v>0</v>
      </c>
      <c r="AE76" s="4">
        <f>57767346-AE74</f>
        <v>0</v>
      </c>
      <c r="AF76" s="4">
        <f>53162490-AF74</f>
        <v>0</v>
      </c>
      <c r="AG76">
        <f>64394295-AG74</f>
        <v>0</v>
      </c>
      <c r="AH76" s="25">
        <f>76971866-AH74</f>
        <v>0</v>
      </c>
      <c r="AI76" s="25">
        <f>71968024-AI74</f>
        <v>0</v>
      </c>
      <c r="AJ76" s="25">
        <f>48110846-AJ74</f>
        <v>0</v>
      </c>
      <c r="AK76" s="25">
        <f>37350879-AK74</f>
        <v>0</v>
      </c>
      <c r="AL76" s="25">
        <f>49373121-AL74</f>
        <v>0</v>
      </c>
      <c r="AM76" s="25">
        <f>48480-AM74</f>
        <v>0</v>
      </c>
      <c r="AN76" s="25">
        <f>42600-AN74</f>
        <v>0</v>
      </c>
      <c r="AO76" s="25">
        <f>41631-AO74</f>
        <v>0</v>
      </c>
      <c r="AP76" s="25">
        <f>51768-AP74</f>
        <v>0</v>
      </c>
      <c r="AQ76">
        <f>49102-AQ74</f>
        <v>0</v>
      </c>
      <c r="AR76">
        <f>64163-AR74</f>
        <v>4</v>
      </c>
      <c r="AS76">
        <f>74210-AS74</f>
        <v>0</v>
      </c>
      <c r="AT76">
        <f>131129-AT74</f>
        <v>0</v>
      </c>
      <c r="AU76">
        <f>247747-AU74</f>
        <v>0</v>
      </c>
      <c r="AV76">
        <f>251301-AV74</f>
        <v>0</v>
      </c>
      <c r="AW76">
        <f>247518-AW74</f>
        <v>2</v>
      </c>
      <c r="AX76">
        <f>319755-AX74</f>
        <v>0</v>
      </c>
      <c r="AY76">
        <f>443288-AY74</f>
        <v>0</v>
      </c>
      <c r="AZ76">
        <f>519078-AZ74</f>
        <v>0</v>
      </c>
      <c r="BA76">
        <f>457324-BA74</f>
        <v>0</v>
      </c>
      <c r="BB76">
        <f>424274-BB74</f>
        <v>0</v>
      </c>
    </row>
    <row r="78" spans="2:54"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3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AR5" sqref="AR5"/>
    </sheetView>
  </sheetViews>
  <sheetFormatPr defaultRowHeight="15"/>
  <cols>
    <col min="33" max="33" width="9.28515625" bestFit="1" customWidth="1"/>
  </cols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AA2" s="1"/>
      <c r="AC2" s="1"/>
      <c r="AD2">
        <v>1000</v>
      </c>
      <c r="AE2" s="1">
        <v>1000</v>
      </c>
      <c r="AF2" s="1">
        <v>1000</v>
      </c>
      <c r="AG2" s="1">
        <v>1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</row>
    <row r="3" spans="1:54">
      <c r="AD3" t="s">
        <v>49</v>
      </c>
      <c r="AE3" t="s">
        <v>49</v>
      </c>
      <c r="AF3" t="s">
        <v>49</v>
      </c>
      <c r="AG3" t="s">
        <v>81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  <c r="AW3" t="s">
        <v>49</v>
      </c>
      <c r="AX3" t="s">
        <v>49</v>
      </c>
      <c r="AY3" t="s">
        <v>49</v>
      </c>
      <c r="AZ3" t="s">
        <v>49</v>
      </c>
      <c r="BA3" t="s">
        <v>49</v>
      </c>
      <c r="BB3" t="s">
        <v>49</v>
      </c>
    </row>
    <row r="4" spans="1:54">
      <c r="A4" t="s">
        <v>83</v>
      </c>
      <c r="B4" t="s">
        <v>2</v>
      </c>
      <c r="AO4">
        <v>10</v>
      </c>
      <c r="AP4">
        <v>47</v>
      </c>
      <c r="AZ4">
        <v>54</v>
      </c>
      <c r="BA4">
        <v>1403</v>
      </c>
      <c r="BB4">
        <v>3077</v>
      </c>
    </row>
    <row r="5" spans="1:54">
      <c r="B5" t="s">
        <v>3</v>
      </c>
      <c r="AD5">
        <v>563</v>
      </c>
      <c r="AE5">
        <v>1</v>
      </c>
      <c r="AF5">
        <v>5</v>
      </c>
      <c r="AG5">
        <v>2503</v>
      </c>
      <c r="AO5">
        <v>791</v>
      </c>
      <c r="AP5">
        <v>782</v>
      </c>
      <c r="AQ5">
        <v>429</v>
      </c>
      <c r="AR5">
        <v>600</v>
      </c>
      <c r="AS5">
        <v>24</v>
      </c>
      <c r="AX5">
        <v>1349</v>
      </c>
      <c r="AY5">
        <v>931</v>
      </c>
      <c r="AZ5">
        <v>3756</v>
      </c>
      <c r="BA5">
        <v>181</v>
      </c>
      <c r="BB5">
        <v>340</v>
      </c>
    </row>
    <row r="6" spans="1:54">
      <c r="B6" t="s">
        <v>4</v>
      </c>
      <c r="BA6">
        <v>393</v>
      </c>
    </row>
    <row r="7" spans="1:54">
      <c r="B7" t="s">
        <v>5</v>
      </c>
      <c r="AG7">
        <v>1689</v>
      </c>
      <c r="AO7">
        <v>42</v>
      </c>
      <c r="AP7">
        <v>163</v>
      </c>
      <c r="AQ7">
        <v>33</v>
      </c>
      <c r="AY7">
        <v>8519</v>
      </c>
      <c r="AZ7">
        <v>14161</v>
      </c>
      <c r="BA7">
        <v>29751</v>
      </c>
      <c r="BB7">
        <v>13361</v>
      </c>
    </row>
    <row r="8" spans="1:54">
      <c r="B8" t="s">
        <v>6</v>
      </c>
      <c r="AD8">
        <v>7926</v>
      </c>
      <c r="AE8">
        <v>5862</v>
      </c>
      <c r="AF8">
        <v>5487</v>
      </c>
      <c r="AG8">
        <v>5646430</v>
      </c>
      <c r="AO8">
        <v>3578</v>
      </c>
      <c r="AP8">
        <v>5139</v>
      </c>
      <c r="AQ8">
        <v>5229</v>
      </c>
      <c r="AR8">
        <v>6674</v>
      </c>
      <c r="AS8">
        <v>3391</v>
      </c>
      <c r="AX8">
        <v>19692</v>
      </c>
      <c r="AY8">
        <v>25459</v>
      </c>
      <c r="AZ8">
        <v>5299</v>
      </c>
      <c r="BA8">
        <v>15662</v>
      </c>
      <c r="BB8">
        <v>7680</v>
      </c>
    </row>
    <row r="9" spans="1:54">
      <c r="B9" t="s">
        <v>7</v>
      </c>
      <c r="AD9">
        <v>895</v>
      </c>
      <c r="AE9">
        <v>218</v>
      </c>
      <c r="AF9">
        <v>65</v>
      </c>
      <c r="AG9">
        <v>464022</v>
      </c>
      <c r="AO9">
        <v>8</v>
      </c>
      <c r="AP9">
        <v>5</v>
      </c>
      <c r="AQ9">
        <v>6</v>
      </c>
      <c r="AR9">
        <v>27</v>
      </c>
      <c r="AS9">
        <v>45</v>
      </c>
      <c r="AT9">
        <v>43</v>
      </c>
      <c r="AU9">
        <v>429</v>
      </c>
      <c r="AV9">
        <v>295</v>
      </c>
      <c r="AW9">
        <v>443</v>
      </c>
      <c r="AX9">
        <v>305</v>
      </c>
      <c r="AY9">
        <v>4204</v>
      </c>
      <c r="AZ9">
        <v>5295</v>
      </c>
      <c r="BA9">
        <v>337</v>
      </c>
      <c r="BB9">
        <v>27</v>
      </c>
    </row>
    <row r="10" spans="1:54">
      <c r="B10" t="s">
        <v>8</v>
      </c>
      <c r="AG10">
        <v>216670</v>
      </c>
      <c r="AP10">
        <v>4</v>
      </c>
      <c r="AQ10">
        <v>14</v>
      </c>
      <c r="AR10">
        <v>92</v>
      </c>
      <c r="AY10">
        <v>1398</v>
      </c>
      <c r="AZ10">
        <v>3778</v>
      </c>
      <c r="BA10">
        <v>17630</v>
      </c>
      <c r="BB10">
        <v>7451</v>
      </c>
    </row>
    <row r="11" spans="1:54">
      <c r="B11" t="s">
        <v>9</v>
      </c>
      <c r="AD11">
        <v>2</v>
      </c>
      <c r="AE11">
        <v>67</v>
      </c>
      <c r="AF11">
        <v>9</v>
      </c>
      <c r="AG11">
        <v>8850</v>
      </c>
      <c r="AO11">
        <v>885</v>
      </c>
      <c r="AP11">
        <v>876</v>
      </c>
      <c r="AQ11">
        <v>251</v>
      </c>
      <c r="AR11">
        <v>117</v>
      </c>
      <c r="AX11">
        <v>14799</v>
      </c>
      <c r="AY11">
        <v>8747</v>
      </c>
      <c r="AZ11">
        <v>12216</v>
      </c>
      <c r="BA11">
        <v>16836</v>
      </c>
      <c r="BB11">
        <v>3568</v>
      </c>
    </row>
    <row r="12" spans="1:54">
      <c r="B12" t="s">
        <v>10</v>
      </c>
      <c r="AD12">
        <v>1351</v>
      </c>
      <c r="AE12">
        <v>1896</v>
      </c>
      <c r="AF12">
        <v>4669</v>
      </c>
      <c r="AG12">
        <v>4841084</v>
      </c>
      <c r="AO12">
        <v>7432</v>
      </c>
      <c r="AP12">
        <v>11048</v>
      </c>
      <c r="AQ12">
        <v>8770</v>
      </c>
      <c r="AR12">
        <v>7608</v>
      </c>
      <c r="AY12">
        <v>282</v>
      </c>
      <c r="AZ12">
        <v>5284</v>
      </c>
      <c r="BA12">
        <v>67574</v>
      </c>
      <c r="BB12">
        <v>66114</v>
      </c>
    </row>
    <row r="13" spans="1:54">
      <c r="B13" t="s">
        <v>82</v>
      </c>
      <c r="AD13">
        <v>20</v>
      </c>
    </row>
    <row r="14" spans="1:54">
      <c r="B14" t="s">
        <v>11</v>
      </c>
      <c r="AD14">
        <v>10407</v>
      </c>
      <c r="AE14">
        <v>7523</v>
      </c>
      <c r="AF14">
        <v>9280</v>
      </c>
      <c r="AG14">
        <v>13100958</v>
      </c>
      <c r="AO14">
        <v>6971</v>
      </c>
      <c r="AP14">
        <v>10239</v>
      </c>
      <c r="AQ14">
        <v>11823</v>
      </c>
      <c r="AR14">
        <v>12269</v>
      </c>
      <c r="AS14">
        <v>91499</v>
      </c>
      <c r="AT14">
        <v>157391</v>
      </c>
      <c r="AU14">
        <v>177562</v>
      </c>
      <c r="AV14">
        <v>190349</v>
      </c>
      <c r="AW14">
        <v>227627</v>
      </c>
      <c r="AX14">
        <v>187187</v>
      </c>
      <c r="AY14">
        <v>105745</v>
      </c>
      <c r="AZ14">
        <v>107364</v>
      </c>
      <c r="BA14">
        <v>118748</v>
      </c>
      <c r="BB14">
        <v>104227</v>
      </c>
    </row>
    <row r="15" spans="1:54">
      <c r="B15" t="s">
        <v>12</v>
      </c>
      <c r="AO15">
        <v>61</v>
      </c>
      <c r="AQ15">
        <v>2</v>
      </c>
      <c r="AR15">
        <v>1068</v>
      </c>
      <c r="AY15">
        <v>10459</v>
      </c>
      <c r="AZ15">
        <v>13208</v>
      </c>
      <c r="BA15">
        <v>11914</v>
      </c>
      <c r="BB15">
        <v>9676</v>
      </c>
    </row>
    <row r="16" spans="1:54">
      <c r="B16" t="s">
        <v>13</v>
      </c>
      <c r="AZ16">
        <v>9</v>
      </c>
      <c r="BA16">
        <v>970</v>
      </c>
      <c r="BB16">
        <v>402</v>
      </c>
    </row>
    <row r="17" spans="2:54">
      <c r="B17" t="s">
        <v>14</v>
      </c>
      <c r="AD17">
        <v>11</v>
      </c>
      <c r="AO17">
        <v>9</v>
      </c>
      <c r="AP17">
        <v>22</v>
      </c>
      <c r="AQ17">
        <v>16</v>
      </c>
      <c r="AR17">
        <v>6</v>
      </c>
      <c r="AT17">
        <v>922</v>
      </c>
      <c r="AU17">
        <v>397</v>
      </c>
      <c r="AV17">
        <v>446</v>
      </c>
      <c r="AW17">
        <v>265</v>
      </c>
      <c r="AX17">
        <v>269</v>
      </c>
      <c r="AY17">
        <v>740</v>
      </c>
      <c r="AZ17">
        <v>448</v>
      </c>
      <c r="BA17">
        <v>259</v>
      </c>
      <c r="BB17">
        <v>392</v>
      </c>
    </row>
    <row r="18" spans="2:54">
      <c r="B18" t="s">
        <v>15</v>
      </c>
      <c r="AD18">
        <v>7688</v>
      </c>
      <c r="AE18">
        <v>5659</v>
      </c>
      <c r="AF18">
        <v>6930</v>
      </c>
      <c r="AG18">
        <v>8476908</v>
      </c>
      <c r="AO18">
        <v>2786</v>
      </c>
      <c r="AP18">
        <v>2691</v>
      </c>
      <c r="AQ18">
        <v>4831</v>
      </c>
      <c r="AR18">
        <v>4800</v>
      </c>
      <c r="AS18">
        <v>4549</v>
      </c>
      <c r="AY18">
        <v>6486</v>
      </c>
      <c r="AZ18">
        <v>24104</v>
      </c>
      <c r="BA18">
        <v>13004</v>
      </c>
      <c r="BB18">
        <v>15654</v>
      </c>
    </row>
    <row r="19" spans="2:54">
      <c r="B19" t="s">
        <v>75</v>
      </c>
      <c r="C19" t="s">
        <v>74</v>
      </c>
      <c r="AG19">
        <v>132</v>
      </c>
    </row>
    <row r="20" spans="2:54">
      <c r="B20" t="s">
        <v>69</v>
      </c>
    </row>
    <row r="21" spans="2:54">
      <c r="B21" t="s">
        <v>16</v>
      </c>
      <c r="AD21">
        <v>122</v>
      </c>
      <c r="AE21">
        <v>146</v>
      </c>
      <c r="AF21">
        <v>113</v>
      </c>
      <c r="AG21">
        <v>191017</v>
      </c>
      <c r="AO21">
        <v>1575</v>
      </c>
      <c r="AP21">
        <v>2453</v>
      </c>
      <c r="AQ21">
        <v>2037</v>
      </c>
      <c r="AR21">
        <v>4640</v>
      </c>
      <c r="AS21">
        <v>67</v>
      </c>
      <c r="AX21">
        <v>979</v>
      </c>
      <c r="AY21">
        <v>2789</v>
      </c>
      <c r="AZ21">
        <v>6067</v>
      </c>
      <c r="BA21">
        <v>34694</v>
      </c>
      <c r="BB21">
        <v>12214</v>
      </c>
    </row>
    <row r="22" spans="2:54">
      <c r="B22" t="s">
        <v>17</v>
      </c>
      <c r="AD22">
        <v>9131</v>
      </c>
      <c r="AE22">
        <v>5633</v>
      </c>
      <c r="AF22">
        <v>6485</v>
      </c>
      <c r="AG22">
        <v>8960524</v>
      </c>
      <c r="AO22">
        <v>4807</v>
      </c>
      <c r="AP22">
        <v>7328</v>
      </c>
      <c r="AQ22">
        <v>4879</v>
      </c>
      <c r="AR22">
        <v>7670</v>
      </c>
      <c r="AS22">
        <v>1488</v>
      </c>
      <c r="AX22">
        <v>2600</v>
      </c>
      <c r="AY22">
        <v>1791</v>
      </c>
      <c r="AZ22">
        <v>4530</v>
      </c>
      <c r="BA22">
        <v>1899</v>
      </c>
      <c r="BB22">
        <v>664</v>
      </c>
    </row>
    <row r="23" spans="2:54">
      <c r="B23" t="s">
        <v>18</v>
      </c>
      <c r="AO23">
        <v>539</v>
      </c>
      <c r="AP23">
        <v>760</v>
      </c>
      <c r="AQ23">
        <v>788</v>
      </c>
      <c r="AR23">
        <v>240</v>
      </c>
      <c r="AY23">
        <v>752</v>
      </c>
      <c r="AZ23">
        <v>4598</v>
      </c>
      <c r="BA23">
        <v>8924</v>
      </c>
      <c r="BB23">
        <v>8203</v>
      </c>
    </row>
    <row r="24" spans="2:54">
      <c r="B24" t="s">
        <v>19</v>
      </c>
      <c r="AD24">
        <v>1020</v>
      </c>
      <c r="AE24">
        <v>361</v>
      </c>
      <c r="AF24">
        <v>211</v>
      </c>
      <c r="AG24">
        <v>2376835</v>
      </c>
      <c r="AO24">
        <v>6038</v>
      </c>
      <c r="AP24">
        <v>5411</v>
      </c>
      <c r="AQ24">
        <v>874</v>
      </c>
      <c r="AR24">
        <v>5358</v>
      </c>
      <c r="AS24">
        <v>4748</v>
      </c>
      <c r="AT24">
        <v>3182</v>
      </c>
      <c r="AU24">
        <v>2643</v>
      </c>
      <c r="AY24">
        <v>9</v>
      </c>
      <c r="AZ24">
        <v>2</v>
      </c>
      <c r="BB24">
        <v>6542</v>
      </c>
    </row>
    <row r="25" spans="2:54">
      <c r="B25" t="s">
        <v>20</v>
      </c>
      <c r="BA25">
        <v>430</v>
      </c>
    </row>
    <row r="26" spans="2:54">
      <c r="B26" t="s">
        <v>21</v>
      </c>
      <c r="AF26">
        <v>549</v>
      </c>
      <c r="AO26">
        <v>345</v>
      </c>
      <c r="AY26">
        <v>57671</v>
      </c>
      <c r="AZ26">
        <v>54245</v>
      </c>
      <c r="BA26">
        <v>6142</v>
      </c>
    </row>
    <row r="27" spans="2:54">
      <c r="B27" t="s">
        <v>22</v>
      </c>
      <c r="AD27">
        <v>31826</v>
      </c>
      <c r="AE27">
        <v>19794</v>
      </c>
      <c r="AF27">
        <v>21825</v>
      </c>
      <c r="AG27">
        <v>28119887</v>
      </c>
      <c r="AO27">
        <v>1362</v>
      </c>
      <c r="AP27">
        <v>364</v>
      </c>
      <c r="AQ27">
        <v>2918</v>
      </c>
      <c r="AR27">
        <v>11</v>
      </c>
      <c r="AS27">
        <v>6011</v>
      </c>
      <c r="AT27">
        <v>1171</v>
      </c>
      <c r="AU27">
        <v>50</v>
      </c>
      <c r="AV27">
        <v>1729</v>
      </c>
      <c r="AW27">
        <v>1112</v>
      </c>
    </row>
    <row r="28" spans="2:54">
      <c r="B28" t="s">
        <v>23</v>
      </c>
      <c r="AD28">
        <v>6390</v>
      </c>
      <c r="AE28">
        <v>5040</v>
      </c>
      <c r="AF28">
        <v>5892</v>
      </c>
      <c r="AG28">
        <v>5404151</v>
      </c>
      <c r="AO28">
        <v>4092</v>
      </c>
      <c r="AP28">
        <v>3949</v>
      </c>
      <c r="AQ28">
        <v>5426</v>
      </c>
      <c r="AR28">
        <v>8735</v>
      </c>
      <c r="AS28">
        <v>990</v>
      </c>
      <c r="AT28">
        <v>1329</v>
      </c>
      <c r="AU28">
        <v>90</v>
      </c>
      <c r="AV28">
        <v>138</v>
      </c>
      <c r="AW28">
        <v>196</v>
      </c>
      <c r="AX28">
        <v>14666</v>
      </c>
      <c r="AY28">
        <v>15287</v>
      </c>
      <c r="AZ28">
        <v>8956</v>
      </c>
      <c r="BA28">
        <v>14808</v>
      </c>
      <c r="BB28">
        <v>5165</v>
      </c>
    </row>
    <row r="29" spans="2:54">
      <c r="B29" t="s">
        <v>24</v>
      </c>
      <c r="AG29">
        <v>50</v>
      </c>
      <c r="AO29">
        <v>24</v>
      </c>
      <c r="AP29">
        <v>152</v>
      </c>
      <c r="AQ29">
        <v>161</v>
      </c>
      <c r="AR29">
        <v>37</v>
      </c>
      <c r="AT29">
        <v>1</v>
      </c>
      <c r="AU29">
        <v>2</v>
      </c>
      <c r="AV29">
        <v>5</v>
      </c>
      <c r="AW29">
        <v>6</v>
      </c>
      <c r="AY29">
        <v>1546</v>
      </c>
      <c r="AZ29">
        <v>445</v>
      </c>
      <c r="BA29">
        <v>682</v>
      </c>
      <c r="BB29">
        <v>1102</v>
      </c>
    </row>
    <row r="30" spans="2:54">
      <c r="B30" t="s">
        <v>25</v>
      </c>
      <c r="BA30">
        <v>1156</v>
      </c>
      <c r="BB30">
        <v>1233</v>
      </c>
    </row>
    <row r="31" spans="2:54">
      <c r="B31" t="s">
        <v>26</v>
      </c>
      <c r="BA31">
        <v>284</v>
      </c>
      <c r="BB31">
        <v>31</v>
      </c>
    </row>
    <row r="32" spans="2:54">
      <c r="B32" t="s">
        <v>27</v>
      </c>
      <c r="AG32">
        <v>36757</v>
      </c>
      <c r="AO32">
        <v>245</v>
      </c>
      <c r="AP32">
        <v>668</v>
      </c>
      <c r="AQ32">
        <v>631</v>
      </c>
      <c r="AR32">
        <v>615</v>
      </c>
      <c r="AS32">
        <v>51</v>
      </c>
      <c r="AT32">
        <v>324</v>
      </c>
      <c r="AU32">
        <v>189</v>
      </c>
    </row>
    <row r="33" spans="2:54">
      <c r="B33" t="s">
        <v>28</v>
      </c>
      <c r="AE33">
        <v>2</v>
      </c>
      <c r="AF33">
        <v>52</v>
      </c>
      <c r="AG33">
        <v>238057</v>
      </c>
      <c r="AO33">
        <v>483</v>
      </c>
      <c r="AP33">
        <v>746</v>
      </c>
      <c r="AQ33">
        <v>1333</v>
      </c>
      <c r="AR33">
        <v>1560</v>
      </c>
      <c r="AS33">
        <v>1296</v>
      </c>
      <c r="AT33">
        <v>1188</v>
      </c>
      <c r="AU33">
        <v>601</v>
      </c>
      <c r="AY33">
        <v>209</v>
      </c>
      <c r="AZ33">
        <v>117</v>
      </c>
      <c r="BA33">
        <v>997</v>
      </c>
      <c r="BB33">
        <v>572</v>
      </c>
    </row>
    <row r="34" spans="2:54">
      <c r="B34" t="s">
        <v>29</v>
      </c>
      <c r="AD34">
        <v>3</v>
      </c>
      <c r="AE34">
        <v>6</v>
      </c>
      <c r="AF34">
        <v>1</v>
      </c>
      <c r="AG34">
        <v>1997</v>
      </c>
      <c r="AO34">
        <v>2</v>
      </c>
      <c r="AP34">
        <v>1</v>
      </c>
      <c r="AQ34">
        <v>14</v>
      </c>
      <c r="AR34">
        <v>5</v>
      </c>
      <c r="AS34">
        <v>194</v>
      </c>
      <c r="AT34">
        <v>48</v>
      </c>
      <c r="AU34">
        <v>1</v>
      </c>
      <c r="AV34">
        <v>12</v>
      </c>
      <c r="AW34">
        <v>84</v>
      </c>
      <c r="AX34">
        <v>7</v>
      </c>
      <c r="AY34">
        <v>46</v>
      </c>
      <c r="AZ34">
        <v>153</v>
      </c>
      <c r="BA34">
        <v>58</v>
      </c>
      <c r="BB34">
        <v>71</v>
      </c>
    </row>
    <row r="35" spans="2:54">
      <c r="B35" t="s">
        <v>30</v>
      </c>
      <c r="AQ35">
        <v>450</v>
      </c>
    </row>
    <row r="36" spans="2:54">
      <c r="B36" t="s">
        <v>31</v>
      </c>
      <c r="AO36">
        <v>375</v>
      </c>
      <c r="AP36">
        <v>725</v>
      </c>
      <c r="AQ36">
        <v>673</v>
      </c>
      <c r="AR36">
        <v>552</v>
      </c>
      <c r="AS36">
        <v>655</v>
      </c>
      <c r="AT36">
        <v>277</v>
      </c>
      <c r="AU36">
        <v>519</v>
      </c>
      <c r="AW36">
        <v>163</v>
      </c>
      <c r="AX36">
        <v>32</v>
      </c>
      <c r="AZ36">
        <v>33</v>
      </c>
      <c r="BA36">
        <v>327</v>
      </c>
      <c r="BB36">
        <v>379</v>
      </c>
    </row>
    <row r="37" spans="2:54">
      <c r="B37" t="s">
        <v>62</v>
      </c>
      <c r="AV37">
        <v>8</v>
      </c>
    </row>
    <row r="38" spans="2:54">
      <c r="B38" t="s">
        <v>68</v>
      </c>
      <c r="AQ38">
        <v>1</v>
      </c>
    </row>
    <row r="39" spans="2:54">
      <c r="B39" t="s">
        <v>32</v>
      </c>
      <c r="AD39">
        <v>194</v>
      </c>
      <c r="AE39">
        <v>626</v>
      </c>
      <c r="AF39">
        <v>456</v>
      </c>
      <c r="AG39">
        <v>1437414</v>
      </c>
      <c r="AO39">
        <v>5311</v>
      </c>
      <c r="AP39">
        <v>4482</v>
      </c>
      <c r="AQ39">
        <v>5842</v>
      </c>
      <c r="AR39">
        <v>7747</v>
      </c>
      <c r="AS39">
        <v>18020</v>
      </c>
      <c r="AT39">
        <v>22753</v>
      </c>
      <c r="AU39">
        <v>18089</v>
      </c>
      <c r="AV39">
        <v>39786</v>
      </c>
      <c r="AW39">
        <v>23745</v>
      </c>
      <c r="AX39">
        <v>25376</v>
      </c>
      <c r="AY39">
        <v>38365</v>
      </c>
      <c r="AZ39">
        <v>14984</v>
      </c>
      <c r="BA39">
        <v>26349</v>
      </c>
      <c r="BB39">
        <v>17826</v>
      </c>
    </row>
    <row r="40" spans="2:54">
      <c r="B40" t="s">
        <v>33</v>
      </c>
      <c r="AP40">
        <v>40</v>
      </c>
      <c r="AQ40">
        <v>64</v>
      </c>
      <c r="AR40">
        <v>88</v>
      </c>
    </row>
    <row r="41" spans="2:54">
      <c r="B41" t="s">
        <v>50</v>
      </c>
      <c r="AZ41">
        <v>6</v>
      </c>
    </row>
    <row r="42" spans="2:54">
      <c r="B42" t="s">
        <v>34</v>
      </c>
    </row>
    <row r="43" spans="2:54">
      <c r="B43" t="s">
        <v>35</v>
      </c>
    </row>
    <row r="44" spans="2:54">
      <c r="B44" t="s">
        <v>36</v>
      </c>
      <c r="AP44">
        <v>92</v>
      </c>
      <c r="BB44">
        <v>66</v>
      </c>
    </row>
    <row r="45" spans="2:54">
      <c r="B45" t="s">
        <v>37</v>
      </c>
      <c r="AV45">
        <v>428</v>
      </c>
      <c r="AW45">
        <v>595</v>
      </c>
    </row>
    <row r="46" spans="2:54">
      <c r="B46" t="s">
        <v>54</v>
      </c>
      <c r="AO46">
        <v>92</v>
      </c>
      <c r="AP46">
        <v>90</v>
      </c>
      <c r="AQ46">
        <v>3</v>
      </c>
      <c r="AR46">
        <v>11</v>
      </c>
    </row>
    <row r="47" spans="2:54">
      <c r="B47" t="s">
        <v>38</v>
      </c>
    </row>
    <row r="48" spans="2:54">
      <c r="B48" t="s">
        <v>39</v>
      </c>
      <c r="BA48">
        <v>399</v>
      </c>
    </row>
    <row r="49" spans="2:54">
      <c r="B49" t="s">
        <v>40</v>
      </c>
    </row>
    <row r="50" spans="2:54">
      <c r="B50" t="s">
        <v>41</v>
      </c>
      <c r="AZ50">
        <v>44</v>
      </c>
    </row>
    <row r="51" spans="2:54">
      <c r="B51" t="s">
        <v>59</v>
      </c>
      <c r="AD51">
        <v>1085</v>
      </c>
      <c r="AE51">
        <v>227</v>
      </c>
      <c r="AF51">
        <v>1109</v>
      </c>
      <c r="AG51">
        <v>479780</v>
      </c>
    </row>
    <row r="52" spans="2:54">
      <c r="B52" t="s">
        <v>42</v>
      </c>
      <c r="BB52">
        <v>250</v>
      </c>
    </row>
    <row r="53" spans="2:54">
      <c r="B53" t="s">
        <v>43</v>
      </c>
      <c r="AZ53">
        <v>1316</v>
      </c>
      <c r="BA53">
        <v>3816</v>
      </c>
      <c r="BB53">
        <v>2926</v>
      </c>
    </row>
    <row r="54" spans="2:54">
      <c r="B54" t="s">
        <v>44</v>
      </c>
    </row>
    <row r="55" spans="2:54">
      <c r="B55" t="s">
        <v>45</v>
      </c>
    </row>
    <row r="56" spans="2:54">
      <c r="B56" t="s">
        <v>51</v>
      </c>
      <c r="AY56">
        <v>11</v>
      </c>
    </row>
    <row r="57" spans="2:54">
      <c r="B57" t="s">
        <v>46</v>
      </c>
      <c r="AV57">
        <v>50</v>
      </c>
      <c r="AW57">
        <v>48</v>
      </c>
      <c r="BA57">
        <v>32</v>
      </c>
    </row>
    <row r="58" spans="2:54">
      <c r="B58" t="s">
        <v>47</v>
      </c>
      <c r="AD58">
        <v>6</v>
      </c>
      <c r="AE58">
        <v>9</v>
      </c>
      <c r="AF58">
        <v>15</v>
      </c>
      <c r="AO58">
        <v>5</v>
      </c>
      <c r="AP58">
        <v>28</v>
      </c>
      <c r="AQ58">
        <v>6</v>
      </c>
      <c r="AR58">
        <v>6</v>
      </c>
      <c r="AS58">
        <v>2</v>
      </c>
      <c r="AZ58">
        <v>10</v>
      </c>
      <c r="BA58">
        <v>19</v>
      </c>
      <c r="BB58">
        <v>11</v>
      </c>
    </row>
    <row r="59" spans="2:54">
      <c r="B59" t="s">
        <v>60</v>
      </c>
      <c r="AO59">
        <v>371</v>
      </c>
      <c r="AP59">
        <v>562</v>
      </c>
      <c r="AQ59">
        <v>248</v>
      </c>
    </row>
    <row r="61" spans="2:54">
      <c r="B61" t="s">
        <v>48</v>
      </c>
      <c r="AC61">
        <f t="shared" ref="AC61:AE61" si="0">SUM(AC4:AC60)</f>
        <v>0</v>
      </c>
      <c r="AD61">
        <f t="shared" si="0"/>
        <v>78640</v>
      </c>
      <c r="AE61">
        <f t="shared" si="0"/>
        <v>53070</v>
      </c>
      <c r="AF61">
        <f t="shared" ref="AF61:BB61" si="1">SUM(AF4:AF60)</f>
        <v>63153</v>
      </c>
      <c r="AG61">
        <f t="shared" si="1"/>
        <v>80005715</v>
      </c>
      <c r="AH61">
        <f t="shared" si="1"/>
        <v>0</v>
      </c>
      <c r="AI61">
        <f t="shared" si="1"/>
        <v>0</v>
      </c>
      <c r="AJ61">
        <f t="shared" si="1"/>
        <v>0</v>
      </c>
      <c r="AK61">
        <f t="shared" si="1"/>
        <v>0</v>
      </c>
      <c r="AL61">
        <f t="shared" si="1"/>
        <v>0</v>
      </c>
      <c r="AM61">
        <f t="shared" si="1"/>
        <v>0</v>
      </c>
      <c r="AN61">
        <f t="shared" si="1"/>
        <v>0</v>
      </c>
      <c r="AO61">
        <f t="shared" si="1"/>
        <v>48239</v>
      </c>
      <c r="AP61">
        <f t="shared" si="1"/>
        <v>58867</v>
      </c>
      <c r="AQ61">
        <f t="shared" si="1"/>
        <v>57752</v>
      </c>
      <c r="AR61">
        <f t="shared" si="1"/>
        <v>70536</v>
      </c>
      <c r="AS61">
        <f t="shared" si="1"/>
        <v>133030</v>
      </c>
      <c r="AT61">
        <f t="shared" si="1"/>
        <v>188629</v>
      </c>
      <c r="AU61">
        <f t="shared" si="1"/>
        <v>200572</v>
      </c>
      <c r="AV61">
        <f t="shared" si="1"/>
        <v>233246</v>
      </c>
      <c r="AW61">
        <f t="shared" si="1"/>
        <v>254284</v>
      </c>
      <c r="AX61">
        <f t="shared" si="1"/>
        <v>267261</v>
      </c>
      <c r="AY61">
        <f t="shared" si="1"/>
        <v>291446</v>
      </c>
      <c r="AZ61">
        <f t="shared" si="1"/>
        <v>290482</v>
      </c>
      <c r="BA61">
        <f t="shared" si="1"/>
        <v>395678</v>
      </c>
      <c r="BB61">
        <f t="shared" si="1"/>
        <v>289224</v>
      </c>
    </row>
    <row r="63" spans="2:54">
      <c r="AD63">
        <f>78640-AD61</f>
        <v>0</v>
      </c>
      <c r="AE63">
        <f>53070-AE61</f>
        <v>0</v>
      </c>
      <c r="AF63">
        <f>63153-AF61</f>
        <v>0</v>
      </c>
      <c r="AG63">
        <f>80005715-AG61</f>
        <v>0</v>
      </c>
      <c r="AO63">
        <f>48239-AO61</f>
        <v>0</v>
      </c>
      <c r="AP63">
        <f>58867-AP61</f>
        <v>0</v>
      </c>
      <c r="AQ63">
        <f>57752-AQ61</f>
        <v>0</v>
      </c>
      <c r="AR63">
        <f>70536-AR61</f>
        <v>0</v>
      </c>
      <c r="AS63">
        <f>133030-AS61</f>
        <v>0</v>
      </c>
      <c r="AT63">
        <f>188629-AT61</f>
        <v>0</v>
      </c>
      <c r="AU63">
        <f>200572-AU61</f>
        <v>0</v>
      </c>
      <c r="AV63">
        <f>233246-AV61</f>
        <v>0</v>
      </c>
      <c r="AW63">
        <f>254286-AW61</f>
        <v>2</v>
      </c>
      <c r="AX63">
        <f>267261-AX61</f>
        <v>0</v>
      </c>
      <c r="AY63">
        <f>291446-AY61</f>
        <v>0</v>
      </c>
      <c r="AZ63">
        <f>290482-AZ61</f>
        <v>0</v>
      </c>
      <c r="BA63">
        <f>395678-BA61</f>
        <v>0</v>
      </c>
      <c r="BB63">
        <f>289224-BB61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rhicks</cp:lastModifiedBy>
  <dcterms:created xsi:type="dcterms:W3CDTF">2009-04-27T16:52:09Z</dcterms:created>
  <dcterms:modified xsi:type="dcterms:W3CDTF">2011-10-25T13:03:34Z</dcterms:modified>
</cp:coreProperties>
</file>