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80" yWindow="300" windowWidth="15480" windowHeight="9120" activeTab="1"/>
  </bookViews>
  <sheets>
    <sheet name="imports" sheetId="2" r:id="rId1"/>
    <sheet name="exports" sheetId="1" r:id="rId2"/>
    <sheet name="domexp" sheetId="4" r:id="rId3"/>
    <sheet name="reexports" sheetId="3" r:id="rId4"/>
  </sheets>
  <calcPr calcId="125725"/>
</workbook>
</file>

<file path=xl/calcChain.xml><?xml version="1.0" encoding="utf-8"?>
<calcChain xmlns="http://schemas.openxmlformats.org/spreadsheetml/2006/main">
  <c r="BC193" i="4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AI193"/>
  <c r="AH193"/>
  <c r="AH195" s="1"/>
  <c r="AG193"/>
  <c r="AG195" s="1"/>
  <c r="AF193"/>
  <c r="AF195" s="1"/>
  <c r="AE193"/>
  <c r="AE195" s="1"/>
  <c r="AD193"/>
  <c r="AD195" s="1"/>
  <c r="AC193"/>
  <c r="AC195" s="1"/>
  <c r="AB193"/>
  <c r="AB195" s="1"/>
  <c r="AA193"/>
  <c r="AA195" s="1"/>
  <c r="Z193"/>
  <c r="Z195" s="1"/>
  <c r="Y193"/>
  <c r="X193"/>
  <c r="W193"/>
  <c r="V193"/>
  <c r="U193"/>
  <c r="T193"/>
  <c r="S193"/>
  <c r="AR193" i="2"/>
  <c r="AR191"/>
  <c r="AJ217" i="1"/>
  <c r="AK217"/>
  <c r="AL217"/>
  <c r="AM217"/>
  <c r="AI217"/>
  <c r="AI219" s="1"/>
  <c r="AF212"/>
  <c r="AQ190" i="3"/>
  <c r="AN190"/>
  <c r="AM190"/>
  <c r="AN214" i="1"/>
  <c r="AQ191" i="2"/>
  <c r="AQ193" s="1"/>
  <c r="AO191"/>
  <c r="AO193" s="1"/>
  <c r="AN191"/>
  <c r="AN193"/>
  <c r="AL195"/>
  <c r="AM191"/>
  <c r="AM193" s="1"/>
  <c r="AJ191"/>
  <c r="AJ193" s="1"/>
  <c r="Y212" i="1"/>
  <c r="Y214" s="1"/>
  <c r="X212"/>
  <c r="X214" s="1"/>
  <c r="Y191" i="2"/>
  <c r="Y193"/>
  <c r="X191"/>
  <c r="X193"/>
  <c r="E191"/>
  <c r="E193"/>
  <c r="F191"/>
  <c r="F193"/>
  <c r="G191"/>
  <c r="G193"/>
  <c r="H191"/>
  <c r="H193"/>
  <c r="I191"/>
  <c r="I193"/>
  <c r="J191"/>
  <c r="J193"/>
  <c r="K191"/>
  <c r="K193"/>
  <c r="L191"/>
  <c r="N191"/>
  <c r="O191"/>
  <c r="P191"/>
  <c r="Q191"/>
  <c r="R191"/>
  <c r="AT58" i="1"/>
  <c r="AS58"/>
  <c r="AS190" i="3"/>
  <c r="M191" i="2"/>
  <c r="AA188" i="3"/>
  <c r="AA190" s="1"/>
  <c r="AB188"/>
  <c r="AB190" s="1"/>
  <c r="AC188"/>
  <c r="AC190" s="1"/>
  <c r="AD188"/>
  <c r="AD190" s="1"/>
  <c r="AE188"/>
  <c r="AE190" s="1"/>
  <c r="AF188"/>
  <c r="AF190" s="1"/>
  <c r="AG188"/>
  <c r="AG190" s="1"/>
  <c r="AH188"/>
  <c r="AH190" s="1"/>
  <c r="AI188"/>
  <c r="AJ188"/>
  <c r="AK188"/>
  <c r="AL188"/>
  <c r="AM188"/>
  <c r="AN188"/>
  <c r="AO188"/>
  <c r="AO190" s="1"/>
  <c r="AP188"/>
  <c r="AP190" s="1"/>
  <c r="AQ188"/>
  <c r="AR188"/>
  <c r="AS188"/>
  <c r="AT188"/>
  <c r="AT190"/>
  <c r="AU188"/>
  <c r="AU190"/>
  <c r="AV188"/>
  <c r="AV190"/>
  <c r="AW188"/>
  <c r="AW190"/>
  <c r="AX188"/>
  <c r="AX190"/>
  <c r="AY188"/>
  <c r="AY190"/>
  <c r="AZ188"/>
  <c r="AZ190"/>
  <c r="BA188"/>
  <c r="BA190"/>
  <c r="BB188"/>
  <c r="BB190"/>
  <c r="BC188"/>
  <c r="BC190"/>
  <c r="AA212" i="1"/>
  <c r="AB212"/>
  <c r="AC212"/>
  <c r="AD212"/>
  <c r="AE212"/>
  <c r="AG212"/>
  <c r="AH212"/>
  <c r="AI212"/>
  <c r="AI214" s="1"/>
  <c r="AJ212"/>
  <c r="AJ214" s="1"/>
  <c r="AK212"/>
  <c r="AK214" s="1"/>
  <c r="AL212"/>
  <c r="AL214" s="1"/>
  <c r="AM212"/>
  <c r="AM214" s="1"/>
  <c r="AN212"/>
  <c r="AO212"/>
  <c r="AO214" s="1"/>
  <c r="AP212"/>
  <c r="AP214" s="1"/>
  <c r="AQ212"/>
  <c r="AQ214" s="1"/>
  <c r="AR212"/>
  <c r="AS212"/>
  <c r="AS214" s="1"/>
  <c r="AT212"/>
  <c r="AT214" s="1"/>
  <c r="AU212"/>
  <c r="AU214" s="1"/>
  <c r="AV212"/>
  <c r="AV214" s="1"/>
  <c r="AW212"/>
  <c r="AW214" s="1"/>
  <c r="AX212"/>
  <c r="AX214" s="1"/>
  <c r="AY212"/>
  <c r="AY214" s="1"/>
  <c r="AZ212"/>
  <c r="AZ214" s="1"/>
  <c r="BA212"/>
  <c r="BA214" s="1"/>
  <c r="BB212"/>
  <c r="BB214" s="1"/>
  <c r="BC212"/>
  <c r="BC214"/>
  <c r="V188" i="3"/>
  <c r="V190"/>
  <c r="U188"/>
  <c r="U190"/>
  <c r="T188"/>
  <c r="T190"/>
  <c r="Z188"/>
  <c r="Z190" s="1"/>
  <c r="Y188"/>
  <c r="X188"/>
  <c r="W188"/>
  <c r="W190"/>
  <c r="S188"/>
  <c r="S190"/>
  <c r="T212" i="1"/>
  <c r="T214" s="1"/>
  <c r="U212"/>
  <c r="U214" s="1"/>
  <c r="V212"/>
  <c r="V214" s="1"/>
  <c r="W212"/>
  <c r="W214" s="1"/>
  <c r="S212"/>
  <c r="S214" s="1"/>
  <c r="BC14" i="2"/>
  <c r="BB14"/>
  <c r="BA14"/>
  <c r="BA191"/>
  <c r="BA193"/>
  <c r="AX165"/>
  <c r="AX65"/>
  <c r="AX50"/>
  <c r="AX191"/>
  <c r="AX193"/>
  <c r="AY191"/>
  <c r="AY193"/>
  <c r="AZ191"/>
  <c r="AZ193"/>
  <c r="BB191"/>
  <c r="BB193"/>
  <c r="BC191"/>
  <c r="BC193"/>
  <c r="AI191"/>
  <c r="AI193" s="1"/>
  <c r="AK191"/>
  <c r="AK193" s="1"/>
  <c r="AL191"/>
  <c r="AL193" s="1"/>
  <c r="AP191"/>
  <c r="AP193" s="1"/>
  <c r="AS191"/>
  <c r="AS193"/>
  <c r="AT191"/>
  <c r="AT193"/>
  <c r="AU191"/>
  <c r="AU193"/>
  <c r="AV191"/>
  <c r="AV193"/>
  <c r="AW191"/>
  <c r="AW193"/>
  <c r="AF191"/>
  <c r="AF193"/>
  <c r="AG191"/>
  <c r="AG193"/>
  <c r="AH191"/>
  <c r="AH193"/>
  <c r="AE191"/>
  <c r="AE193"/>
  <c r="AA191"/>
  <c r="AA193"/>
  <c r="AB191"/>
  <c r="AB193"/>
  <c r="AC191"/>
  <c r="AC193"/>
  <c r="AD191"/>
  <c r="AD193"/>
  <c r="W191"/>
  <c r="W193"/>
  <c r="V191"/>
  <c r="V193"/>
  <c r="T191"/>
  <c r="T193"/>
  <c r="U191"/>
  <c r="U193"/>
  <c r="Z191"/>
  <c r="Z193"/>
  <c r="S191"/>
  <c r="S193"/>
  <c r="Z4" i="1"/>
  <c r="Z84"/>
  <c r="Z86"/>
  <c r="Z91"/>
  <c r="Z44"/>
  <c r="Z24"/>
  <c r="Z42"/>
  <c r="Z162"/>
  <c r="Z173"/>
  <c r="Z12"/>
  <c r="Z112"/>
  <c r="Z115"/>
  <c r="Z14"/>
  <c r="Z17"/>
  <c r="Z23"/>
  <c r="Z138"/>
  <c r="Z142"/>
  <c r="Z125"/>
  <c r="Z120"/>
  <c r="Z19"/>
  <c r="Z107"/>
  <c r="Z212" l="1"/>
</calcChain>
</file>

<file path=xl/sharedStrings.xml><?xml version="1.0" encoding="utf-8"?>
<sst xmlns="http://schemas.openxmlformats.org/spreadsheetml/2006/main" count="1151" uniqueCount="256">
  <si>
    <t>notes</t>
  </si>
  <si>
    <t>unit</t>
  </si>
  <si>
    <t>India</t>
  </si>
  <si>
    <t>United Kingdom</t>
  </si>
  <si>
    <t>Austria-Hungary</t>
  </si>
  <si>
    <t>Belgium</t>
  </si>
  <si>
    <t>France</t>
  </si>
  <si>
    <t>Germany</t>
  </si>
  <si>
    <t>Holland</t>
  </si>
  <si>
    <t>Italy</t>
  </si>
  <si>
    <t>Norway</t>
  </si>
  <si>
    <t>Roumania</t>
  </si>
  <si>
    <t>Russia</t>
  </si>
  <si>
    <t>Spain</t>
  </si>
  <si>
    <t>Sweden</t>
  </si>
  <si>
    <t>Turkey in Europe</t>
  </si>
  <si>
    <t>Cape Colony</t>
  </si>
  <si>
    <t>East African Protectorate (including Zanzibar &amp; Pemba)</t>
  </si>
  <si>
    <t>Egypt</t>
  </si>
  <si>
    <t>German East Africa</t>
  </si>
  <si>
    <t>Italian East Africa (Eritrea &amp; Somaliland)</t>
  </si>
  <si>
    <t>Mauritius</t>
  </si>
  <si>
    <t>Natal</t>
  </si>
  <si>
    <t>Portuguese East Africa</t>
  </si>
  <si>
    <t>Reunion</t>
  </si>
  <si>
    <t>Canada</t>
  </si>
  <si>
    <t>United States</t>
  </si>
  <si>
    <t>Argentina</t>
  </si>
  <si>
    <t>Brazil</t>
  </si>
  <si>
    <t>British Guiana</t>
  </si>
  <si>
    <t>Chile</t>
  </si>
  <si>
    <t>Aden</t>
  </si>
  <si>
    <t>Muskat Territory &amp; Trucial Oman</t>
  </si>
  <si>
    <t>Arabia, Other States</t>
  </si>
  <si>
    <t>Bahrein Islands</t>
  </si>
  <si>
    <t>Ceylon</t>
  </si>
  <si>
    <t>Hong Kong</t>
  </si>
  <si>
    <t>China (Exclusive of Hong Kong &amp; Macao)</t>
  </si>
  <si>
    <t>Indo-China</t>
  </si>
  <si>
    <t>Japan</t>
  </si>
  <si>
    <t>Java</t>
  </si>
  <si>
    <t>Persia</t>
  </si>
  <si>
    <t>Siam</t>
  </si>
  <si>
    <t>Straits Settlements</t>
  </si>
  <si>
    <t>Sumatra</t>
  </si>
  <si>
    <t>Turkey in Asia</t>
  </si>
  <si>
    <t>Australia</t>
  </si>
  <si>
    <t>New Zealand</t>
  </si>
  <si>
    <t>Sandwich Islands</t>
  </si>
  <si>
    <t>1000 sterling</t>
  </si>
  <si>
    <t>West Indies</t>
  </si>
  <si>
    <t>Switzerland</t>
  </si>
  <si>
    <t>April 1-March 30 (based on year ended)</t>
  </si>
  <si>
    <t>Sterling</t>
  </si>
  <si>
    <t>Gibraltar</t>
  </si>
  <si>
    <t>Malta and Gozo</t>
  </si>
  <si>
    <t>Aden and Dependencies</t>
  </si>
  <si>
    <t>Maldives</t>
  </si>
  <si>
    <t>Federated Malay States</t>
  </si>
  <si>
    <t>Borneo (British)</t>
  </si>
  <si>
    <t>Transvaal</t>
  </si>
  <si>
    <t>Mauritius and Dependencies</t>
  </si>
  <si>
    <t>Zanzibar and Pemba</t>
  </si>
  <si>
    <t>East African Protectorate</t>
  </si>
  <si>
    <t>Seychelles</t>
  </si>
  <si>
    <t>Somaliland</t>
  </si>
  <si>
    <t>Canada - Atlantic Coast</t>
  </si>
  <si>
    <t>Canada - Pacific</t>
  </si>
  <si>
    <t>British West India Islands</t>
  </si>
  <si>
    <t>Fiji</t>
  </si>
  <si>
    <t>Russia - Northern</t>
  </si>
  <si>
    <t>Russia - Southern</t>
  </si>
  <si>
    <t>Russia - Pacific ports</t>
  </si>
  <si>
    <t>Denmark</t>
  </si>
  <si>
    <t>Portugal</t>
  </si>
  <si>
    <t>Madeira</t>
  </si>
  <si>
    <t>Greece</t>
  </si>
  <si>
    <t>Includes Crete and Candia</t>
  </si>
  <si>
    <t>Other British Possessions</t>
  </si>
  <si>
    <t>Turkey, Asiatic - Levant and Black Sea</t>
  </si>
  <si>
    <t>Turkey, Asiatic - Red Sea</t>
  </si>
  <si>
    <t>Turkey, Asiatic - Persian Gulf</t>
  </si>
  <si>
    <t>Henjam Island</t>
  </si>
  <si>
    <t>Turkistan (Russia)</t>
  </si>
  <si>
    <t>Borneo, Dutch</t>
  </si>
  <si>
    <t>Celebes and other islands</t>
  </si>
  <si>
    <t>Philippines</t>
  </si>
  <si>
    <t>Algeria</t>
  </si>
  <si>
    <t>Canary Islands</t>
  </si>
  <si>
    <t>Madagascar</t>
  </si>
  <si>
    <t>US - Atlantic Coast</t>
  </si>
  <si>
    <t>US - Pacific Coast</t>
  </si>
  <si>
    <t>Cuba</t>
  </si>
  <si>
    <t>Mexico</t>
  </si>
  <si>
    <t>Dutch Guiana</t>
  </si>
  <si>
    <t>Uruguay</t>
  </si>
  <si>
    <t>Argentine</t>
  </si>
  <si>
    <t>Other Islands in the Pacific</t>
  </si>
  <si>
    <t>Other</t>
  </si>
  <si>
    <t>Includes Atlantic Coast of Patagonia</t>
  </si>
  <si>
    <t>Includes Pacific Coast of Patagonia</t>
  </si>
  <si>
    <t>TOTAL</t>
  </si>
  <si>
    <t>Rupees</t>
  </si>
  <si>
    <t>Ireland</t>
  </si>
  <si>
    <t>Cyprus</t>
  </si>
  <si>
    <t>Palestine</t>
  </si>
  <si>
    <t>Mesopotamia</t>
  </si>
  <si>
    <t>Included in Turkey, Asiatic prior to 1921-22</t>
  </si>
  <si>
    <t>British Honduras</t>
  </si>
  <si>
    <t>Anglo-Egyptian Sudan</t>
  </si>
  <si>
    <t>Kenya Colony</t>
  </si>
  <si>
    <t>Tanganyika Protectorate</t>
  </si>
  <si>
    <t>Uganda Protectorate</t>
  </si>
  <si>
    <t>Nyasaland Protectorate</t>
  </si>
  <si>
    <t>Rhodesia</t>
  </si>
  <si>
    <t>Nigeria</t>
  </si>
  <si>
    <t>South West Africa</t>
  </si>
  <si>
    <t>Finland</t>
  </si>
  <si>
    <t>Estonia</t>
  </si>
  <si>
    <t>Latvia</t>
  </si>
  <si>
    <t>Georgia</t>
  </si>
  <si>
    <t>Poland</t>
  </si>
  <si>
    <t>Includes Dantzig</t>
  </si>
  <si>
    <t>Luxemburg</t>
  </si>
  <si>
    <t>Austria</t>
  </si>
  <si>
    <t>Hungary</t>
  </si>
  <si>
    <t>Czechoslovakia</t>
  </si>
  <si>
    <t>Yugoslavia</t>
  </si>
  <si>
    <t>Crete</t>
  </si>
  <si>
    <t>Syria</t>
  </si>
  <si>
    <t>Smyrna</t>
  </si>
  <si>
    <t>Dutch New Guinea</t>
  </si>
  <si>
    <t>Philippine Islands and Guam</t>
  </si>
  <si>
    <t xml:space="preserve">Formosa </t>
  </si>
  <si>
    <t>Korea</t>
  </si>
  <si>
    <t>Tunis</t>
  </si>
  <si>
    <t>Portuguese West Africa</t>
  </si>
  <si>
    <t>French Somaliland</t>
  </si>
  <si>
    <t>Hayti and St Domingo</t>
  </si>
  <si>
    <t>French West Indies</t>
  </si>
  <si>
    <t>Dutch West Indies</t>
  </si>
  <si>
    <t>Guatemala</t>
  </si>
  <si>
    <t>Colombia</t>
  </si>
  <si>
    <t>Ecuador</t>
  </si>
  <si>
    <t>Hawaii</t>
  </si>
  <si>
    <t>Included as Tanganyika from 1921-22</t>
  </si>
  <si>
    <t>Fiume</t>
  </si>
  <si>
    <t>Channel Islands</t>
  </si>
  <si>
    <t>Bermudas</t>
  </si>
  <si>
    <t>Albania</t>
  </si>
  <si>
    <t>Armenia</t>
  </si>
  <si>
    <t>Macao</t>
  </si>
  <si>
    <t>Tripoli</t>
  </si>
  <si>
    <t>Morocco</t>
  </si>
  <si>
    <t>French West Africa</t>
  </si>
  <si>
    <t>Abyssinia</t>
  </si>
  <si>
    <t>Panama</t>
  </si>
  <si>
    <t>Peru</t>
  </si>
  <si>
    <t>Burma</t>
  </si>
  <si>
    <t>Non-Federated Malay States</t>
  </si>
  <si>
    <t>Gold Coast</t>
  </si>
  <si>
    <t>Includes British Togoland</t>
  </si>
  <si>
    <t>Union of South Africa</t>
  </si>
  <si>
    <t>Socotra</t>
  </si>
  <si>
    <t>Newfoundland and Labrador</t>
  </si>
  <si>
    <t>Bahamas</t>
  </si>
  <si>
    <t>Papua</t>
  </si>
  <si>
    <t>Lithuania</t>
  </si>
  <si>
    <t>Iceland</t>
  </si>
  <si>
    <t>Portugal includes Azores and Madeira</t>
  </si>
  <si>
    <t>Italy includes Fiume</t>
  </si>
  <si>
    <t xml:space="preserve">Bulgaria </t>
  </si>
  <si>
    <t>Saudi Arabia</t>
  </si>
  <si>
    <t>Yemen</t>
  </si>
  <si>
    <t>Hadramaut</t>
  </si>
  <si>
    <t>Kuwait</t>
  </si>
  <si>
    <t>Afghanistan</t>
  </si>
  <si>
    <t>Manchuria</t>
  </si>
  <si>
    <t>Kwantung</t>
  </si>
  <si>
    <t>Morocco, French</t>
  </si>
  <si>
    <t>Morocco, Tanger</t>
  </si>
  <si>
    <t>Liberia</t>
  </si>
  <si>
    <t>Belgian Congo</t>
  </si>
  <si>
    <t>Includes Ruanda and Urundi</t>
  </si>
  <si>
    <t>Alaska</t>
  </si>
  <si>
    <t>Paraguay</t>
  </si>
  <si>
    <t>Panama includes Panama Canal Zone</t>
  </si>
  <si>
    <t>Northern Rhodesia</t>
  </si>
  <si>
    <t>Southern Rhodesia</t>
  </si>
  <si>
    <t>Pakistan</t>
  </si>
  <si>
    <t>Muskat Territory</t>
  </si>
  <si>
    <t>Trucial Oman</t>
  </si>
  <si>
    <t>West Germany</t>
  </si>
  <si>
    <t>East Germany</t>
  </si>
  <si>
    <t>Bolivia</t>
  </si>
  <si>
    <t>Swaziland</t>
  </si>
  <si>
    <t>Sierra Leone</t>
  </si>
  <si>
    <t>St Helena</t>
  </si>
  <si>
    <t>Orange River Colony</t>
  </si>
  <si>
    <t>New Guinea (German)</t>
  </si>
  <si>
    <t>French Congo</t>
  </si>
  <si>
    <t>German South-West Africa</t>
  </si>
  <si>
    <t>French East Africa</t>
  </si>
  <si>
    <t>Porto Rico</t>
  </si>
  <si>
    <t>Danish West Indies</t>
  </si>
  <si>
    <t>San Salvador</t>
  </si>
  <si>
    <t>Nicaragua</t>
  </si>
  <si>
    <t>French Guiana</t>
  </si>
  <si>
    <t>Annual Statement of the Sea-Borne Trade of British India</t>
  </si>
  <si>
    <t>Country of final destination</t>
  </si>
  <si>
    <t>Country of consignment</t>
  </si>
  <si>
    <t>Only merchandise goods, no treasure</t>
  </si>
  <si>
    <t xml:space="preserve">Portugal includes Azores and Madeira </t>
  </si>
  <si>
    <t>Transjordan</t>
  </si>
  <si>
    <t>Gambia</t>
  </si>
  <si>
    <t>Basutoland</t>
  </si>
  <si>
    <t>Morocco, Spanish</t>
  </si>
  <si>
    <t>French Equatorial Africa</t>
  </si>
  <si>
    <t>Portuguese Guinea</t>
  </si>
  <si>
    <t>US Virgin Islands</t>
  </si>
  <si>
    <t>Costa Rica</t>
  </si>
  <si>
    <t>New Guinea</t>
  </si>
  <si>
    <t>Nauru and Western Samoa</t>
  </si>
  <si>
    <t>Cook Islands</t>
  </si>
  <si>
    <t>Guam</t>
  </si>
  <si>
    <t>Falkland Islands</t>
  </si>
  <si>
    <t>Lebanon</t>
  </si>
  <si>
    <t>Honduras</t>
  </si>
  <si>
    <t>Greece includes Crete</t>
  </si>
  <si>
    <t>Belgian Congo includes Ruanda-Urundi</t>
  </si>
  <si>
    <t>Curacao</t>
  </si>
  <si>
    <t>Sierre Leone</t>
  </si>
  <si>
    <t>Merchandise goods only</t>
  </si>
  <si>
    <t>West Africa</t>
  </si>
  <si>
    <t>Portuguese Timor</t>
  </si>
  <si>
    <t>Spanish Gibraltar</t>
  </si>
  <si>
    <t>Other countries in Europe</t>
  </si>
  <si>
    <t>Other countries in Africa</t>
  </si>
  <si>
    <t>Other countries in America</t>
  </si>
  <si>
    <t>Arabia</t>
  </si>
  <si>
    <t>Borneo</t>
  </si>
  <si>
    <t>Other countries in Asia</t>
  </si>
  <si>
    <t>Mekran and Sonmiani</t>
  </si>
  <si>
    <t>Venezuela</t>
  </si>
  <si>
    <t>Northern Nigeria</t>
  </si>
  <si>
    <t>Congo States</t>
  </si>
  <si>
    <t>Includes Channel Islands from 1929-30</t>
  </si>
  <si>
    <t>Also included in Russia - Southern</t>
  </si>
  <si>
    <t>Somaliland (British and French)</t>
  </si>
  <si>
    <t>Borneo (British and Dutch)</t>
  </si>
  <si>
    <t>Spanish West Africa</t>
  </si>
  <si>
    <t>Other countries in South America</t>
  </si>
  <si>
    <t>British West Africa</t>
  </si>
  <si>
    <t>Servia</t>
  </si>
  <si>
    <t>British West Indies</t>
  </si>
  <si>
    <t>West Indies (described)</t>
  </si>
</sst>
</file>

<file path=xl/styles.xml><?xml version="1.0" encoding="utf-8"?>
<styleSheet xmlns="http://schemas.openxmlformats.org/spreadsheetml/2006/main">
  <numFmts count="2">
    <numFmt numFmtId="164" formatCode="?,???,???,##0"/>
    <numFmt numFmtId="165" formatCode="###\ ##\ ##\ #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165" fontId="0" fillId="0" borderId="0" xfId="0" applyNumberFormat="1" applyFill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201"/>
  <sheetViews>
    <sheetView zoomScale="85" zoomScaleNormal="85" workbookViewId="0">
      <pane xSplit="3" ySplit="1" topLeftCell="AG2" activePane="bottomRight" state="frozen"/>
      <selection activeCell="AN5" sqref="AN5"/>
      <selection pane="topRight" activeCell="AN5" sqref="AN5"/>
      <selection pane="bottomLeft" activeCell="AN5" sqref="AN5"/>
      <selection pane="bottomRight" activeCell="AM47" sqref="AM47"/>
    </sheetView>
  </sheetViews>
  <sheetFormatPr defaultRowHeight="15"/>
  <cols>
    <col min="5" max="6" width="9.28515625" bestFit="1" customWidth="1"/>
    <col min="7" max="11" width="9.28515625" style="1" bestFit="1" customWidth="1"/>
    <col min="20" max="22" width="9.140625" customWidth="1"/>
    <col min="23" max="23" width="10.7109375" customWidth="1"/>
    <col min="24" max="24" width="10.42578125" customWidth="1"/>
    <col min="25" max="25" width="10.28515625" bestFit="1" customWidth="1"/>
    <col min="26" max="28" width="11" bestFit="1" customWidth="1"/>
    <col min="29" max="29" width="11.7109375" bestFit="1" customWidth="1"/>
    <col min="30" max="33" width="11" bestFit="1" customWidth="1"/>
    <col min="34" max="34" width="13.7109375" customWidth="1"/>
    <col min="35" max="35" width="12.7109375" bestFit="1" customWidth="1"/>
    <col min="36" max="37" width="11.7109375" bestFit="1" customWidth="1"/>
    <col min="38" max="38" width="14.28515625" customWidth="1"/>
    <col min="39" max="39" width="13" customWidth="1"/>
    <col min="40" max="40" width="11.7109375" bestFit="1" customWidth="1"/>
    <col min="41" max="41" width="10.28515625" bestFit="1" customWidth="1"/>
    <col min="42" max="42" width="11.7109375" bestFit="1" customWidth="1"/>
    <col min="43" max="43" width="10.28515625" bestFit="1" customWidth="1"/>
    <col min="44" max="44" width="11.7109375" bestFit="1" customWidth="1"/>
    <col min="45" max="51" width="11" bestFit="1" customWidth="1"/>
    <col min="52" max="55" width="12.7109375" bestFit="1" customWidth="1"/>
    <col min="56" max="56" width="12.28515625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 s="1">
        <v>1902</v>
      </c>
      <c r="H1" s="1">
        <v>1903</v>
      </c>
      <c r="I1" s="1">
        <v>1904</v>
      </c>
      <c r="J1" s="1">
        <v>1905</v>
      </c>
      <c r="K1" s="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>
      <c r="C3" t="s">
        <v>52</v>
      </c>
      <c r="G3" s="1" t="s">
        <v>53</v>
      </c>
      <c r="H3" s="1" t="s">
        <v>53</v>
      </c>
      <c r="I3" s="1" t="s">
        <v>53</v>
      </c>
      <c r="J3" s="1" t="s">
        <v>53</v>
      </c>
      <c r="K3" s="1" t="s">
        <v>53</v>
      </c>
      <c r="S3" t="s">
        <v>53</v>
      </c>
      <c r="T3" t="s">
        <v>53</v>
      </c>
      <c r="U3" t="s">
        <v>53</v>
      </c>
      <c r="V3" t="s">
        <v>53</v>
      </c>
      <c r="W3" t="s">
        <v>53</v>
      </c>
      <c r="X3" t="s">
        <v>53</v>
      </c>
      <c r="Y3" t="s">
        <v>53</v>
      </c>
      <c r="Z3" t="s">
        <v>102</v>
      </c>
      <c r="AA3" t="s">
        <v>102</v>
      </c>
      <c r="AB3" t="s">
        <v>102</v>
      </c>
      <c r="AC3" t="s">
        <v>102</v>
      </c>
      <c r="AD3" t="s">
        <v>102</v>
      </c>
      <c r="AE3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102</v>
      </c>
      <c r="AL3" t="s">
        <v>102</v>
      </c>
      <c r="AM3" t="s">
        <v>102</v>
      </c>
      <c r="AS3" t="s">
        <v>102</v>
      </c>
      <c r="AT3" t="s">
        <v>102</v>
      </c>
      <c r="AU3" t="s">
        <v>102</v>
      </c>
      <c r="AV3" t="s">
        <v>102</v>
      </c>
      <c r="AW3" t="s">
        <v>102</v>
      </c>
      <c r="AX3" t="s">
        <v>102</v>
      </c>
      <c r="AY3" t="s">
        <v>102</v>
      </c>
      <c r="AZ3" t="s">
        <v>102</v>
      </c>
      <c r="BA3" t="s">
        <v>102</v>
      </c>
      <c r="BB3" t="s">
        <v>102</v>
      </c>
      <c r="BC3" t="s">
        <v>102</v>
      </c>
    </row>
    <row r="4" spans="1:55">
      <c r="A4" t="s">
        <v>2</v>
      </c>
      <c r="B4" t="s">
        <v>3</v>
      </c>
      <c r="C4" t="s">
        <v>246</v>
      </c>
      <c r="E4">
        <v>32502127</v>
      </c>
      <c r="F4">
        <v>32450647</v>
      </c>
      <c r="G4" s="1">
        <v>35037509</v>
      </c>
      <c r="H4" s="1">
        <v>34855099</v>
      </c>
      <c r="I4" s="1">
        <v>36706020</v>
      </c>
      <c r="J4" s="1">
        <v>42039612</v>
      </c>
      <c r="K4" s="1">
        <v>45836222</v>
      </c>
      <c r="S4">
        <v>78388149</v>
      </c>
      <c r="T4">
        <v>61959176</v>
      </c>
      <c r="U4">
        <v>52205811</v>
      </c>
      <c r="V4">
        <v>58520823</v>
      </c>
      <c r="W4">
        <v>54514299</v>
      </c>
      <c r="X4">
        <v>51330809</v>
      </c>
      <c r="Y4">
        <v>104983280</v>
      </c>
      <c r="Z4">
        <v>2045989660</v>
      </c>
      <c r="AA4">
        <v>1509206267</v>
      </c>
      <c r="AB4">
        <v>1400457405</v>
      </c>
      <c r="AC4">
        <v>1316042877</v>
      </c>
      <c r="AD4">
        <v>1334504782</v>
      </c>
      <c r="AE4">
        <v>1153202107</v>
      </c>
      <c r="AF4">
        <v>1105342516</v>
      </c>
      <c r="AG4">
        <v>1192101021</v>
      </c>
      <c r="AH4">
        <v>1132442969</v>
      </c>
      <c r="AI4">
        <v>1031030176</v>
      </c>
      <c r="AJ4" s="3">
        <v>612870742</v>
      </c>
      <c r="AK4">
        <v>448143640</v>
      </c>
      <c r="AL4" s="3">
        <v>487977339</v>
      </c>
      <c r="AM4">
        <v>475868963</v>
      </c>
      <c r="AN4" s="3">
        <v>537254962</v>
      </c>
      <c r="AO4">
        <v>521865245</v>
      </c>
      <c r="AP4" s="3">
        <v>480682597</v>
      </c>
      <c r="AQ4">
        <v>519585930</v>
      </c>
      <c r="AR4" s="3">
        <v>464891297</v>
      </c>
      <c r="AS4">
        <v>416133795</v>
      </c>
      <c r="AT4">
        <v>359370483</v>
      </c>
      <c r="AU4">
        <v>366170512</v>
      </c>
      <c r="AV4">
        <v>295475812</v>
      </c>
      <c r="AW4">
        <v>295644727</v>
      </c>
      <c r="AX4">
        <v>402888947</v>
      </c>
      <c r="AY4">
        <v>612606470</v>
      </c>
      <c r="AZ4" s="3">
        <v>1059665192</v>
      </c>
      <c r="BA4" s="3">
        <v>1209043542</v>
      </c>
      <c r="BB4" s="3">
        <v>1529879078</v>
      </c>
      <c r="BC4" s="3">
        <v>1539566138</v>
      </c>
    </row>
    <row r="5" spans="1:55">
      <c r="B5" t="s">
        <v>103</v>
      </c>
      <c r="AJ5" s="3"/>
      <c r="AL5" s="3"/>
      <c r="AM5">
        <v>16083</v>
      </c>
      <c r="AN5">
        <v>64745</v>
      </c>
      <c r="AO5">
        <v>81539</v>
      </c>
      <c r="AP5">
        <v>96850</v>
      </c>
      <c r="AQ5">
        <v>51936</v>
      </c>
      <c r="AR5">
        <v>41810</v>
      </c>
      <c r="AS5">
        <v>51277</v>
      </c>
      <c r="AT5">
        <v>10145</v>
      </c>
      <c r="AU5">
        <v>9497</v>
      </c>
      <c r="AZ5" s="3"/>
      <c r="BA5" s="3">
        <v>12845</v>
      </c>
      <c r="BB5" s="3">
        <v>25214</v>
      </c>
      <c r="BC5" s="3">
        <v>152471</v>
      </c>
    </row>
    <row r="6" spans="1:55">
      <c r="B6" t="s">
        <v>147</v>
      </c>
      <c r="AE6">
        <v>6397</v>
      </c>
      <c r="AF6">
        <v>219049</v>
      </c>
      <c r="AG6">
        <v>779465</v>
      </c>
      <c r="AH6">
        <v>536</v>
      </c>
      <c r="AJ6" s="3"/>
      <c r="AL6" s="3"/>
      <c r="AZ6" s="3"/>
      <c r="BA6" s="3"/>
      <c r="BB6" s="3"/>
      <c r="BC6" s="3"/>
    </row>
    <row r="7" spans="1:55">
      <c r="B7" t="s">
        <v>54</v>
      </c>
      <c r="S7">
        <v>4483</v>
      </c>
      <c r="T7">
        <v>8248</v>
      </c>
      <c r="U7">
        <v>12427</v>
      </c>
      <c r="V7">
        <v>5918</v>
      </c>
      <c r="W7">
        <v>7786</v>
      </c>
      <c r="X7">
        <v>25091</v>
      </c>
      <c r="Y7">
        <v>58756</v>
      </c>
      <c r="Z7">
        <v>873570</v>
      </c>
      <c r="AA7">
        <v>331752</v>
      </c>
      <c r="AB7">
        <v>501174</v>
      </c>
      <c r="AC7">
        <v>238998</v>
      </c>
      <c r="AD7">
        <v>425127</v>
      </c>
      <c r="AE7">
        <v>420100</v>
      </c>
      <c r="AF7">
        <v>508885</v>
      </c>
      <c r="AG7">
        <v>284254</v>
      </c>
      <c r="AH7">
        <v>92537</v>
      </c>
      <c r="AI7">
        <v>69030</v>
      </c>
      <c r="AJ7" s="3">
        <v>128857</v>
      </c>
      <c r="AK7">
        <v>38303</v>
      </c>
      <c r="AL7" s="3">
        <v>35139</v>
      </c>
      <c r="AM7">
        <v>29035</v>
      </c>
      <c r="AN7" s="3">
        <v>40732</v>
      </c>
      <c r="AO7">
        <v>36986</v>
      </c>
      <c r="AP7" s="3">
        <v>29758</v>
      </c>
      <c r="AQ7">
        <v>26135</v>
      </c>
      <c r="AR7" s="3">
        <v>23069</v>
      </c>
      <c r="AS7">
        <v>25534</v>
      </c>
      <c r="AT7">
        <v>4208</v>
      </c>
      <c r="AU7">
        <v>13974</v>
      </c>
      <c r="AV7">
        <v>1366</v>
      </c>
      <c r="AW7">
        <v>481</v>
      </c>
      <c r="AX7">
        <v>402</v>
      </c>
      <c r="AY7">
        <v>10386</v>
      </c>
      <c r="AZ7" s="3">
        <v>22605</v>
      </c>
      <c r="BA7" s="3">
        <v>111994</v>
      </c>
      <c r="BB7" s="3">
        <v>1075</v>
      </c>
      <c r="BC7" s="3">
        <v>560</v>
      </c>
    </row>
    <row r="8" spans="1:55">
      <c r="B8" t="s">
        <v>55</v>
      </c>
      <c r="E8">
        <v>3537</v>
      </c>
      <c r="F8">
        <v>957</v>
      </c>
      <c r="G8" s="1">
        <v>1004</v>
      </c>
      <c r="H8" s="1">
        <v>926</v>
      </c>
      <c r="I8" s="1">
        <v>738</v>
      </c>
      <c r="J8" s="1">
        <v>694</v>
      </c>
      <c r="K8" s="1">
        <v>841</v>
      </c>
      <c r="S8">
        <v>1162</v>
      </c>
      <c r="T8">
        <v>2385</v>
      </c>
      <c r="U8">
        <v>11065</v>
      </c>
      <c r="V8">
        <v>2392</v>
      </c>
      <c r="W8">
        <v>2389</v>
      </c>
      <c r="X8">
        <v>3183</v>
      </c>
      <c r="Y8">
        <v>356</v>
      </c>
      <c r="Z8">
        <v>2320</v>
      </c>
      <c r="AA8">
        <v>44931</v>
      </c>
      <c r="AB8">
        <v>7114</v>
      </c>
      <c r="AC8">
        <v>2620</v>
      </c>
      <c r="AD8">
        <v>3550</v>
      </c>
      <c r="AE8">
        <v>7210</v>
      </c>
      <c r="AF8">
        <v>11982</v>
      </c>
      <c r="AG8">
        <v>2534</v>
      </c>
      <c r="AH8">
        <v>6038</v>
      </c>
      <c r="AI8">
        <v>6367</v>
      </c>
      <c r="AJ8" s="3">
        <v>302</v>
      </c>
      <c r="AK8">
        <v>3241</v>
      </c>
      <c r="AL8" s="3">
        <v>15473</v>
      </c>
      <c r="AM8">
        <v>7453</v>
      </c>
      <c r="AN8" s="3">
        <v>26359</v>
      </c>
      <c r="AO8">
        <v>2488</v>
      </c>
      <c r="AP8" s="3">
        <v>5019</v>
      </c>
      <c r="AQ8">
        <v>9327</v>
      </c>
      <c r="AR8" s="3">
        <v>2788</v>
      </c>
      <c r="AS8">
        <v>2491</v>
      </c>
      <c r="AT8">
        <v>88</v>
      </c>
      <c r="AX8">
        <v>1982</v>
      </c>
      <c r="AY8">
        <v>43</v>
      </c>
      <c r="AZ8" s="3">
        <v>546</v>
      </c>
      <c r="BA8" s="3">
        <v>25162</v>
      </c>
      <c r="BB8" s="3">
        <v>3481</v>
      </c>
      <c r="BC8" s="3">
        <v>80743</v>
      </c>
    </row>
    <row r="9" spans="1:55">
      <c r="B9" t="s">
        <v>104</v>
      </c>
      <c r="Y9">
        <v>5</v>
      </c>
      <c r="AA9">
        <v>34</v>
      </c>
      <c r="AB9">
        <v>4553</v>
      </c>
      <c r="AC9">
        <v>2251</v>
      </c>
      <c r="AD9">
        <v>1595</v>
      </c>
      <c r="AE9">
        <v>1533</v>
      </c>
      <c r="AF9">
        <v>3335</v>
      </c>
      <c r="AG9">
        <v>157</v>
      </c>
      <c r="AH9">
        <v>17823</v>
      </c>
      <c r="AI9">
        <v>307</v>
      </c>
      <c r="AJ9" s="3">
        <v>879</v>
      </c>
      <c r="AK9">
        <v>709</v>
      </c>
      <c r="AL9" s="3">
        <v>1710</v>
      </c>
      <c r="AM9">
        <v>30024</v>
      </c>
      <c r="AN9" s="3">
        <v>165349</v>
      </c>
      <c r="AO9">
        <v>89553</v>
      </c>
      <c r="AP9" s="3">
        <v>36009</v>
      </c>
      <c r="AQ9">
        <v>163491</v>
      </c>
      <c r="AR9" s="3">
        <v>117410</v>
      </c>
      <c r="AS9">
        <v>157860</v>
      </c>
      <c r="AT9">
        <v>313442</v>
      </c>
      <c r="AU9">
        <v>546760</v>
      </c>
      <c r="AV9">
        <v>223630</v>
      </c>
      <c r="AW9">
        <v>2405852</v>
      </c>
      <c r="AX9">
        <v>631663</v>
      </c>
      <c r="AY9">
        <v>958805</v>
      </c>
      <c r="AZ9" s="3">
        <v>640316</v>
      </c>
      <c r="BA9" s="3">
        <v>19297</v>
      </c>
      <c r="BB9" s="3">
        <v>311607</v>
      </c>
      <c r="BC9" s="3">
        <v>160604</v>
      </c>
    </row>
    <row r="10" spans="1:55">
      <c r="B10" t="s">
        <v>105</v>
      </c>
      <c r="AA10">
        <v>8732</v>
      </c>
      <c r="AB10">
        <v>800</v>
      </c>
      <c r="AC10">
        <v>1458</v>
      </c>
      <c r="AD10">
        <v>2429</v>
      </c>
      <c r="AE10">
        <v>7645</v>
      </c>
      <c r="AF10">
        <v>1773</v>
      </c>
      <c r="AG10">
        <v>16602</v>
      </c>
      <c r="AH10">
        <v>9006</v>
      </c>
      <c r="AI10">
        <v>14954</v>
      </c>
      <c r="AJ10" s="3">
        <v>42484</v>
      </c>
      <c r="AK10">
        <v>58759</v>
      </c>
      <c r="AL10" s="3">
        <v>182841</v>
      </c>
      <c r="AM10">
        <v>138597</v>
      </c>
      <c r="AN10" s="3">
        <v>198592</v>
      </c>
      <c r="AO10">
        <v>137660</v>
      </c>
      <c r="AP10" s="3">
        <v>105568</v>
      </c>
      <c r="AQ10">
        <v>127584</v>
      </c>
      <c r="AR10" s="3">
        <v>153960</v>
      </c>
      <c r="AS10">
        <v>150829</v>
      </c>
      <c r="AT10">
        <v>190529</v>
      </c>
      <c r="AU10">
        <v>130737</v>
      </c>
      <c r="AV10">
        <v>892114</v>
      </c>
      <c r="AW10">
        <v>5239231</v>
      </c>
      <c r="AX10">
        <v>13708096</v>
      </c>
      <c r="AY10">
        <v>14373195</v>
      </c>
      <c r="AZ10" s="3">
        <v>9178247</v>
      </c>
      <c r="BA10" s="3">
        <v>4992127</v>
      </c>
      <c r="BB10" s="3">
        <v>206653</v>
      </c>
      <c r="BC10" s="3">
        <v>58551</v>
      </c>
    </row>
    <row r="11" spans="1:55">
      <c r="B11" t="s">
        <v>56</v>
      </c>
      <c r="E11">
        <v>99059</v>
      </c>
      <c r="F11">
        <v>110756</v>
      </c>
      <c r="G11" s="1">
        <v>163308</v>
      </c>
      <c r="H11" s="1">
        <v>157500</v>
      </c>
      <c r="I11" s="1">
        <v>151740</v>
      </c>
      <c r="J11" s="1">
        <v>182214</v>
      </c>
      <c r="K11" s="1">
        <v>214369</v>
      </c>
      <c r="S11">
        <v>291777</v>
      </c>
      <c r="T11">
        <v>522667</v>
      </c>
      <c r="U11">
        <v>320946</v>
      </c>
      <c r="V11">
        <v>472098</v>
      </c>
      <c r="W11">
        <v>660805</v>
      </c>
      <c r="X11">
        <v>594625</v>
      </c>
      <c r="Y11">
        <v>1019770</v>
      </c>
      <c r="Z11">
        <v>9258860</v>
      </c>
      <c r="AA11">
        <v>8167866</v>
      </c>
      <c r="AB11">
        <v>7320085</v>
      </c>
      <c r="AC11">
        <v>5318163</v>
      </c>
      <c r="AD11">
        <v>5739395</v>
      </c>
      <c r="AE11">
        <v>4323941</v>
      </c>
      <c r="AF11">
        <v>5291625</v>
      </c>
      <c r="AG11">
        <v>6601213</v>
      </c>
      <c r="AH11">
        <v>6247421</v>
      </c>
      <c r="AI11">
        <v>5698820</v>
      </c>
      <c r="AJ11" s="3">
        <v>3301907</v>
      </c>
      <c r="AK11">
        <v>5317515</v>
      </c>
      <c r="AL11" s="3">
        <v>4470041</v>
      </c>
      <c r="AM11">
        <v>4926919</v>
      </c>
      <c r="AN11" s="3">
        <v>4194370</v>
      </c>
      <c r="AO11">
        <v>4269996</v>
      </c>
      <c r="AP11" s="3">
        <v>4807275</v>
      </c>
      <c r="AQ11">
        <v>5870756</v>
      </c>
      <c r="AR11" s="3">
        <v>2418503</v>
      </c>
      <c r="AS11">
        <v>5468329</v>
      </c>
      <c r="AT11">
        <v>4016196</v>
      </c>
      <c r="AU11">
        <v>4803966</v>
      </c>
      <c r="AV11">
        <v>5910065</v>
      </c>
      <c r="AW11">
        <v>7319681</v>
      </c>
      <c r="AX11">
        <v>7434106</v>
      </c>
      <c r="AY11">
        <v>3472220</v>
      </c>
      <c r="AZ11" s="3">
        <v>5941475</v>
      </c>
      <c r="BA11" s="3">
        <v>26476191</v>
      </c>
      <c r="BB11" s="3">
        <v>17683147</v>
      </c>
      <c r="BC11" s="3">
        <v>14567379</v>
      </c>
    </row>
    <row r="12" spans="1:55">
      <c r="B12" t="s">
        <v>106</v>
      </c>
      <c r="C12" t="s">
        <v>107</v>
      </c>
      <c r="AA12">
        <v>9103258</v>
      </c>
      <c r="AB12">
        <v>11719037</v>
      </c>
      <c r="AC12">
        <v>11623040</v>
      </c>
      <c r="AD12">
        <v>8836282</v>
      </c>
      <c r="AE12">
        <v>7671451</v>
      </c>
      <c r="AF12">
        <v>7004670</v>
      </c>
      <c r="AG12">
        <v>9515907</v>
      </c>
      <c r="AH12">
        <v>7151634</v>
      </c>
      <c r="AI12">
        <v>10233855</v>
      </c>
      <c r="AJ12" s="3">
        <v>10063158</v>
      </c>
      <c r="AK12">
        <v>5789340</v>
      </c>
      <c r="AL12" s="3">
        <v>4326648</v>
      </c>
      <c r="AM12">
        <v>3936295</v>
      </c>
      <c r="AN12" s="3">
        <v>5245300</v>
      </c>
      <c r="AO12">
        <v>4960448</v>
      </c>
      <c r="AP12" s="3">
        <v>5378461</v>
      </c>
      <c r="AQ12">
        <v>5243139</v>
      </c>
      <c r="AR12" s="3">
        <v>4599573</v>
      </c>
      <c r="AS12">
        <v>6806813</v>
      </c>
      <c r="AT12">
        <v>4882490</v>
      </c>
      <c r="AU12">
        <v>10284069</v>
      </c>
      <c r="AV12">
        <v>2290735</v>
      </c>
      <c r="AW12">
        <v>5458032</v>
      </c>
      <c r="AX12">
        <v>12449470</v>
      </c>
      <c r="AY12">
        <v>10569736</v>
      </c>
      <c r="AZ12" s="3">
        <v>20903876</v>
      </c>
      <c r="BA12" s="3">
        <v>19884060</v>
      </c>
      <c r="BB12" s="3">
        <v>12719957</v>
      </c>
      <c r="BC12" s="3">
        <v>33828354</v>
      </c>
    </row>
    <row r="13" spans="1:55">
      <c r="B13" t="s">
        <v>34</v>
      </c>
      <c r="S13">
        <v>485972</v>
      </c>
      <c r="T13">
        <v>116653</v>
      </c>
      <c r="U13">
        <v>209309</v>
      </c>
      <c r="V13">
        <v>230902</v>
      </c>
      <c r="W13">
        <v>330204</v>
      </c>
      <c r="X13">
        <v>193517</v>
      </c>
      <c r="Y13">
        <v>329671</v>
      </c>
      <c r="Z13">
        <v>2358620</v>
      </c>
      <c r="AA13">
        <v>3982626</v>
      </c>
      <c r="AB13">
        <v>6107821</v>
      </c>
      <c r="AC13">
        <v>5699650</v>
      </c>
      <c r="AD13">
        <v>3375969</v>
      </c>
      <c r="AE13">
        <v>2611552</v>
      </c>
      <c r="AF13">
        <v>2595474</v>
      </c>
      <c r="AG13">
        <v>2357904</v>
      </c>
      <c r="AH13">
        <v>2015814</v>
      </c>
      <c r="AI13">
        <v>2134440</v>
      </c>
      <c r="AJ13" s="3">
        <v>796740</v>
      </c>
      <c r="AK13">
        <v>758794</v>
      </c>
      <c r="AL13" s="3">
        <v>834463</v>
      </c>
      <c r="AM13">
        <v>804616</v>
      </c>
      <c r="AN13" s="3">
        <v>630040</v>
      </c>
      <c r="AO13">
        <v>681887</v>
      </c>
      <c r="AP13" s="3">
        <v>599994</v>
      </c>
      <c r="AQ13">
        <v>2636581</v>
      </c>
      <c r="AR13" s="3">
        <v>8188973</v>
      </c>
      <c r="AS13">
        <v>20225660</v>
      </c>
      <c r="AT13">
        <v>22302324</v>
      </c>
      <c r="AU13">
        <v>33743090</v>
      </c>
      <c r="AV13">
        <v>40222303</v>
      </c>
      <c r="AW13">
        <v>37494435</v>
      </c>
      <c r="AX13">
        <v>31214728</v>
      </c>
      <c r="AY13">
        <v>45983977</v>
      </c>
      <c r="AZ13" s="3">
        <v>20157784</v>
      </c>
      <c r="BA13" s="3">
        <v>27228762</v>
      </c>
      <c r="BB13" s="3">
        <v>47607413</v>
      </c>
      <c r="BC13" s="3">
        <v>62388799</v>
      </c>
    </row>
    <row r="14" spans="1:55">
      <c r="B14" t="s">
        <v>189</v>
      </c>
      <c r="AJ14" s="3"/>
      <c r="AL14" s="3"/>
      <c r="AZ14" s="3"/>
      <c r="BA14" s="3">
        <f>7510321+2578813</f>
        <v>10089134</v>
      </c>
      <c r="BB14" s="3">
        <f>220479563+3097613</f>
        <v>223577176</v>
      </c>
      <c r="BC14" s="3">
        <f>123310263+1451576</f>
        <v>124761839</v>
      </c>
    </row>
    <row r="15" spans="1:55">
      <c r="B15" t="s">
        <v>57</v>
      </c>
      <c r="E15">
        <v>4027</v>
      </c>
      <c r="F15">
        <v>5669</v>
      </c>
      <c r="G15" s="1">
        <v>3232</v>
      </c>
      <c r="H15" s="1">
        <v>1959</v>
      </c>
      <c r="I15" s="1">
        <v>4780</v>
      </c>
      <c r="J15" s="1">
        <v>4655</v>
      </c>
      <c r="K15" s="1">
        <v>6301</v>
      </c>
      <c r="S15">
        <v>10892</v>
      </c>
      <c r="T15">
        <v>10167</v>
      </c>
      <c r="U15">
        <v>7235</v>
      </c>
      <c r="V15">
        <v>8917</v>
      </c>
      <c r="W15">
        <v>8167</v>
      </c>
      <c r="X15">
        <v>4377</v>
      </c>
      <c r="Y15">
        <v>11018</v>
      </c>
      <c r="Z15">
        <v>92650</v>
      </c>
      <c r="AA15">
        <v>178472</v>
      </c>
      <c r="AB15">
        <v>135370</v>
      </c>
      <c r="AC15">
        <v>80845</v>
      </c>
      <c r="AD15">
        <v>52181</v>
      </c>
      <c r="AE15">
        <v>153110</v>
      </c>
      <c r="AF15">
        <v>120059</v>
      </c>
      <c r="AG15">
        <v>146819</v>
      </c>
      <c r="AH15">
        <v>116723</v>
      </c>
      <c r="AI15">
        <v>68517</v>
      </c>
      <c r="AJ15" s="3">
        <v>78930</v>
      </c>
      <c r="AK15">
        <v>58761</v>
      </c>
      <c r="AL15" s="3">
        <v>53096</v>
      </c>
      <c r="AM15">
        <v>64520</v>
      </c>
      <c r="AN15" s="3">
        <v>40808</v>
      </c>
      <c r="AO15">
        <v>36922</v>
      </c>
      <c r="AP15" s="3">
        <v>42794</v>
      </c>
      <c r="AQ15">
        <v>45893</v>
      </c>
      <c r="AR15" s="3">
        <v>22775</v>
      </c>
      <c r="AS15">
        <v>25312</v>
      </c>
      <c r="AT15">
        <v>18371</v>
      </c>
      <c r="AU15">
        <v>21737</v>
      </c>
      <c r="AV15">
        <v>2353</v>
      </c>
      <c r="AW15">
        <v>431</v>
      </c>
      <c r="AX15">
        <v>15312</v>
      </c>
      <c r="AY15">
        <v>14811</v>
      </c>
      <c r="AZ15" s="3">
        <v>29445</v>
      </c>
      <c r="BA15" s="3">
        <v>42543</v>
      </c>
      <c r="BB15" s="3">
        <v>101890</v>
      </c>
      <c r="BC15" s="3">
        <v>172684</v>
      </c>
    </row>
    <row r="16" spans="1:55">
      <c r="B16" t="s">
        <v>35</v>
      </c>
      <c r="E16">
        <v>409740</v>
      </c>
      <c r="F16">
        <v>504934</v>
      </c>
      <c r="G16" s="1">
        <v>604148</v>
      </c>
      <c r="H16" s="1">
        <v>474500</v>
      </c>
      <c r="I16" s="1">
        <v>469918</v>
      </c>
      <c r="J16" s="1">
        <v>415201</v>
      </c>
      <c r="K16" s="1">
        <v>447301</v>
      </c>
      <c r="S16">
        <v>539000</v>
      </c>
      <c r="T16">
        <v>527721</v>
      </c>
      <c r="U16">
        <v>636732</v>
      </c>
      <c r="V16">
        <v>827459</v>
      </c>
      <c r="W16">
        <v>1604325</v>
      </c>
      <c r="X16">
        <v>1953425</v>
      </c>
      <c r="Y16">
        <v>2512174</v>
      </c>
      <c r="Z16">
        <v>19103560</v>
      </c>
      <c r="AA16">
        <v>13798441</v>
      </c>
      <c r="AB16">
        <v>14373244</v>
      </c>
      <c r="AC16">
        <v>12905995</v>
      </c>
      <c r="AD16">
        <v>13554996</v>
      </c>
      <c r="AE16">
        <v>17010510</v>
      </c>
      <c r="AF16">
        <v>13714918</v>
      </c>
      <c r="AG16">
        <v>19006847</v>
      </c>
      <c r="AH16">
        <v>21040666</v>
      </c>
      <c r="AI16">
        <v>18018013</v>
      </c>
      <c r="AJ16" s="3">
        <v>14346619</v>
      </c>
      <c r="AK16">
        <v>13677539</v>
      </c>
      <c r="AL16" s="3">
        <v>17649787</v>
      </c>
      <c r="AM16">
        <v>12888049</v>
      </c>
      <c r="AN16" s="3">
        <v>12870016</v>
      </c>
      <c r="AO16">
        <v>14940987</v>
      </c>
      <c r="AP16" s="3">
        <v>17615417</v>
      </c>
      <c r="AQ16">
        <v>16641898</v>
      </c>
      <c r="AR16" s="3">
        <v>11752007</v>
      </c>
      <c r="AS16">
        <v>14636387</v>
      </c>
      <c r="AT16">
        <v>21887802</v>
      </c>
      <c r="AU16">
        <v>34057451</v>
      </c>
      <c r="AV16">
        <v>43708773</v>
      </c>
      <c r="AW16">
        <v>35047769</v>
      </c>
      <c r="AX16">
        <v>36425552</v>
      </c>
      <c r="AY16">
        <v>37270111</v>
      </c>
      <c r="AZ16" s="3">
        <v>34254895</v>
      </c>
      <c r="BA16" s="3">
        <v>28024018</v>
      </c>
      <c r="BB16" s="3">
        <v>27313436</v>
      </c>
      <c r="BC16" s="3">
        <v>27301329</v>
      </c>
    </row>
    <row r="17" spans="2:55">
      <c r="B17" t="s">
        <v>158</v>
      </c>
      <c r="AJ17" s="3"/>
      <c r="AL17" s="3"/>
      <c r="AQ17">
        <v>259650824</v>
      </c>
      <c r="AR17" s="3">
        <v>243490923</v>
      </c>
      <c r="AS17">
        <v>313781783</v>
      </c>
      <c r="AT17">
        <v>286188389</v>
      </c>
      <c r="AU17">
        <v>293871494</v>
      </c>
      <c r="AV17">
        <v>14444737</v>
      </c>
      <c r="AW17">
        <v>272687</v>
      </c>
      <c r="AX17">
        <v>1305020</v>
      </c>
      <c r="AY17">
        <v>4224650</v>
      </c>
      <c r="AZ17" s="3">
        <v>47476852</v>
      </c>
      <c r="BA17" s="3">
        <v>124891870</v>
      </c>
      <c r="BB17" s="3">
        <v>262462576</v>
      </c>
      <c r="BC17" s="3">
        <v>141712456</v>
      </c>
    </row>
    <row r="18" spans="2:55">
      <c r="B18" t="s">
        <v>43</v>
      </c>
      <c r="E18">
        <v>1290381</v>
      </c>
      <c r="F18">
        <v>1544635</v>
      </c>
      <c r="G18" s="1">
        <v>1553464</v>
      </c>
      <c r="H18" s="1">
        <v>1549588</v>
      </c>
      <c r="I18" s="1">
        <v>1638768</v>
      </c>
      <c r="J18" s="1">
        <v>2019029</v>
      </c>
      <c r="K18" s="1">
        <v>1701135</v>
      </c>
      <c r="S18">
        <v>2281752</v>
      </c>
      <c r="T18">
        <v>2250060</v>
      </c>
      <c r="U18">
        <v>2502085</v>
      </c>
      <c r="V18">
        <v>2589679</v>
      </c>
      <c r="W18">
        <v>3497762</v>
      </c>
      <c r="X18">
        <v>3737786</v>
      </c>
      <c r="Y18">
        <v>5934281</v>
      </c>
      <c r="Z18">
        <v>48143060</v>
      </c>
      <c r="AA18">
        <v>40778235</v>
      </c>
      <c r="AB18">
        <v>44812596</v>
      </c>
      <c r="AC18">
        <v>49275068</v>
      </c>
      <c r="AD18">
        <v>48559386</v>
      </c>
      <c r="AE18">
        <v>56598291</v>
      </c>
      <c r="AF18">
        <v>58212992</v>
      </c>
      <c r="AG18">
        <v>58421731</v>
      </c>
      <c r="AH18">
        <v>51086712</v>
      </c>
      <c r="AI18">
        <v>61653849</v>
      </c>
      <c r="AJ18" s="3">
        <v>39680346</v>
      </c>
      <c r="AK18">
        <v>28684099</v>
      </c>
      <c r="AL18" s="3">
        <v>27863055</v>
      </c>
      <c r="AM18">
        <v>26823626</v>
      </c>
      <c r="AN18" s="3">
        <v>31137521</v>
      </c>
      <c r="AO18">
        <v>36565290</v>
      </c>
      <c r="AP18" s="3">
        <v>38272859</v>
      </c>
      <c r="AQ18">
        <v>37367223</v>
      </c>
      <c r="AR18" s="3">
        <v>41305875</v>
      </c>
      <c r="AS18">
        <v>48231738</v>
      </c>
      <c r="AT18">
        <v>53232710</v>
      </c>
      <c r="AU18">
        <v>53454955</v>
      </c>
      <c r="AV18">
        <v>2542053</v>
      </c>
      <c r="AW18">
        <v>105831</v>
      </c>
      <c r="AY18">
        <v>1241923</v>
      </c>
      <c r="AZ18" s="3">
        <v>57721672</v>
      </c>
      <c r="BA18" s="3">
        <v>69504058</v>
      </c>
      <c r="BB18" s="3">
        <v>93922210</v>
      </c>
      <c r="BC18" s="3">
        <v>134617826</v>
      </c>
    </row>
    <row r="19" spans="2:55">
      <c r="B19" t="s">
        <v>58</v>
      </c>
      <c r="S19">
        <v>1026</v>
      </c>
      <c r="T19">
        <v>3070</v>
      </c>
      <c r="U19">
        <v>4135</v>
      </c>
      <c r="V19">
        <v>7376</v>
      </c>
      <c r="W19">
        <v>5163</v>
      </c>
      <c r="X19">
        <v>5454</v>
      </c>
      <c r="Y19">
        <v>6646</v>
      </c>
      <c r="Z19">
        <v>55460</v>
      </c>
      <c r="AA19">
        <v>128029</v>
      </c>
      <c r="AB19">
        <v>13894</v>
      </c>
      <c r="AC19">
        <v>525398</v>
      </c>
      <c r="AD19">
        <v>103636</v>
      </c>
      <c r="AE19">
        <v>135707</v>
      </c>
      <c r="AF19">
        <v>308103</v>
      </c>
      <c r="AG19">
        <v>269370</v>
      </c>
      <c r="AH19">
        <v>239746</v>
      </c>
      <c r="AI19">
        <v>206657</v>
      </c>
      <c r="AJ19" s="3">
        <v>145557</v>
      </c>
      <c r="AK19">
        <v>131073</v>
      </c>
      <c r="AL19" s="3">
        <v>114872</v>
      </c>
      <c r="AM19">
        <v>73287</v>
      </c>
      <c r="AN19" s="3">
        <v>116680</v>
      </c>
      <c r="AO19">
        <v>264326</v>
      </c>
      <c r="AP19" s="3">
        <v>253976</v>
      </c>
      <c r="AQ19">
        <v>147782</v>
      </c>
      <c r="AR19" s="3">
        <v>145099</v>
      </c>
      <c r="AS19">
        <v>258533</v>
      </c>
      <c r="AT19">
        <v>683360</v>
      </c>
      <c r="AU19">
        <v>561724</v>
      </c>
      <c r="AV19">
        <v>483</v>
      </c>
      <c r="AY19">
        <v>75</v>
      </c>
      <c r="AZ19" s="3">
        <v>515010</v>
      </c>
      <c r="BA19" s="3">
        <v>840854</v>
      </c>
      <c r="BB19" s="3">
        <v>5062285</v>
      </c>
      <c r="BC19" s="3">
        <v>10170524</v>
      </c>
    </row>
    <row r="20" spans="2:55">
      <c r="B20" t="s">
        <v>159</v>
      </c>
      <c r="AJ20" s="3"/>
      <c r="AL20" s="3"/>
      <c r="AM20">
        <v>2489</v>
      </c>
      <c r="AN20" s="3">
        <v>660</v>
      </c>
      <c r="AO20">
        <v>27</v>
      </c>
      <c r="AR20" s="3">
        <v>55228</v>
      </c>
      <c r="AS20">
        <v>497028</v>
      </c>
      <c r="AT20">
        <v>1453743</v>
      </c>
      <c r="AU20">
        <v>497569</v>
      </c>
      <c r="AZ20" s="3"/>
      <c r="BA20" s="3"/>
      <c r="BB20" s="3"/>
      <c r="BC20" s="3"/>
    </row>
    <row r="21" spans="2:55">
      <c r="B21" t="s">
        <v>59</v>
      </c>
      <c r="S21">
        <v>9</v>
      </c>
      <c r="V21">
        <v>39</v>
      </c>
      <c r="W21">
        <v>8696</v>
      </c>
      <c r="Y21">
        <v>11985</v>
      </c>
      <c r="Z21">
        <v>708750</v>
      </c>
      <c r="AA21">
        <v>1759242</v>
      </c>
      <c r="AB21">
        <v>1771389</v>
      </c>
      <c r="AC21">
        <v>1816519</v>
      </c>
      <c r="AD21">
        <v>2786511</v>
      </c>
      <c r="AE21">
        <v>8127780</v>
      </c>
      <c r="AF21">
        <v>3634451</v>
      </c>
      <c r="AG21">
        <v>2813791</v>
      </c>
      <c r="AH21">
        <v>2093396</v>
      </c>
      <c r="AI21">
        <v>2058982</v>
      </c>
      <c r="AJ21" s="3">
        <v>3047452</v>
      </c>
      <c r="AK21">
        <v>2466953</v>
      </c>
      <c r="AL21" s="3">
        <v>2531790</v>
      </c>
      <c r="AM21">
        <v>2682481</v>
      </c>
      <c r="AO21">
        <v>2532221</v>
      </c>
      <c r="AP21" s="3">
        <v>2294440</v>
      </c>
      <c r="AQ21">
        <v>2641536</v>
      </c>
      <c r="AR21" s="3">
        <v>3877121</v>
      </c>
      <c r="AS21">
        <v>8105689</v>
      </c>
      <c r="AT21">
        <v>3756727</v>
      </c>
      <c r="AU21">
        <v>3607832</v>
      </c>
      <c r="AV21">
        <v>422506</v>
      </c>
      <c r="AW21">
        <v>790</v>
      </c>
      <c r="AX21">
        <v>40</v>
      </c>
      <c r="AZ21" s="3">
        <v>21</v>
      </c>
      <c r="BA21" s="3">
        <v>294432</v>
      </c>
      <c r="BB21" s="3">
        <v>1994324</v>
      </c>
      <c r="BC21" s="3">
        <v>4001125</v>
      </c>
    </row>
    <row r="22" spans="2:55">
      <c r="B22" t="s">
        <v>36</v>
      </c>
      <c r="E22">
        <v>734529</v>
      </c>
      <c r="F22">
        <v>1067684</v>
      </c>
      <c r="G22" s="1">
        <v>726019</v>
      </c>
      <c r="H22" s="1">
        <v>1002552</v>
      </c>
      <c r="I22" s="1">
        <v>822833</v>
      </c>
      <c r="J22" s="1">
        <v>820991</v>
      </c>
      <c r="K22" s="1">
        <v>678918</v>
      </c>
      <c r="S22">
        <v>654845</v>
      </c>
      <c r="T22">
        <v>631669</v>
      </c>
      <c r="U22">
        <v>884357</v>
      </c>
      <c r="V22">
        <v>745955</v>
      </c>
      <c r="W22">
        <v>899735</v>
      </c>
      <c r="X22">
        <v>1188351</v>
      </c>
      <c r="Y22">
        <v>2747230</v>
      </c>
      <c r="Z22">
        <v>23948430</v>
      </c>
      <c r="AA22">
        <v>16555320</v>
      </c>
      <c r="AB22">
        <v>14519593</v>
      </c>
      <c r="AC22">
        <v>10567208</v>
      </c>
      <c r="AD22">
        <v>11340057</v>
      </c>
      <c r="AE22">
        <v>8439984</v>
      </c>
      <c r="AF22">
        <v>9021157</v>
      </c>
      <c r="AG22">
        <v>11580774</v>
      </c>
      <c r="AH22">
        <v>7833092</v>
      </c>
      <c r="AI22">
        <v>7360228</v>
      </c>
      <c r="AJ22" s="3">
        <v>8682190</v>
      </c>
      <c r="AK22">
        <v>5298988</v>
      </c>
      <c r="AL22" s="3">
        <v>5179920</v>
      </c>
      <c r="AM22">
        <v>4472046</v>
      </c>
      <c r="AN22" s="3">
        <v>3903382</v>
      </c>
      <c r="AO22">
        <v>4207046</v>
      </c>
      <c r="AP22" s="3">
        <v>5308212</v>
      </c>
      <c r="AQ22">
        <v>2436246</v>
      </c>
      <c r="AR22" s="3">
        <v>3503246</v>
      </c>
      <c r="AS22">
        <v>6404884</v>
      </c>
      <c r="AT22">
        <v>5567263</v>
      </c>
      <c r="AU22">
        <v>8185256</v>
      </c>
      <c r="AV22">
        <v>1420293</v>
      </c>
      <c r="AW22">
        <v>156947</v>
      </c>
      <c r="AX22">
        <v>1525</v>
      </c>
      <c r="AY22">
        <v>1404445</v>
      </c>
      <c r="AZ22" s="3">
        <v>16799147</v>
      </c>
      <c r="BA22" s="3">
        <v>20408478</v>
      </c>
      <c r="BB22" s="3">
        <v>24810160</v>
      </c>
      <c r="BC22" s="3">
        <v>26747005</v>
      </c>
    </row>
    <row r="23" spans="2:55">
      <c r="B23" t="s">
        <v>18</v>
      </c>
      <c r="E23">
        <v>147284</v>
      </c>
      <c r="F23">
        <v>199005</v>
      </c>
      <c r="G23" s="1">
        <v>169309</v>
      </c>
      <c r="H23" s="1">
        <v>202668</v>
      </c>
      <c r="I23" s="1">
        <v>387060</v>
      </c>
      <c r="J23" s="1">
        <v>404477</v>
      </c>
      <c r="K23" s="1">
        <v>227863</v>
      </c>
      <c r="S23">
        <v>200463</v>
      </c>
      <c r="T23">
        <v>247225</v>
      </c>
      <c r="U23">
        <v>474145</v>
      </c>
      <c r="V23">
        <v>426599</v>
      </c>
      <c r="W23">
        <v>691598</v>
      </c>
      <c r="X23">
        <v>1090641</v>
      </c>
      <c r="Y23">
        <v>1386272</v>
      </c>
      <c r="Z23">
        <v>15424910</v>
      </c>
      <c r="AA23">
        <v>7216357</v>
      </c>
      <c r="AB23">
        <v>6061145</v>
      </c>
      <c r="AC23">
        <v>5204260</v>
      </c>
      <c r="AD23">
        <v>6429380</v>
      </c>
      <c r="AE23">
        <v>4092503</v>
      </c>
      <c r="AF23">
        <v>4211277</v>
      </c>
      <c r="AG23">
        <v>5286483</v>
      </c>
      <c r="AH23">
        <v>4878653</v>
      </c>
      <c r="AI23">
        <v>4413987</v>
      </c>
      <c r="AJ23" s="3">
        <v>25385415</v>
      </c>
      <c r="AK23">
        <v>14702267</v>
      </c>
      <c r="AL23" s="6">
        <v>9555246</v>
      </c>
      <c r="AM23">
        <v>6760596</v>
      </c>
      <c r="AN23" s="3">
        <v>16749794</v>
      </c>
      <c r="AO23">
        <v>15301160</v>
      </c>
      <c r="AP23" s="3">
        <v>19371070</v>
      </c>
      <c r="AQ23">
        <v>29837655</v>
      </c>
      <c r="AR23" s="3">
        <v>21889078</v>
      </c>
      <c r="AS23">
        <v>28421352</v>
      </c>
      <c r="AT23">
        <v>27468137</v>
      </c>
      <c r="AU23">
        <v>46942224</v>
      </c>
      <c r="AV23">
        <v>81179357</v>
      </c>
      <c r="AW23">
        <v>112680634</v>
      </c>
      <c r="AX23">
        <v>173792916</v>
      </c>
      <c r="AY23">
        <v>150533723</v>
      </c>
      <c r="AZ23" s="3">
        <v>140543563</v>
      </c>
      <c r="BA23" s="3">
        <v>204079079</v>
      </c>
      <c r="BB23" s="3">
        <v>318960981</v>
      </c>
      <c r="BC23" s="3">
        <v>402374450</v>
      </c>
    </row>
    <row r="24" spans="2:55">
      <c r="B24" t="s">
        <v>214</v>
      </c>
      <c r="Y24">
        <v>47</v>
      </c>
      <c r="AI24">
        <v>503</v>
      </c>
      <c r="AJ24" s="3"/>
      <c r="AL24" s="3"/>
      <c r="AZ24" s="3"/>
      <c r="BA24" s="3"/>
      <c r="BB24" s="3"/>
      <c r="BC24" s="3"/>
    </row>
    <row r="25" spans="2:55">
      <c r="B25" t="s">
        <v>160</v>
      </c>
      <c r="C25" t="s">
        <v>161</v>
      </c>
      <c r="AJ25" s="3"/>
      <c r="AL25" s="3"/>
      <c r="AQ25">
        <v>2244</v>
      </c>
      <c r="AR25" s="3">
        <v>74</v>
      </c>
      <c r="AS25">
        <v>65</v>
      </c>
      <c r="AT25">
        <v>116</v>
      </c>
      <c r="AU25">
        <v>40</v>
      </c>
      <c r="AX25">
        <v>476</v>
      </c>
      <c r="AY25">
        <v>75</v>
      </c>
      <c r="AZ25" s="3"/>
      <c r="BA25" s="3"/>
      <c r="BB25" s="3">
        <v>50</v>
      </c>
      <c r="BC25" s="3">
        <v>4657</v>
      </c>
    </row>
    <row r="26" spans="2:55">
      <c r="B26" t="s">
        <v>115</v>
      </c>
      <c r="Z26">
        <v>10</v>
      </c>
      <c r="AJ26" s="3"/>
      <c r="AL26" s="3"/>
      <c r="AN26">
        <v>39248</v>
      </c>
      <c r="AR26" s="3">
        <v>115</v>
      </c>
      <c r="AS26">
        <v>1401</v>
      </c>
      <c r="AU26">
        <v>52</v>
      </c>
      <c r="AW26">
        <v>4</v>
      </c>
      <c r="AX26">
        <v>2183</v>
      </c>
      <c r="AY26">
        <v>6176</v>
      </c>
      <c r="AZ26" s="3"/>
      <c r="BA26" s="3">
        <v>7987</v>
      </c>
      <c r="BB26" s="3"/>
      <c r="BC26" s="3">
        <v>1690253</v>
      </c>
    </row>
    <row r="27" spans="2:55">
      <c r="B27" t="s">
        <v>116</v>
      </c>
      <c r="AD27">
        <v>1211</v>
      </c>
      <c r="AJ27" s="3"/>
      <c r="AL27" s="3"/>
      <c r="AZ27" s="3"/>
      <c r="BA27" s="3"/>
      <c r="BB27" s="3">
        <v>930</v>
      </c>
      <c r="BC27" s="3"/>
    </row>
    <row r="28" spans="2:55">
      <c r="B28" t="s">
        <v>16</v>
      </c>
      <c r="E28">
        <v>876</v>
      </c>
      <c r="F28">
        <v>1805</v>
      </c>
      <c r="G28" s="1">
        <v>623</v>
      </c>
      <c r="H28" s="1">
        <v>1858</v>
      </c>
      <c r="I28" s="1">
        <v>1761</v>
      </c>
      <c r="J28" s="1">
        <v>11568</v>
      </c>
      <c r="K28" s="1">
        <v>1150</v>
      </c>
      <c r="S28">
        <v>222</v>
      </c>
      <c r="T28">
        <v>975</v>
      </c>
      <c r="U28">
        <v>820</v>
      </c>
      <c r="V28">
        <v>2860</v>
      </c>
      <c r="W28">
        <v>604</v>
      </c>
      <c r="X28">
        <v>4669</v>
      </c>
      <c r="Y28">
        <v>4586</v>
      </c>
      <c r="Z28">
        <v>5670</v>
      </c>
      <c r="AA28">
        <v>1785</v>
      </c>
      <c r="AB28">
        <v>76933</v>
      </c>
      <c r="AC28">
        <v>1017</v>
      </c>
      <c r="AD28">
        <v>8107</v>
      </c>
      <c r="AE28">
        <v>136846</v>
      </c>
      <c r="AF28">
        <v>9585</v>
      </c>
      <c r="AG28">
        <v>83054</v>
      </c>
      <c r="AH28">
        <v>51080</v>
      </c>
      <c r="AJ28" s="3"/>
      <c r="AL28" s="3"/>
      <c r="AZ28" s="3"/>
      <c r="BA28" s="3"/>
      <c r="BB28" s="3"/>
      <c r="BC28" s="3"/>
    </row>
    <row r="29" spans="2:55">
      <c r="B29" t="s">
        <v>244</v>
      </c>
      <c r="Y29">
        <v>1</v>
      </c>
      <c r="AJ29" s="3"/>
      <c r="AL29" s="3"/>
      <c r="AZ29" s="3"/>
      <c r="BA29" s="3"/>
      <c r="BB29" s="3"/>
      <c r="BC29" s="3"/>
    </row>
    <row r="30" spans="2:55">
      <c r="B30" t="s">
        <v>22</v>
      </c>
      <c r="E30">
        <v>4005</v>
      </c>
      <c r="F30">
        <v>1227</v>
      </c>
      <c r="G30" s="1">
        <v>2919</v>
      </c>
      <c r="H30" s="1">
        <v>3039</v>
      </c>
      <c r="I30" s="1">
        <v>5982</v>
      </c>
      <c r="J30" s="1">
        <v>16344</v>
      </c>
      <c r="K30" s="1">
        <v>5020</v>
      </c>
      <c r="S30">
        <v>148410</v>
      </c>
      <c r="T30">
        <v>40721</v>
      </c>
      <c r="U30">
        <v>42697</v>
      </c>
      <c r="V30">
        <v>55411</v>
      </c>
      <c r="W30">
        <v>36912</v>
      </c>
      <c r="X30">
        <v>102214</v>
      </c>
      <c r="Y30">
        <v>191664</v>
      </c>
      <c r="Z30">
        <v>1629860</v>
      </c>
      <c r="AA30">
        <v>14440236</v>
      </c>
      <c r="AB30">
        <v>8098839</v>
      </c>
      <c r="AC30">
        <v>7739675</v>
      </c>
      <c r="AD30">
        <v>5892292</v>
      </c>
      <c r="AE30">
        <v>4028325</v>
      </c>
      <c r="AF30">
        <v>3172439</v>
      </c>
      <c r="AG30">
        <v>5326615</v>
      </c>
      <c r="AH30">
        <v>5225572</v>
      </c>
      <c r="AJ30" s="3"/>
      <c r="AL30" s="3"/>
      <c r="AZ30" s="3"/>
      <c r="BA30" s="3"/>
      <c r="BB30" s="3"/>
      <c r="BC30" s="3"/>
    </row>
    <row r="31" spans="2:55">
      <c r="B31" t="s">
        <v>60</v>
      </c>
      <c r="S31">
        <v>7875</v>
      </c>
      <c r="T31">
        <v>55038</v>
      </c>
      <c r="U31">
        <v>27053</v>
      </c>
      <c r="V31">
        <v>4</v>
      </c>
      <c r="W31">
        <v>297</v>
      </c>
      <c r="X31">
        <v>384</v>
      </c>
      <c r="Y31">
        <v>355</v>
      </c>
      <c r="Z31">
        <v>1240</v>
      </c>
      <c r="AA31">
        <v>85821</v>
      </c>
      <c r="AB31">
        <v>90</v>
      </c>
      <c r="AC31">
        <v>96</v>
      </c>
      <c r="AD31">
        <v>14273</v>
      </c>
      <c r="AE31">
        <v>28771</v>
      </c>
      <c r="AF31">
        <v>2151</v>
      </c>
      <c r="AG31">
        <v>1807</v>
      </c>
      <c r="AH31">
        <v>12403</v>
      </c>
      <c r="AJ31" s="3"/>
      <c r="AL31" s="3"/>
      <c r="AZ31" s="3"/>
      <c r="BA31" s="3"/>
      <c r="BB31" s="3"/>
      <c r="BC31" s="3"/>
    </row>
    <row r="32" spans="2:55">
      <c r="B32" t="s">
        <v>162</v>
      </c>
      <c r="AI32">
        <v>6089733</v>
      </c>
      <c r="AJ32" s="3">
        <v>4345594</v>
      </c>
      <c r="AK32">
        <v>2189417</v>
      </c>
      <c r="AL32" s="3">
        <v>1902614</v>
      </c>
      <c r="AM32">
        <v>2592352</v>
      </c>
      <c r="AN32" s="3">
        <v>2528567</v>
      </c>
      <c r="AO32">
        <v>3128297</v>
      </c>
      <c r="AP32" s="3">
        <v>3412108</v>
      </c>
      <c r="AQ32">
        <v>4816881</v>
      </c>
      <c r="AR32" s="3">
        <v>3475008</v>
      </c>
      <c r="AS32">
        <v>6049609</v>
      </c>
      <c r="AT32">
        <v>7764765</v>
      </c>
      <c r="AU32">
        <v>12404492</v>
      </c>
      <c r="AV32">
        <v>22446393</v>
      </c>
      <c r="AW32">
        <v>25900378</v>
      </c>
      <c r="AX32">
        <v>29655902</v>
      </c>
      <c r="AY32">
        <v>26787905</v>
      </c>
      <c r="AZ32" s="3">
        <v>13432494</v>
      </c>
      <c r="BA32" s="3">
        <v>975119</v>
      </c>
      <c r="BB32" s="3">
        <v>1004395</v>
      </c>
      <c r="BC32" s="3">
        <v>60546</v>
      </c>
    </row>
    <row r="33" spans="2:55">
      <c r="B33" t="s">
        <v>114</v>
      </c>
      <c r="AD33">
        <v>58</v>
      </c>
      <c r="AF33">
        <v>9360</v>
      </c>
      <c r="AG33">
        <v>20</v>
      </c>
      <c r="AI33">
        <v>1040</v>
      </c>
      <c r="AJ33" s="3"/>
      <c r="AK33" s="7">
        <v>4187</v>
      </c>
      <c r="AL33" s="3">
        <v>265</v>
      </c>
      <c r="AO33">
        <v>2794</v>
      </c>
      <c r="AP33">
        <v>3180</v>
      </c>
      <c r="AQ33">
        <v>1515</v>
      </c>
      <c r="AS33">
        <v>7</v>
      </c>
      <c r="AT33">
        <v>2</v>
      </c>
      <c r="AV33">
        <v>4775</v>
      </c>
      <c r="AX33">
        <v>1869992</v>
      </c>
      <c r="AZ33" s="3"/>
      <c r="BA33" s="3"/>
      <c r="BB33" s="3"/>
      <c r="BC33" s="3"/>
    </row>
    <row r="34" spans="2:55">
      <c r="B34" t="s">
        <v>195</v>
      </c>
      <c r="AJ34" s="3"/>
      <c r="AL34" s="3"/>
      <c r="AZ34" s="3"/>
      <c r="BA34" s="3"/>
      <c r="BB34" s="3">
        <v>471945</v>
      </c>
      <c r="BC34" s="3">
        <v>380837</v>
      </c>
    </row>
    <row r="35" spans="2:55">
      <c r="B35" t="s">
        <v>187</v>
      </c>
      <c r="AJ35" s="3"/>
      <c r="AL35" s="3"/>
      <c r="AM35">
        <v>560</v>
      </c>
      <c r="AZ35" s="3">
        <v>1262108</v>
      </c>
      <c r="BA35" s="3">
        <v>3201247</v>
      </c>
      <c r="BB35" s="3">
        <v>6327363</v>
      </c>
      <c r="BC35" s="3">
        <v>10832749</v>
      </c>
    </row>
    <row r="36" spans="2:55">
      <c r="B36" t="s">
        <v>188</v>
      </c>
      <c r="AJ36" s="3"/>
      <c r="AL36" s="3"/>
      <c r="AY36">
        <v>1301729</v>
      </c>
      <c r="AZ36" s="3">
        <v>3154077</v>
      </c>
      <c r="BA36" s="3">
        <v>702118</v>
      </c>
      <c r="BB36" s="3">
        <v>4153907</v>
      </c>
      <c r="BC36" s="3">
        <v>1698003</v>
      </c>
    </row>
    <row r="37" spans="2:55">
      <c r="B37" t="s">
        <v>109</v>
      </c>
      <c r="AA37">
        <v>27645</v>
      </c>
      <c r="AB37">
        <v>29971</v>
      </c>
      <c r="AC37">
        <v>4656</v>
      </c>
      <c r="AD37">
        <v>82715</v>
      </c>
      <c r="AE37">
        <v>16532</v>
      </c>
      <c r="AF37">
        <v>8810</v>
      </c>
      <c r="AG37">
        <v>9877</v>
      </c>
      <c r="AH37">
        <v>68612</v>
      </c>
      <c r="AI37">
        <v>18346</v>
      </c>
      <c r="AJ37" s="3">
        <v>50545</v>
      </c>
      <c r="AK37">
        <v>1714809</v>
      </c>
      <c r="AL37" s="3">
        <v>6643598</v>
      </c>
      <c r="AM37">
        <v>741606</v>
      </c>
      <c r="AN37" s="3">
        <v>2967118</v>
      </c>
      <c r="AO37">
        <v>4840444</v>
      </c>
      <c r="AP37" s="3">
        <v>4290204</v>
      </c>
      <c r="AQ37">
        <v>19546711</v>
      </c>
      <c r="AR37" s="3">
        <v>11852380</v>
      </c>
      <c r="AS37">
        <v>12413311</v>
      </c>
      <c r="AT37">
        <v>20641123</v>
      </c>
      <c r="AU37">
        <v>36776927</v>
      </c>
      <c r="AV37">
        <v>30513742</v>
      </c>
      <c r="AW37">
        <v>28187667</v>
      </c>
      <c r="AX37">
        <v>10490000</v>
      </c>
      <c r="AY37">
        <v>7712985</v>
      </c>
      <c r="AZ37" s="3">
        <v>4877181</v>
      </c>
      <c r="BA37" s="3">
        <v>41923098</v>
      </c>
      <c r="BB37" s="3">
        <v>55341707</v>
      </c>
      <c r="BC37" s="3">
        <v>22452471</v>
      </c>
    </row>
    <row r="38" spans="2:55">
      <c r="B38" t="s">
        <v>61</v>
      </c>
      <c r="E38">
        <v>1098530</v>
      </c>
      <c r="F38">
        <v>1613032</v>
      </c>
      <c r="G38" s="1">
        <v>1307370</v>
      </c>
      <c r="H38" s="1">
        <v>1333840</v>
      </c>
      <c r="I38" s="1">
        <v>1734578</v>
      </c>
      <c r="J38" s="1">
        <v>1325376</v>
      </c>
      <c r="K38" s="1">
        <v>1385803</v>
      </c>
      <c r="S38">
        <v>1684676</v>
      </c>
      <c r="T38">
        <v>1157728</v>
      </c>
      <c r="U38">
        <v>1418907</v>
      </c>
      <c r="V38">
        <v>549962</v>
      </c>
      <c r="W38">
        <v>723455</v>
      </c>
      <c r="X38">
        <v>1707273</v>
      </c>
      <c r="Y38">
        <v>1281599</v>
      </c>
      <c r="Z38">
        <v>8722240</v>
      </c>
      <c r="AA38">
        <v>22292121</v>
      </c>
      <c r="AB38">
        <v>10248310</v>
      </c>
      <c r="AC38">
        <v>895772</v>
      </c>
      <c r="AD38">
        <v>36655282</v>
      </c>
      <c r="AE38">
        <v>5101434</v>
      </c>
      <c r="AF38">
        <v>44899</v>
      </c>
      <c r="AG38">
        <v>57294</v>
      </c>
      <c r="AH38">
        <v>40650</v>
      </c>
      <c r="AI38">
        <v>18768</v>
      </c>
      <c r="AJ38" s="3">
        <v>37278</v>
      </c>
      <c r="AK38">
        <v>12727</v>
      </c>
      <c r="AL38" s="3">
        <v>5384</v>
      </c>
      <c r="AM38">
        <v>14710</v>
      </c>
      <c r="AN38" s="3">
        <v>47050</v>
      </c>
      <c r="AO38">
        <v>35373</v>
      </c>
      <c r="AP38" s="3">
        <v>38712</v>
      </c>
      <c r="AQ38">
        <v>56988</v>
      </c>
      <c r="AR38" s="3">
        <v>37963</v>
      </c>
      <c r="AS38">
        <v>9466</v>
      </c>
      <c r="AT38">
        <v>19689</v>
      </c>
      <c r="AU38">
        <v>40878</v>
      </c>
      <c r="AV38">
        <v>8018</v>
      </c>
      <c r="AW38">
        <v>4351</v>
      </c>
      <c r="AX38">
        <v>9447</v>
      </c>
      <c r="AY38">
        <v>13674</v>
      </c>
      <c r="AZ38" s="3">
        <v>4034</v>
      </c>
      <c r="BA38" s="3">
        <v>39764</v>
      </c>
      <c r="BB38" s="3">
        <v>15</v>
      </c>
      <c r="BC38" s="3"/>
    </row>
    <row r="39" spans="2:55">
      <c r="B39" t="s">
        <v>62</v>
      </c>
      <c r="S39">
        <v>235340</v>
      </c>
      <c r="T39">
        <v>195904</v>
      </c>
      <c r="U39">
        <v>243933</v>
      </c>
      <c r="V39">
        <v>257296</v>
      </c>
      <c r="W39">
        <v>322098</v>
      </c>
      <c r="X39">
        <v>520984</v>
      </c>
      <c r="Y39">
        <v>808564</v>
      </c>
      <c r="Z39">
        <v>4394340</v>
      </c>
      <c r="AA39">
        <v>5884189</v>
      </c>
      <c r="AB39">
        <v>7762951</v>
      </c>
      <c r="AC39">
        <v>4574701</v>
      </c>
      <c r="AD39">
        <v>6132337</v>
      </c>
      <c r="AE39">
        <v>6167586</v>
      </c>
      <c r="AF39">
        <v>3517576</v>
      </c>
      <c r="AG39">
        <v>4121719</v>
      </c>
      <c r="AH39">
        <v>3311736</v>
      </c>
      <c r="AI39">
        <v>4565061</v>
      </c>
      <c r="AJ39" s="3">
        <v>3470457</v>
      </c>
      <c r="AK39">
        <v>4133261</v>
      </c>
      <c r="AL39" s="3">
        <v>3524020</v>
      </c>
      <c r="AM39">
        <v>3521562</v>
      </c>
      <c r="AN39" s="3">
        <v>3179091</v>
      </c>
      <c r="AO39">
        <v>2395806</v>
      </c>
      <c r="AP39" s="3">
        <v>2909815</v>
      </c>
      <c r="AQ39">
        <v>1110831</v>
      </c>
      <c r="AR39" s="3">
        <v>2375974</v>
      </c>
      <c r="AS39">
        <v>4192144</v>
      </c>
      <c r="AT39">
        <v>2929580</v>
      </c>
      <c r="AU39">
        <v>5359009</v>
      </c>
      <c r="AV39">
        <v>9236881</v>
      </c>
      <c r="AW39">
        <v>2069159</v>
      </c>
      <c r="AX39">
        <v>7980018</v>
      </c>
      <c r="AY39">
        <v>9681390</v>
      </c>
      <c r="AZ39" s="3">
        <v>11084950</v>
      </c>
      <c r="BA39" s="3">
        <v>4574925</v>
      </c>
      <c r="BB39" s="3">
        <v>13859460</v>
      </c>
      <c r="BC39" s="3">
        <v>6525931</v>
      </c>
    </row>
    <row r="40" spans="2:55">
      <c r="B40" t="s">
        <v>63</v>
      </c>
      <c r="E40">
        <v>162729</v>
      </c>
      <c r="F40">
        <v>115871</v>
      </c>
      <c r="G40" s="1">
        <v>144945</v>
      </c>
      <c r="H40" s="1">
        <v>153892</v>
      </c>
      <c r="I40" s="1">
        <v>150141</v>
      </c>
      <c r="J40" s="1">
        <v>163348</v>
      </c>
      <c r="K40" s="1">
        <v>179507</v>
      </c>
      <c r="S40">
        <v>23404</v>
      </c>
      <c r="T40">
        <v>13639</v>
      </c>
      <c r="U40">
        <v>78275</v>
      </c>
      <c r="V40">
        <v>220241</v>
      </c>
      <c r="W40">
        <v>282504</v>
      </c>
      <c r="X40">
        <v>711242</v>
      </c>
      <c r="Y40">
        <v>858227</v>
      </c>
      <c r="AJ40" s="3"/>
      <c r="AL40" s="3"/>
      <c r="AZ40" s="3"/>
      <c r="BA40" s="3"/>
      <c r="BB40" s="3"/>
      <c r="BC40" s="3"/>
    </row>
    <row r="41" spans="2:55">
      <c r="B41" t="s">
        <v>110</v>
      </c>
      <c r="Z41">
        <v>9413990</v>
      </c>
      <c r="AA41">
        <v>17545840</v>
      </c>
      <c r="AB41">
        <v>11502272</v>
      </c>
      <c r="AC41">
        <v>21908971</v>
      </c>
      <c r="AD41">
        <v>37105963</v>
      </c>
      <c r="AE41">
        <v>34526594</v>
      </c>
      <c r="AF41">
        <v>22014393</v>
      </c>
      <c r="AG41">
        <v>21756235</v>
      </c>
      <c r="AH41">
        <v>23850228</v>
      </c>
      <c r="AI41">
        <v>29815857</v>
      </c>
      <c r="AJ41" s="3">
        <v>30096707</v>
      </c>
      <c r="AK41">
        <v>32679419</v>
      </c>
      <c r="AL41" s="3">
        <v>18678055</v>
      </c>
      <c r="AM41">
        <v>21256818</v>
      </c>
      <c r="AN41" s="3">
        <v>28787010</v>
      </c>
      <c r="AO41">
        <v>32617613</v>
      </c>
      <c r="AP41" s="3">
        <v>31806531</v>
      </c>
      <c r="AQ41">
        <v>43568555</v>
      </c>
      <c r="AR41" s="3">
        <v>48916617</v>
      </c>
      <c r="AS41">
        <v>30343397</v>
      </c>
      <c r="AT41">
        <v>33653101</v>
      </c>
      <c r="AU41">
        <v>67941840</v>
      </c>
      <c r="AV41">
        <v>38667675</v>
      </c>
      <c r="AW41">
        <v>31491116</v>
      </c>
      <c r="AX41">
        <v>76930459</v>
      </c>
      <c r="AY41">
        <v>95066869</v>
      </c>
      <c r="AZ41" s="3">
        <v>79528875</v>
      </c>
      <c r="BA41" s="3">
        <v>93359597</v>
      </c>
      <c r="BB41" s="3">
        <v>107829064</v>
      </c>
      <c r="BC41" s="3">
        <v>150749433</v>
      </c>
    </row>
    <row r="42" spans="2:55">
      <c r="B42" t="s">
        <v>111</v>
      </c>
      <c r="AA42">
        <v>1839050</v>
      </c>
      <c r="AB42">
        <v>1050817</v>
      </c>
      <c r="AC42">
        <v>277484</v>
      </c>
      <c r="AD42">
        <v>569687</v>
      </c>
      <c r="AE42">
        <v>683159</v>
      </c>
      <c r="AF42">
        <v>1506210</v>
      </c>
      <c r="AG42">
        <v>708754</v>
      </c>
      <c r="AH42">
        <v>417959</v>
      </c>
      <c r="AI42">
        <v>850333</v>
      </c>
      <c r="AJ42" s="3">
        <v>1107318</v>
      </c>
      <c r="AK42">
        <v>604092</v>
      </c>
      <c r="AL42" s="3">
        <v>1128741</v>
      </c>
      <c r="AM42">
        <v>2476877</v>
      </c>
      <c r="AN42" s="3">
        <v>2620767</v>
      </c>
      <c r="AO42">
        <v>4361613</v>
      </c>
      <c r="AP42" s="3">
        <v>3730585</v>
      </c>
      <c r="AQ42">
        <v>7109131</v>
      </c>
      <c r="AR42" s="3">
        <v>3615362</v>
      </c>
      <c r="AS42">
        <v>4118926</v>
      </c>
      <c r="AT42">
        <v>7515896</v>
      </c>
      <c r="AU42">
        <v>11112741</v>
      </c>
      <c r="AV42">
        <v>14251093</v>
      </c>
      <c r="AW42">
        <v>20083875</v>
      </c>
      <c r="AX42">
        <v>19749180</v>
      </c>
      <c r="AY42">
        <v>18410307</v>
      </c>
      <c r="AZ42" s="3">
        <v>15851496</v>
      </c>
      <c r="BA42" s="3">
        <v>12145127</v>
      </c>
      <c r="BB42" s="3">
        <v>18371315</v>
      </c>
      <c r="BC42" s="3">
        <v>27011584</v>
      </c>
    </row>
    <row r="43" spans="2:55">
      <c r="B43" t="s">
        <v>112</v>
      </c>
      <c r="AA43">
        <v>9</v>
      </c>
      <c r="AC43">
        <v>3500</v>
      </c>
      <c r="AD43">
        <v>702</v>
      </c>
      <c r="AE43">
        <v>881</v>
      </c>
      <c r="AG43">
        <v>603</v>
      </c>
      <c r="AH43">
        <v>2223</v>
      </c>
      <c r="AI43">
        <v>345</v>
      </c>
      <c r="AJ43" s="3">
        <v>140</v>
      </c>
      <c r="AK43">
        <v>155</v>
      </c>
      <c r="AL43" s="3">
        <v>1717</v>
      </c>
      <c r="AM43">
        <v>33900</v>
      </c>
      <c r="AN43" s="3">
        <v>30419</v>
      </c>
      <c r="AO43">
        <v>53088</v>
      </c>
      <c r="AP43" s="3">
        <v>15396</v>
      </c>
      <c r="AR43" s="3">
        <v>322</v>
      </c>
      <c r="AS43">
        <v>443</v>
      </c>
      <c r="AT43">
        <v>453</v>
      </c>
      <c r="AU43">
        <v>385</v>
      </c>
      <c r="AY43">
        <v>8</v>
      </c>
      <c r="AZ43" s="3">
        <v>25</v>
      </c>
      <c r="BA43" s="3"/>
      <c r="BB43" s="3">
        <v>737</v>
      </c>
      <c r="BC43" s="3">
        <v>3320</v>
      </c>
    </row>
    <row r="44" spans="2:55">
      <c r="B44" t="s">
        <v>113</v>
      </c>
      <c r="X44">
        <v>16</v>
      </c>
      <c r="Y44">
        <v>10</v>
      </c>
      <c r="Z44">
        <v>550</v>
      </c>
      <c r="AA44">
        <v>428</v>
      </c>
      <c r="AB44">
        <v>1116</v>
      </c>
      <c r="AC44">
        <v>190</v>
      </c>
      <c r="AD44">
        <v>10</v>
      </c>
      <c r="AE44">
        <v>4</v>
      </c>
      <c r="AF44">
        <v>20828</v>
      </c>
      <c r="AG44">
        <v>3173</v>
      </c>
      <c r="AH44">
        <v>703</v>
      </c>
      <c r="AI44">
        <v>3450</v>
      </c>
      <c r="AJ44" s="3">
        <v>777</v>
      </c>
      <c r="AL44" s="3">
        <v>709</v>
      </c>
      <c r="AM44">
        <v>181</v>
      </c>
      <c r="AN44" s="3">
        <v>1613</v>
      </c>
      <c r="AO44">
        <v>279</v>
      </c>
      <c r="AP44" s="3">
        <v>1502</v>
      </c>
      <c r="AQ44">
        <v>227</v>
      </c>
      <c r="AR44" s="3">
        <v>1120</v>
      </c>
      <c r="AT44">
        <v>1338</v>
      </c>
      <c r="AV44">
        <v>471</v>
      </c>
      <c r="AX44">
        <v>546</v>
      </c>
      <c r="AY44">
        <v>5339</v>
      </c>
      <c r="AZ44" s="3">
        <v>2268</v>
      </c>
      <c r="BA44" s="3">
        <v>1485</v>
      </c>
      <c r="BB44" s="3">
        <v>677</v>
      </c>
      <c r="BC44" s="3"/>
    </row>
    <row r="45" spans="2:55">
      <c r="B45" t="s">
        <v>64</v>
      </c>
      <c r="S45">
        <v>441</v>
      </c>
      <c r="T45">
        <v>726</v>
      </c>
      <c r="U45">
        <v>609</v>
      </c>
      <c r="V45">
        <v>460</v>
      </c>
      <c r="W45">
        <v>204</v>
      </c>
      <c r="X45">
        <v>615</v>
      </c>
      <c r="Y45">
        <v>3054</v>
      </c>
      <c r="Z45">
        <v>302710</v>
      </c>
      <c r="AA45">
        <v>274485</v>
      </c>
      <c r="AB45">
        <v>13258</v>
      </c>
      <c r="AC45">
        <v>202058</v>
      </c>
      <c r="AD45">
        <v>53552</v>
      </c>
      <c r="AE45">
        <v>389367</v>
      </c>
      <c r="AF45">
        <v>72768</v>
      </c>
      <c r="AG45">
        <v>45415</v>
      </c>
      <c r="AH45">
        <v>327506</v>
      </c>
      <c r="AI45">
        <v>18874</v>
      </c>
      <c r="AJ45" s="3">
        <v>145052</v>
      </c>
      <c r="AK45">
        <v>234657</v>
      </c>
      <c r="AL45" s="3">
        <v>635899</v>
      </c>
      <c r="AM45">
        <v>231016</v>
      </c>
      <c r="AN45" s="3">
        <v>47420</v>
      </c>
      <c r="AO45">
        <v>193565</v>
      </c>
      <c r="AP45" s="3">
        <v>533171</v>
      </c>
      <c r="AQ45">
        <v>401753</v>
      </c>
      <c r="AR45" s="3">
        <v>402007</v>
      </c>
      <c r="AS45">
        <v>591437</v>
      </c>
      <c r="AT45">
        <v>905309</v>
      </c>
      <c r="AU45">
        <v>538888</v>
      </c>
      <c r="AV45">
        <v>39462</v>
      </c>
      <c r="AW45">
        <v>56730</v>
      </c>
      <c r="AX45">
        <v>43599</v>
      </c>
      <c r="AY45">
        <v>26882</v>
      </c>
      <c r="AZ45" s="3">
        <v>227194</v>
      </c>
      <c r="BA45" s="3">
        <v>85414</v>
      </c>
      <c r="BB45" s="3">
        <v>20261</v>
      </c>
      <c r="BC45" s="3">
        <v>13572</v>
      </c>
    </row>
    <row r="46" spans="2:55">
      <c r="B46" t="s">
        <v>65</v>
      </c>
      <c r="S46">
        <v>112</v>
      </c>
      <c r="T46">
        <v>112</v>
      </c>
      <c r="U46">
        <v>86</v>
      </c>
      <c r="V46">
        <v>174</v>
      </c>
      <c r="W46">
        <v>126</v>
      </c>
      <c r="X46">
        <v>111</v>
      </c>
      <c r="Y46">
        <v>2013</v>
      </c>
      <c r="Z46">
        <v>1600</v>
      </c>
      <c r="AA46">
        <v>12146</v>
      </c>
      <c r="AB46">
        <v>381</v>
      </c>
      <c r="AC46">
        <v>4040</v>
      </c>
      <c r="AD46">
        <v>1465</v>
      </c>
      <c r="AE46">
        <v>227</v>
      </c>
      <c r="AF46">
        <v>886</v>
      </c>
      <c r="AG46">
        <v>1415</v>
      </c>
      <c r="AH46">
        <v>21162</v>
      </c>
      <c r="AI46">
        <v>30664</v>
      </c>
      <c r="AJ46" s="3">
        <v>12678</v>
      </c>
      <c r="AK46">
        <v>10523</v>
      </c>
      <c r="AL46" s="3">
        <v>3371</v>
      </c>
      <c r="AM46">
        <v>14515</v>
      </c>
      <c r="AO46">
        <v>2907</v>
      </c>
      <c r="AP46" s="3">
        <v>7915</v>
      </c>
      <c r="AQ46">
        <v>8675</v>
      </c>
      <c r="AR46" s="3">
        <v>11224</v>
      </c>
      <c r="AS46">
        <v>12295</v>
      </c>
      <c r="AT46">
        <v>1205</v>
      </c>
      <c r="AW46">
        <v>19776</v>
      </c>
      <c r="AX46">
        <v>133</v>
      </c>
      <c r="AY46">
        <v>30</v>
      </c>
      <c r="AZ46" s="3"/>
      <c r="BA46" s="3"/>
      <c r="BB46" s="3">
        <v>45</v>
      </c>
      <c r="BC46" s="3"/>
    </row>
    <row r="47" spans="2:55">
      <c r="B47" t="s">
        <v>163</v>
      </c>
      <c r="AJ47" s="3"/>
      <c r="AL47" s="3"/>
      <c r="AO47">
        <v>3263</v>
      </c>
      <c r="AQ47">
        <v>3724</v>
      </c>
      <c r="AU47">
        <v>13667</v>
      </c>
      <c r="AV47">
        <v>197</v>
      </c>
      <c r="AZ47" s="3"/>
      <c r="BA47" s="3"/>
      <c r="BB47" s="3"/>
      <c r="BC47" s="3">
        <v>11284</v>
      </c>
    </row>
    <row r="48" spans="2:55">
      <c r="B48" t="s">
        <v>66</v>
      </c>
      <c r="S48">
        <v>964</v>
      </c>
      <c r="T48">
        <v>1231</v>
      </c>
      <c r="U48">
        <v>2758</v>
      </c>
      <c r="V48">
        <v>4792</v>
      </c>
      <c r="W48">
        <v>31555</v>
      </c>
      <c r="X48">
        <v>2359</v>
      </c>
      <c r="Y48">
        <v>37229</v>
      </c>
      <c r="AJ48" s="3"/>
      <c r="AL48" s="3"/>
      <c r="AR48" s="3">
        <v>8314991</v>
      </c>
      <c r="AZ48" s="3"/>
      <c r="BA48" s="3"/>
      <c r="BB48" s="3"/>
      <c r="BC48" s="3"/>
    </row>
    <row r="49" spans="2:56">
      <c r="B49" t="s">
        <v>67</v>
      </c>
      <c r="S49">
        <v>4968</v>
      </c>
      <c r="T49">
        <v>29027</v>
      </c>
      <c r="U49">
        <v>2885</v>
      </c>
      <c r="V49">
        <v>871</v>
      </c>
      <c r="W49">
        <v>18822</v>
      </c>
      <c r="X49">
        <v>31873</v>
      </c>
      <c r="Y49">
        <v>10628</v>
      </c>
      <c r="AJ49" s="3"/>
      <c r="AL49" s="3"/>
      <c r="AR49" s="3">
        <v>860595</v>
      </c>
      <c r="AZ49" s="3"/>
      <c r="BA49" s="3"/>
      <c r="BB49" s="3"/>
      <c r="BC49" s="3"/>
    </row>
    <row r="50" spans="2:56">
      <c r="B50" t="s">
        <v>25</v>
      </c>
      <c r="E50">
        <v>18110</v>
      </c>
      <c r="F50">
        <v>600</v>
      </c>
      <c r="G50" s="1">
        <v>14535</v>
      </c>
      <c r="H50" s="1">
        <v>0</v>
      </c>
      <c r="I50" s="1">
        <v>8887</v>
      </c>
      <c r="J50" s="1">
        <v>425</v>
      </c>
      <c r="K50" s="1">
        <v>11</v>
      </c>
      <c r="Z50">
        <v>13295360</v>
      </c>
      <c r="AA50">
        <v>5094615</v>
      </c>
      <c r="AB50">
        <v>6535697</v>
      </c>
      <c r="AC50">
        <v>8954981</v>
      </c>
      <c r="AD50">
        <v>9901600</v>
      </c>
      <c r="AE50">
        <v>13041295</v>
      </c>
      <c r="AF50">
        <v>16883052</v>
      </c>
      <c r="AG50">
        <v>17850307</v>
      </c>
      <c r="AH50">
        <v>30169418</v>
      </c>
      <c r="AI50">
        <v>19059605</v>
      </c>
      <c r="AJ50">
        <v>13256989</v>
      </c>
      <c r="AK50">
        <v>4166504</v>
      </c>
      <c r="AL50">
        <v>3354392</v>
      </c>
      <c r="AM50">
        <v>6867428</v>
      </c>
      <c r="AN50">
        <v>9156831</v>
      </c>
      <c r="AO50">
        <v>9374521</v>
      </c>
      <c r="AP50">
        <v>7192256</v>
      </c>
      <c r="AQ50">
        <v>9955795</v>
      </c>
      <c r="AS50">
        <v>13662694</v>
      </c>
      <c r="AT50">
        <v>29668455</v>
      </c>
      <c r="AU50">
        <v>67294252</v>
      </c>
      <c r="AV50">
        <v>55244833</v>
      </c>
      <c r="AW50">
        <v>25177566</v>
      </c>
      <c r="AX50">
        <f>40658096+2231275</f>
        <v>42889371</v>
      </c>
      <c r="AY50">
        <v>87640744</v>
      </c>
      <c r="AZ50" s="3">
        <v>71889658</v>
      </c>
      <c r="BA50" s="3">
        <v>91686885</v>
      </c>
      <c r="BB50" s="3">
        <v>106600634</v>
      </c>
      <c r="BC50" s="3">
        <v>239340225</v>
      </c>
    </row>
    <row r="51" spans="2:56">
      <c r="B51" t="s">
        <v>164</v>
      </c>
      <c r="AJ51" s="3"/>
      <c r="AL51" s="3"/>
      <c r="AN51">
        <v>161</v>
      </c>
      <c r="AO51">
        <v>1940</v>
      </c>
      <c r="AQ51">
        <v>23</v>
      </c>
      <c r="AS51">
        <v>268165</v>
      </c>
      <c r="AT51">
        <v>377549</v>
      </c>
      <c r="AU51">
        <v>657709</v>
      </c>
      <c r="AV51">
        <v>570332</v>
      </c>
      <c r="AW51">
        <v>321207</v>
      </c>
      <c r="AX51">
        <v>337690</v>
      </c>
      <c r="AY51">
        <v>440050</v>
      </c>
      <c r="AZ51" s="3">
        <v>1105262</v>
      </c>
      <c r="BA51" s="3">
        <v>1760451</v>
      </c>
      <c r="BB51" s="3">
        <v>1960583</v>
      </c>
      <c r="BC51" s="3">
        <v>618884</v>
      </c>
    </row>
    <row r="52" spans="2:56">
      <c r="B52" t="s">
        <v>165</v>
      </c>
      <c r="AJ52" s="3"/>
      <c r="AL52" s="3"/>
      <c r="AM52">
        <v>6535</v>
      </c>
      <c r="AS52">
        <v>227</v>
      </c>
      <c r="AZ52" s="3"/>
      <c r="BA52" s="3"/>
      <c r="BB52" s="3"/>
      <c r="BC52" s="3"/>
    </row>
    <row r="53" spans="2:56">
      <c r="B53" t="s">
        <v>148</v>
      </c>
      <c r="AG53">
        <v>2</v>
      </c>
      <c r="AJ53" s="3"/>
      <c r="AL53" s="3"/>
      <c r="AZ53" s="3"/>
      <c r="BA53" s="3"/>
      <c r="BB53" s="3"/>
      <c r="BC53" s="3"/>
    </row>
    <row r="54" spans="2:56">
      <c r="B54" t="s">
        <v>68</v>
      </c>
      <c r="S54">
        <v>224</v>
      </c>
      <c r="T54">
        <v>232</v>
      </c>
      <c r="U54">
        <v>58</v>
      </c>
      <c r="V54">
        <v>241</v>
      </c>
      <c r="W54">
        <v>34</v>
      </c>
      <c r="Y54">
        <v>15</v>
      </c>
      <c r="Z54">
        <v>29110</v>
      </c>
      <c r="AA54">
        <v>320798</v>
      </c>
      <c r="AB54">
        <v>388532</v>
      </c>
      <c r="AC54">
        <v>126269</v>
      </c>
      <c r="AD54">
        <v>205289</v>
      </c>
      <c r="AE54">
        <v>52510</v>
      </c>
      <c r="AF54">
        <v>9961</v>
      </c>
      <c r="AG54">
        <v>25144</v>
      </c>
      <c r="AH54">
        <v>7910</v>
      </c>
      <c r="AI54">
        <v>92785</v>
      </c>
      <c r="AJ54" s="3">
        <v>15284</v>
      </c>
      <c r="AK54">
        <v>83593</v>
      </c>
      <c r="AL54" s="3">
        <v>21179</v>
      </c>
      <c r="AN54" s="3">
        <v>15884</v>
      </c>
      <c r="AO54">
        <v>20494</v>
      </c>
      <c r="AP54" s="3">
        <v>21266</v>
      </c>
      <c r="AQ54">
        <v>21097</v>
      </c>
      <c r="AR54" s="3">
        <v>36212</v>
      </c>
      <c r="AS54">
        <v>20512</v>
      </c>
      <c r="AT54">
        <v>10977</v>
      </c>
      <c r="AU54">
        <v>80480</v>
      </c>
      <c r="AV54">
        <v>11801</v>
      </c>
      <c r="AX54">
        <v>12101</v>
      </c>
      <c r="AY54">
        <v>30627</v>
      </c>
      <c r="AZ54" s="3">
        <v>98233</v>
      </c>
      <c r="BA54" s="3">
        <v>7340</v>
      </c>
      <c r="BB54" s="3">
        <v>28138</v>
      </c>
      <c r="BC54" s="3">
        <v>33768</v>
      </c>
    </row>
    <row r="55" spans="2:56">
      <c r="B55" t="s">
        <v>108</v>
      </c>
      <c r="AA55">
        <v>985</v>
      </c>
      <c r="AJ55" s="3"/>
      <c r="AL55" s="3"/>
      <c r="AZ55" s="3"/>
      <c r="BA55" s="3"/>
      <c r="BB55" s="3"/>
      <c r="BC55" s="3"/>
    </row>
    <row r="56" spans="2:56">
      <c r="B56" t="s">
        <v>29</v>
      </c>
      <c r="Z56">
        <v>1820</v>
      </c>
      <c r="AA56">
        <v>206</v>
      </c>
      <c r="AB56">
        <v>260</v>
      </c>
      <c r="AE56">
        <v>1724</v>
      </c>
      <c r="AF56">
        <v>302</v>
      </c>
      <c r="AG56">
        <v>5107</v>
      </c>
      <c r="AJ56" s="3"/>
      <c r="AL56" s="3"/>
      <c r="AZ56" s="3"/>
      <c r="BA56" s="3"/>
      <c r="BB56" s="3"/>
      <c r="BC56" s="3"/>
    </row>
    <row r="57" spans="2:56">
      <c r="B57" t="s">
        <v>46</v>
      </c>
      <c r="E57">
        <v>290332</v>
      </c>
      <c r="F57">
        <v>508123</v>
      </c>
      <c r="G57" s="1">
        <v>449016</v>
      </c>
      <c r="H57" s="1">
        <v>317463</v>
      </c>
      <c r="I57" s="1">
        <v>408995</v>
      </c>
      <c r="J57" s="1">
        <v>541601</v>
      </c>
      <c r="K57" s="1">
        <v>606873</v>
      </c>
      <c r="S57">
        <v>611023</v>
      </c>
      <c r="T57">
        <v>567098</v>
      </c>
      <c r="U57">
        <v>446982</v>
      </c>
      <c r="V57">
        <v>647698</v>
      </c>
      <c r="W57">
        <v>595762</v>
      </c>
      <c r="X57">
        <v>1446506</v>
      </c>
      <c r="Y57">
        <v>3244081</v>
      </c>
      <c r="Z57">
        <v>12046340</v>
      </c>
      <c r="AA57">
        <v>94394275</v>
      </c>
      <c r="AB57">
        <v>9721604</v>
      </c>
      <c r="AC57">
        <v>10695669</v>
      </c>
      <c r="AD57">
        <v>7582185</v>
      </c>
      <c r="AE57">
        <v>14419346</v>
      </c>
      <c r="AF57">
        <v>16960876</v>
      </c>
      <c r="AG57">
        <v>19166751</v>
      </c>
      <c r="AH57">
        <v>84555088</v>
      </c>
      <c r="AI57">
        <v>55376413</v>
      </c>
      <c r="AJ57" s="3">
        <v>24176879</v>
      </c>
      <c r="AK57">
        <v>15836605</v>
      </c>
      <c r="AL57" s="3">
        <v>10685266</v>
      </c>
      <c r="AM57">
        <v>10243155</v>
      </c>
      <c r="AN57" s="3">
        <v>9669674</v>
      </c>
      <c r="AO57">
        <v>12530888</v>
      </c>
      <c r="AP57" s="3">
        <v>11241824</v>
      </c>
      <c r="AQ57">
        <v>16584324</v>
      </c>
      <c r="AR57" s="3">
        <v>24127668</v>
      </c>
      <c r="AS57">
        <v>23903390</v>
      </c>
      <c r="AT57">
        <v>24779892</v>
      </c>
      <c r="AU57">
        <v>49630536</v>
      </c>
      <c r="AV57">
        <v>32219044</v>
      </c>
      <c r="AW57">
        <v>47677417</v>
      </c>
      <c r="AX57">
        <v>102657384</v>
      </c>
      <c r="AY57">
        <v>75766593</v>
      </c>
      <c r="AZ57" s="3">
        <v>108363360</v>
      </c>
      <c r="BA57" s="3">
        <v>104635604</v>
      </c>
      <c r="BB57" s="3">
        <v>300273674</v>
      </c>
      <c r="BC57" s="3">
        <v>477521400</v>
      </c>
    </row>
    <row r="58" spans="2:56">
      <c r="B58" t="s">
        <v>166</v>
      </c>
      <c r="AJ58" s="3"/>
      <c r="AL58" s="3"/>
      <c r="AU58">
        <v>88000</v>
      </c>
      <c r="AZ58" s="3"/>
      <c r="BA58" s="3"/>
      <c r="BB58" s="3"/>
      <c r="BC58" s="3"/>
    </row>
    <row r="59" spans="2:56">
      <c r="B59" t="s">
        <v>47</v>
      </c>
      <c r="E59">
        <v>533</v>
      </c>
      <c r="F59">
        <v>10444</v>
      </c>
      <c r="G59" s="1">
        <v>12865</v>
      </c>
      <c r="H59" s="1">
        <v>3804</v>
      </c>
      <c r="I59" s="1">
        <v>795</v>
      </c>
      <c r="J59" s="1">
        <v>3998</v>
      </c>
      <c r="K59" s="1">
        <v>7863</v>
      </c>
      <c r="S59">
        <v>198</v>
      </c>
      <c r="T59">
        <v>668</v>
      </c>
      <c r="U59">
        <v>940</v>
      </c>
      <c r="V59">
        <v>1687</v>
      </c>
      <c r="W59">
        <v>8018</v>
      </c>
      <c r="X59">
        <v>2223</v>
      </c>
      <c r="Y59">
        <v>11982</v>
      </c>
      <c r="Z59">
        <v>10540</v>
      </c>
      <c r="AA59">
        <v>140378</v>
      </c>
      <c r="AB59">
        <v>13377</v>
      </c>
      <c r="AC59">
        <v>13657</v>
      </c>
      <c r="AD59">
        <v>1379070</v>
      </c>
      <c r="AE59">
        <v>93193</v>
      </c>
      <c r="AF59">
        <v>54555</v>
      </c>
      <c r="AG59">
        <v>143230</v>
      </c>
      <c r="AH59">
        <v>104705</v>
      </c>
      <c r="AI59">
        <v>348925</v>
      </c>
      <c r="AJ59" s="3">
        <v>349985</v>
      </c>
      <c r="AK59">
        <v>360144</v>
      </c>
      <c r="AL59" s="3">
        <v>327627</v>
      </c>
      <c r="AM59">
        <v>218142</v>
      </c>
      <c r="AN59" s="3">
        <v>300807</v>
      </c>
      <c r="AO59">
        <v>407946</v>
      </c>
      <c r="AP59" s="3">
        <v>1346107</v>
      </c>
      <c r="AQ59">
        <v>1625533</v>
      </c>
      <c r="AR59" s="3">
        <v>1648090</v>
      </c>
      <c r="AS59">
        <v>1266517</v>
      </c>
      <c r="AT59">
        <v>11785835</v>
      </c>
      <c r="AU59">
        <v>4093213</v>
      </c>
      <c r="AV59">
        <v>3882533</v>
      </c>
      <c r="AW59">
        <v>2758822</v>
      </c>
      <c r="AX59">
        <v>974531</v>
      </c>
      <c r="AY59">
        <v>10601575</v>
      </c>
      <c r="AZ59" s="3">
        <v>4876531</v>
      </c>
      <c r="BA59" s="3">
        <v>3503377</v>
      </c>
      <c r="BB59" s="3">
        <v>9638579</v>
      </c>
      <c r="BC59" s="3">
        <v>14524862</v>
      </c>
    </row>
    <row r="60" spans="2:56">
      <c r="B60" t="s">
        <v>69</v>
      </c>
      <c r="S60">
        <v>13</v>
      </c>
      <c r="T60">
        <v>82</v>
      </c>
      <c r="U60">
        <v>45</v>
      </c>
      <c r="W60">
        <v>2</v>
      </c>
      <c r="Z60">
        <v>70</v>
      </c>
      <c r="AA60">
        <v>7918</v>
      </c>
      <c r="AB60">
        <v>2342</v>
      </c>
      <c r="AD60">
        <v>412</v>
      </c>
      <c r="AE60">
        <v>1344</v>
      </c>
      <c r="AF60">
        <v>2146</v>
      </c>
      <c r="AG60">
        <v>4408</v>
      </c>
      <c r="AH60">
        <v>7024</v>
      </c>
      <c r="AI60">
        <v>3396</v>
      </c>
      <c r="AJ60" s="3">
        <v>1987</v>
      </c>
      <c r="AK60">
        <v>151</v>
      </c>
      <c r="AL60" s="3">
        <v>1198</v>
      </c>
      <c r="AM60">
        <v>2971</v>
      </c>
      <c r="AN60" s="3">
        <v>1854</v>
      </c>
      <c r="AO60">
        <v>3705</v>
      </c>
      <c r="AP60" s="3">
        <v>12496</v>
      </c>
      <c r="AQ60">
        <v>16168</v>
      </c>
      <c r="AR60" s="3">
        <v>8551</v>
      </c>
      <c r="AS60">
        <v>5497</v>
      </c>
      <c r="AT60">
        <v>4877</v>
      </c>
      <c r="AU60">
        <v>174</v>
      </c>
      <c r="AV60">
        <v>32076</v>
      </c>
      <c r="AZ60" s="3"/>
      <c r="BA60" s="3">
        <v>704</v>
      </c>
      <c r="BB60" s="3">
        <v>1100</v>
      </c>
      <c r="BC60" s="3">
        <v>266</v>
      </c>
    </row>
    <row r="61" spans="2:56">
      <c r="B61" t="s">
        <v>78</v>
      </c>
      <c r="S61">
        <v>17</v>
      </c>
      <c r="T61">
        <v>2</v>
      </c>
      <c r="U61">
        <v>10</v>
      </c>
      <c r="V61">
        <v>2</v>
      </c>
      <c r="W61">
        <v>22</v>
      </c>
      <c r="AL61" s="3"/>
      <c r="AZ61" s="3"/>
      <c r="BA61" s="3"/>
      <c r="BB61" s="3"/>
      <c r="BC61" s="3"/>
      <c r="BD61" s="3"/>
    </row>
    <row r="62" spans="2:56">
      <c r="B62" t="s">
        <v>70</v>
      </c>
      <c r="S62">
        <v>7550</v>
      </c>
      <c r="T62">
        <v>4234</v>
      </c>
      <c r="U62">
        <v>25639</v>
      </c>
      <c r="V62">
        <v>10</v>
      </c>
      <c r="W62">
        <v>43</v>
      </c>
      <c r="Y62">
        <v>108708</v>
      </c>
      <c r="AI62">
        <v>411402</v>
      </c>
      <c r="AJ62" s="3">
        <v>233291</v>
      </c>
      <c r="AK62">
        <v>313608</v>
      </c>
      <c r="AL62" s="3">
        <v>248691</v>
      </c>
      <c r="AM62">
        <v>211498</v>
      </c>
      <c r="AR62" s="3">
        <v>243254</v>
      </c>
      <c r="AZ62" s="3"/>
      <c r="BA62" s="3"/>
      <c r="BB62" s="3"/>
      <c r="BC62" s="3"/>
    </row>
    <row r="63" spans="2:56">
      <c r="B63" t="s">
        <v>71</v>
      </c>
      <c r="S63">
        <v>31145</v>
      </c>
      <c r="T63">
        <v>20174</v>
      </c>
      <c r="Y63">
        <v>5</v>
      </c>
      <c r="AI63">
        <v>19444791</v>
      </c>
      <c r="AJ63" s="3">
        <v>28754520</v>
      </c>
      <c r="AK63">
        <v>27619250</v>
      </c>
      <c r="AL63" s="3">
        <v>19406623</v>
      </c>
      <c r="AM63">
        <v>16171335</v>
      </c>
      <c r="AR63" s="3">
        <v>1760465</v>
      </c>
      <c r="AZ63" s="3"/>
      <c r="BA63" s="3"/>
      <c r="BB63" s="3"/>
      <c r="BC63" s="3"/>
    </row>
    <row r="64" spans="2:56">
      <c r="B64" t="s">
        <v>72</v>
      </c>
      <c r="U64">
        <v>31839</v>
      </c>
      <c r="V64">
        <v>164291</v>
      </c>
      <c r="W64">
        <v>87332</v>
      </c>
      <c r="X64">
        <v>3231</v>
      </c>
      <c r="Y64">
        <v>44435</v>
      </c>
      <c r="AJ64" s="3">
        <v>9767</v>
      </c>
      <c r="AL64" s="3">
        <v>4499</v>
      </c>
      <c r="AM64">
        <v>499</v>
      </c>
      <c r="AZ64" s="3"/>
      <c r="BA64" s="3"/>
      <c r="BB64" s="3"/>
      <c r="BC64" s="3"/>
    </row>
    <row r="65" spans="2:55">
      <c r="B65" t="s">
        <v>12</v>
      </c>
      <c r="E65">
        <v>1600981</v>
      </c>
      <c r="F65">
        <v>1892954</v>
      </c>
      <c r="G65" s="1">
        <v>2124112</v>
      </c>
      <c r="H65" s="1">
        <v>1803883</v>
      </c>
      <c r="I65" s="1">
        <v>1663866</v>
      </c>
      <c r="J65" s="1">
        <v>1115144</v>
      </c>
      <c r="K65" s="1">
        <v>188664</v>
      </c>
      <c r="Z65">
        <v>2178600</v>
      </c>
      <c r="AA65">
        <v>471060</v>
      </c>
      <c r="AB65">
        <v>144502</v>
      </c>
      <c r="AC65">
        <v>1520147</v>
      </c>
      <c r="AD65">
        <v>58174</v>
      </c>
      <c r="AE65">
        <v>19873</v>
      </c>
      <c r="AF65">
        <v>5156637</v>
      </c>
      <c r="AG65">
        <v>4852016</v>
      </c>
      <c r="AH65">
        <v>8487218</v>
      </c>
      <c r="AL65" s="3"/>
      <c r="AN65">
        <v>15672462</v>
      </c>
      <c r="AO65">
        <v>16103437</v>
      </c>
      <c r="AP65">
        <v>12573039</v>
      </c>
      <c r="AQ65">
        <v>7252729</v>
      </c>
      <c r="AS65">
        <v>1922453</v>
      </c>
      <c r="AT65">
        <v>8079</v>
      </c>
      <c r="AV65">
        <v>28</v>
      </c>
      <c r="AW65">
        <v>345689</v>
      </c>
      <c r="AX65">
        <f>27115+116372</f>
        <v>143487</v>
      </c>
      <c r="AY65">
        <v>2014067</v>
      </c>
      <c r="AZ65" s="3">
        <v>149662</v>
      </c>
      <c r="BA65" s="3">
        <v>3308659</v>
      </c>
      <c r="BB65" s="3">
        <v>37602805</v>
      </c>
      <c r="BC65" s="3">
        <v>166760020</v>
      </c>
    </row>
    <row r="66" spans="2:55">
      <c r="B66" t="s">
        <v>117</v>
      </c>
      <c r="AA66">
        <v>290698</v>
      </c>
      <c r="AB66">
        <v>427646</v>
      </c>
      <c r="AC66">
        <v>820967</v>
      </c>
      <c r="AD66">
        <v>1662706</v>
      </c>
      <c r="AE66">
        <v>1906897</v>
      </c>
      <c r="AF66">
        <v>1699757</v>
      </c>
      <c r="AG66">
        <v>398206</v>
      </c>
      <c r="AH66">
        <v>645420</v>
      </c>
      <c r="AI66">
        <v>1114448</v>
      </c>
      <c r="AJ66" s="3">
        <v>1663435</v>
      </c>
      <c r="AK66">
        <v>1393777</v>
      </c>
      <c r="AL66" s="3">
        <v>1774022</v>
      </c>
      <c r="AM66">
        <v>1576987</v>
      </c>
      <c r="AN66" s="3">
        <v>1947502</v>
      </c>
      <c r="AO66">
        <v>2175712</v>
      </c>
      <c r="AP66" s="3">
        <v>1828035</v>
      </c>
      <c r="AQ66">
        <v>2183969</v>
      </c>
      <c r="AR66" s="3">
        <v>2709129</v>
      </c>
      <c r="AS66">
        <v>2102802</v>
      </c>
      <c r="AT66">
        <v>117173</v>
      </c>
      <c r="AU66">
        <v>18721</v>
      </c>
      <c r="AW66">
        <v>2959</v>
      </c>
      <c r="AZ66" s="3">
        <v>2071981</v>
      </c>
      <c r="BA66" s="3">
        <v>7529066</v>
      </c>
      <c r="BB66" s="3">
        <v>13848257</v>
      </c>
      <c r="BC66" s="3">
        <v>11711751</v>
      </c>
    </row>
    <row r="67" spans="2:55">
      <c r="B67" t="s">
        <v>118</v>
      </c>
      <c r="AB67">
        <v>112061</v>
      </c>
      <c r="AC67">
        <v>536999</v>
      </c>
      <c r="AD67">
        <v>206061</v>
      </c>
      <c r="AE67">
        <v>41628</v>
      </c>
      <c r="AF67">
        <v>351448</v>
      </c>
      <c r="AG67">
        <v>898880</v>
      </c>
      <c r="AH67">
        <v>1060892</v>
      </c>
      <c r="AI67">
        <v>1249446</v>
      </c>
      <c r="AJ67" s="3">
        <v>1312925</v>
      </c>
      <c r="AK67">
        <v>846075</v>
      </c>
      <c r="AL67" s="3">
        <v>601159</v>
      </c>
      <c r="AM67">
        <v>1060461</v>
      </c>
      <c r="AN67" s="3">
        <v>1051947</v>
      </c>
      <c r="AO67">
        <v>1385657</v>
      </c>
      <c r="AP67" s="3">
        <v>1262714</v>
      </c>
      <c r="AQ67">
        <v>1332038</v>
      </c>
      <c r="AR67" s="3">
        <v>1044682</v>
      </c>
      <c r="AS67">
        <v>819184</v>
      </c>
      <c r="AT67">
        <v>623792</v>
      </c>
      <c r="AU67">
        <v>428946</v>
      </c>
      <c r="AV67">
        <v>20255</v>
      </c>
      <c r="AZ67" s="3"/>
      <c r="BA67" s="3"/>
      <c r="BB67" s="3"/>
      <c r="BC67" s="3"/>
    </row>
    <row r="68" spans="2:55">
      <c r="B68" t="s">
        <v>119</v>
      </c>
      <c r="AD68">
        <v>850</v>
      </c>
      <c r="AE68">
        <v>41609</v>
      </c>
      <c r="AF68">
        <v>30006</v>
      </c>
      <c r="AG68">
        <v>192191</v>
      </c>
      <c r="AH68">
        <v>394459</v>
      </c>
      <c r="AI68">
        <v>438862</v>
      </c>
      <c r="AJ68" s="3">
        <v>346921</v>
      </c>
      <c r="AK68">
        <v>207404</v>
      </c>
      <c r="AL68" s="3">
        <v>101408</v>
      </c>
      <c r="AM68">
        <v>100572</v>
      </c>
      <c r="AN68" s="3">
        <v>82388</v>
      </c>
      <c r="AO68">
        <v>163391</v>
      </c>
      <c r="AP68" s="3">
        <v>54811</v>
      </c>
      <c r="AQ68">
        <v>413088</v>
      </c>
      <c r="AR68" s="3">
        <v>559517</v>
      </c>
      <c r="AS68">
        <v>121256</v>
      </c>
      <c r="AT68">
        <v>29113</v>
      </c>
      <c r="AZ68" s="3"/>
      <c r="BA68" s="3">
        <v>3459</v>
      </c>
      <c r="BB68" s="3"/>
      <c r="BC68" s="3"/>
    </row>
    <row r="69" spans="2:55">
      <c r="B69" t="s">
        <v>167</v>
      </c>
      <c r="AJ69" s="3">
        <v>65051</v>
      </c>
      <c r="AK69">
        <v>228446</v>
      </c>
      <c r="AL69" s="3">
        <v>50388</v>
      </c>
      <c r="AM69">
        <v>83411</v>
      </c>
      <c r="AN69" s="3">
        <v>47592</v>
      </c>
      <c r="AO69">
        <v>36643</v>
      </c>
      <c r="AP69" s="3">
        <v>1972</v>
      </c>
      <c r="AQ69">
        <v>77970</v>
      </c>
      <c r="AR69" s="3">
        <v>54610</v>
      </c>
      <c r="AS69">
        <v>28441</v>
      </c>
      <c r="AT69">
        <v>473</v>
      </c>
      <c r="AZ69" s="3"/>
      <c r="BA69" s="3"/>
      <c r="BB69" s="3"/>
      <c r="BC69" s="3"/>
    </row>
    <row r="70" spans="2:55">
      <c r="B70" t="s">
        <v>120</v>
      </c>
      <c r="C70" t="s">
        <v>247</v>
      </c>
      <c r="AC70" s="7">
        <v>3575868</v>
      </c>
      <c r="AD70" s="7">
        <v>3388434</v>
      </c>
      <c r="AE70" s="7">
        <v>2446267</v>
      </c>
      <c r="AF70" s="7">
        <v>9685</v>
      </c>
      <c r="AG70" s="7">
        <v>8144645</v>
      </c>
      <c r="AH70" s="7">
        <v>15040778</v>
      </c>
      <c r="AL70" s="3"/>
      <c r="AZ70" s="3"/>
      <c r="BA70" s="3"/>
      <c r="BB70" s="3"/>
      <c r="BC70" s="3"/>
    </row>
    <row r="71" spans="2:55">
      <c r="B71" t="s">
        <v>14</v>
      </c>
      <c r="E71">
        <v>46226</v>
      </c>
      <c r="F71">
        <v>43998</v>
      </c>
      <c r="G71" s="1">
        <v>75382</v>
      </c>
      <c r="H71" s="1">
        <v>52231</v>
      </c>
      <c r="I71" s="1">
        <v>82804</v>
      </c>
      <c r="J71" s="1">
        <v>67848</v>
      </c>
      <c r="K71" s="1">
        <v>115291</v>
      </c>
      <c r="S71">
        <v>343731</v>
      </c>
      <c r="T71">
        <v>340740</v>
      </c>
      <c r="U71">
        <v>514254</v>
      </c>
      <c r="V71">
        <v>583375</v>
      </c>
      <c r="W71">
        <v>518033</v>
      </c>
      <c r="X71">
        <v>342835</v>
      </c>
      <c r="Y71">
        <v>566035</v>
      </c>
      <c r="Z71">
        <v>18880450</v>
      </c>
      <c r="AA71">
        <v>9599871</v>
      </c>
      <c r="AB71">
        <v>11264960</v>
      </c>
      <c r="AC71">
        <v>13273496</v>
      </c>
      <c r="AD71">
        <v>11954650</v>
      </c>
      <c r="AE71">
        <v>14338235</v>
      </c>
      <c r="AF71">
        <v>12688354</v>
      </c>
      <c r="AG71">
        <v>12560041</v>
      </c>
      <c r="AH71">
        <v>11084766</v>
      </c>
      <c r="AI71">
        <v>13993271</v>
      </c>
      <c r="AJ71" s="3">
        <v>9775022</v>
      </c>
      <c r="AK71">
        <v>8736346</v>
      </c>
      <c r="AL71" s="3">
        <v>9559521</v>
      </c>
      <c r="AM71">
        <v>10206757</v>
      </c>
      <c r="AN71" s="3">
        <v>9898570</v>
      </c>
      <c r="AO71">
        <v>11422472</v>
      </c>
      <c r="AP71" s="3">
        <v>9398237</v>
      </c>
      <c r="AQ71">
        <v>14064095</v>
      </c>
      <c r="AR71" s="3">
        <v>13614474</v>
      </c>
      <c r="AS71">
        <v>14848618</v>
      </c>
      <c r="AT71">
        <v>4149450</v>
      </c>
      <c r="AU71">
        <v>1555722</v>
      </c>
      <c r="AV71">
        <v>1478722</v>
      </c>
      <c r="AW71">
        <v>18037</v>
      </c>
      <c r="AX71">
        <v>3911</v>
      </c>
      <c r="AY71">
        <v>3346874</v>
      </c>
      <c r="AZ71" s="3">
        <v>15510185</v>
      </c>
      <c r="BA71" s="3">
        <v>32066995</v>
      </c>
      <c r="BB71" s="3">
        <v>60912280</v>
      </c>
      <c r="BC71" s="3">
        <v>61965366</v>
      </c>
    </row>
    <row r="72" spans="2:55">
      <c r="B72" t="s">
        <v>10</v>
      </c>
      <c r="E72">
        <v>27339</v>
      </c>
      <c r="F72">
        <v>27470</v>
      </c>
      <c r="G72" s="1">
        <v>41285</v>
      </c>
      <c r="H72" s="1">
        <v>38071</v>
      </c>
      <c r="I72" s="1">
        <v>44532</v>
      </c>
      <c r="J72" s="1">
        <v>48886</v>
      </c>
      <c r="K72" s="1">
        <v>64225</v>
      </c>
      <c r="S72">
        <v>154730</v>
      </c>
      <c r="T72">
        <v>175102</v>
      </c>
      <c r="U72">
        <v>367082</v>
      </c>
      <c r="V72">
        <v>441288</v>
      </c>
      <c r="W72">
        <v>433889</v>
      </c>
      <c r="X72">
        <v>601628</v>
      </c>
      <c r="Y72">
        <v>477524</v>
      </c>
      <c r="Z72">
        <v>17019790</v>
      </c>
      <c r="AA72">
        <v>3815031</v>
      </c>
      <c r="AB72">
        <v>8179095</v>
      </c>
      <c r="AC72">
        <v>6765849</v>
      </c>
      <c r="AD72">
        <v>6525828</v>
      </c>
      <c r="AE72">
        <v>5860507</v>
      </c>
      <c r="AF72">
        <v>6952825</v>
      </c>
      <c r="AG72">
        <v>8701958</v>
      </c>
      <c r="AH72">
        <v>7898062</v>
      </c>
      <c r="AI72">
        <v>10291648</v>
      </c>
      <c r="AJ72" s="3">
        <v>8552054</v>
      </c>
      <c r="AK72">
        <v>4847419</v>
      </c>
      <c r="AL72" s="3">
        <v>6627369</v>
      </c>
      <c r="AM72">
        <v>6092939</v>
      </c>
      <c r="AN72" s="3">
        <v>4985559</v>
      </c>
      <c r="AO72">
        <v>5841171</v>
      </c>
      <c r="AP72" s="3">
        <v>4802294</v>
      </c>
      <c r="AQ72">
        <v>5335266</v>
      </c>
      <c r="AR72" s="3">
        <v>5162614</v>
      </c>
      <c r="AS72">
        <v>8485859</v>
      </c>
      <c r="AT72">
        <v>1891165</v>
      </c>
      <c r="AU72">
        <v>1320</v>
      </c>
      <c r="AY72">
        <v>421705</v>
      </c>
      <c r="AZ72" s="3">
        <v>7787862</v>
      </c>
      <c r="BA72" s="3">
        <v>23634471</v>
      </c>
      <c r="BB72" s="3">
        <v>43498567</v>
      </c>
      <c r="BC72" s="3">
        <v>24412306</v>
      </c>
    </row>
    <row r="73" spans="2:55">
      <c r="B73" t="s">
        <v>73</v>
      </c>
      <c r="E73">
        <v>586</v>
      </c>
      <c r="F73">
        <v>187</v>
      </c>
      <c r="G73" s="1">
        <v>130</v>
      </c>
      <c r="H73" s="1">
        <v>341</v>
      </c>
      <c r="I73" s="1">
        <v>307</v>
      </c>
      <c r="J73" s="1">
        <v>115</v>
      </c>
      <c r="K73" s="1">
        <v>934</v>
      </c>
      <c r="S73">
        <v>24509</v>
      </c>
      <c r="T73">
        <v>13145</v>
      </c>
      <c r="U73">
        <v>16247</v>
      </c>
      <c r="V73">
        <v>10644</v>
      </c>
      <c r="W73">
        <v>11931</v>
      </c>
      <c r="X73">
        <v>6589</v>
      </c>
      <c r="Y73">
        <v>11684</v>
      </c>
      <c r="Z73">
        <v>1407650</v>
      </c>
      <c r="AA73">
        <v>1049663</v>
      </c>
      <c r="AB73">
        <v>1102222</v>
      </c>
      <c r="AC73">
        <v>1589364</v>
      </c>
      <c r="AD73">
        <v>916308</v>
      </c>
      <c r="AE73">
        <v>714465</v>
      </c>
      <c r="AF73">
        <v>691931</v>
      </c>
      <c r="AG73">
        <v>1341895</v>
      </c>
      <c r="AH73">
        <v>1831279</v>
      </c>
      <c r="AI73">
        <v>1249075</v>
      </c>
      <c r="AJ73" s="3">
        <v>1118931</v>
      </c>
      <c r="AK73">
        <v>1834482</v>
      </c>
      <c r="AL73" s="3">
        <v>2039485</v>
      </c>
      <c r="AM73">
        <v>1703381</v>
      </c>
      <c r="AN73" s="3">
        <v>1430435</v>
      </c>
      <c r="AO73">
        <v>3164539</v>
      </c>
      <c r="AP73" s="3">
        <v>1792908</v>
      </c>
      <c r="AQ73">
        <v>2716558</v>
      </c>
      <c r="AR73" s="3">
        <v>3098105</v>
      </c>
      <c r="AS73">
        <v>1788428</v>
      </c>
      <c r="AT73">
        <v>634283</v>
      </c>
      <c r="AU73">
        <v>20419</v>
      </c>
      <c r="AV73">
        <v>15531</v>
      </c>
      <c r="AY73">
        <v>76000</v>
      </c>
      <c r="AZ73" s="3">
        <v>1107348</v>
      </c>
      <c r="BA73" s="3">
        <v>5975213</v>
      </c>
      <c r="BB73" s="3">
        <v>14146876</v>
      </c>
      <c r="BC73" s="3">
        <v>14111170</v>
      </c>
    </row>
    <row r="74" spans="2:55">
      <c r="B74" t="s">
        <v>121</v>
      </c>
      <c r="C74" t="s">
        <v>122</v>
      </c>
      <c r="AB74">
        <v>281798</v>
      </c>
      <c r="AC74">
        <v>25240</v>
      </c>
      <c r="AD74">
        <v>57653</v>
      </c>
      <c r="AE74">
        <v>193947</v>
      </c>
      <c r="AF74">
        <v>4252867</v>
      </c>
      <c r="AG74">
        <v>523432</v>
      </c>
      <c r="AH74">
        <v>888249</v>
      </c>
      <c r="AI74">
        <v>1447029</v>
      </c>
      <c r="AJ74" s="3">
        <v>3142125</v>
      </c>
      <c r="AK74">
        <v>2832793</v>
      </c>
      <c r="AL74" s="3">
        <v>2254009</v>
      </c>
      <c r="AM74">
        <v>1885832</v>
      </c>
      <c r="AN74" s="3">
        <v>2531633</v>
      </c>
      <c r="AO74">
        <v>1911120</v>
      </c>
      <c r="AP74" s="3">
        <v>2716886</v>
      </c>
      <c r="AQ74">
        <v>2327570</v>
      </c>
      <c r="AR74" s="3">
        <v>3256080</v>
      </c>
      <c r="AS74">
        <v>1817003</v>
      </c>
      <c r="AT74">
        <v>29539</v>
      </c>
      <c r="AU74">
        <v>735</v>
      </c>
      <c r="AZ74" s="3">
        <v>955948</v>
      </c>
      <c r="BA74" s="3">
        <v>37188</v>
      </c>
      <c r="BB74" s="3">
        <v>756860</v>
      </c>
      <c r="BC74" s="3">
        <v>2881572</v>
      </c>
    </row>
    <row r="75" spans="2:55">
      <c r="B75" t="s">
        <v>168</v>
      </c>
      <c r="AL75" s="3"/>
      <c r="AU75">
        <v>8833</v>
      </c>
      <c r="AZ75" s="3"/>
      <c r="BA75" s="3"/>
      <c r="BB75" s="3"/>
      <c r="BC75" s="3"/>
    </row>
    <row r="76" spans="2:55">
      <c r="B76" t="s">
        <v>7</v>
      </c>
      <c r="E76">
        <v>1123259</v>
      </c>
      <c r="F76">
        <v>1735361</v>
      </c>
      <c r="G76" s="1">
        <v>2024844</v>
      </c>
      <c r="H76" s="1">
        <v>1441251</v>
      </c>
      <c r="I76" s="1">
        <v>1948063</v>
      </c>
      <c r="J76" s="1">
        <v>2488206</v>
      </c>
      <c r="K76" s="1">
        <v>2915040</v>
      </c>
      <c r="S76">
        <v>8443862</v>
      </c>
      <c r="T76">
        <v>3099677</v>
      </c>
      <c r="U76">
        <v>307606</v>
      </c>
      <c r="V76">
        <v>51873</v>
      </c>
      <c r="W76">
        <v>7156</v>
      </c>
      <c r="X76">
        <v>153</v>
      </c>
      <c r="Y76">
        <v>43176</v>
      </c>
      <c r="Z76">
        <v>47479190</v>
      </c>
      <c r="AA76">
        <v>72455413</v>
      </c>
      <c r="AB76">
        <v>118868146</v>
      </c>
      <c r="AC76">
        <v>118781674</v>
      </c>
      <c r="AD76">
        <v>154685810</v>
      </c>
      <c r="AE76">
        <v>133078742</v>
      </c>
      <c r="AF76">
        <v>169071677</v>
      </c>
      <c r="AG76">
        <v>153434747</v>
      </c>
      <c r="AH76">
        <v>158436461</v>
      </c>
      <c r="AI76">
        <v>157920847</v>
      </c>
      <c r="AJ76" s="3">
        <v>123841540</v>
      </c>
      <c r="AK76">
        <v>101981240</v>
      </c>
      <c r="AL76" s="3">
        <v>103872100</v>
      </c>
      <c r="AM76">
        <v>88850859</v>
      </c>
      <c r="AN76" s="3">
        <v>101049681</v>
      </c>
      <c r="AO76">
        <v>123415673</v>
      </c>
      <c r="AP76" s="3">
        <v>121299643</v>
      </c>
      <c r="AQ76">
        <v>153054367</v>
      </c>
      <c r="AR76" s="3">
        <v>129569350</v>
      </c>
      <c r="AS76">
        <v>66869042</v>
      </c>
      <c r="AT76">
        <v>984729</v>
      </c>
      <c r="AU76">
        <v>2872</v>
      </c>
      <c r="AV76">
        <v>3622</v>
      </c>
      <c r="AW76">
        <v>40</v>
      </c>
      <c r="AZ76" s="3">
        <v>110</v>
      </c>
      <c r="BA76" s="3">
        <v>433991</v>
      </c>
      <c r="BB76" s="3">
        <v>22816959</v>
      </c>
      <c r="BC76" s="3"/>
    </row>
    <row r="77" spans="2:55">
      <c r="B77" t="s">
        <v>192</v>
      </c>
      <c r="AL77" s="3"/>
      <c r="AZ77" s="3"/>
      <c r="BA77" s="3"/>
      <c r="BB77" s="3"/>
      <c r="BC77" s="3">
        <v>58366664</v>
      </c>
    </row>
    <row r="78" spans="2:55">
      <c r="B78" t="s">
        <v>193</v>
      </c>
      <c r="AL78" s="3"/>
      <c r="AZ78" s="3"/>
      <c r="BA78" s="3"/>
      <c r="BB78" s="3"/>
      <c r="BC78" s="3">
        <v>5831233</v>
      </c>
    </row>
    <row r="79" spans="2:55">
      <c r="B79" t="s">
        <v>8</v>
      </c>
      <c r="E79">
        <v>206984</v>
      </c>
      <c r="F79">
        <v>286905</v>
      </c>
      <c r="G79" s="1">
        <v>399497</v>
      </c>
      <c r="H79" s="1">
        <v>412414</v>
      </c>
      <c r="I79" s="1">
        <v>502909</v>
      </c>
      <c r="J79" s="1">
        <v>399113</v>
      </c>
      <c r="K79" s="1">
        <v>400851</v>
      </c>
      <c r="S79">
        <v>1035425</v>
      </c>
      <c r="T79">
        <v>854846</v>
      </c>
      <c r="U79">
        <v>801312</v>
      </c>
      <c r="V79">
        <v>661343</v>
      </c>
      <c r="W79">
        <v>410197</v>
      </c>
      <c r="X79">
        <v>169018</v>
      </c>
      <c r="Y79">
        <v>990655</v>
      </c>
      <c r="Z79">
        <v>30316000</v>
      </c>
      <c r="AA79">
        <v>23613387</v>
      </c>
      <c r="AB79">
        <v>22194945</v>
      </c>
      <c r="AC79">
        <v>22917384</v>
      </c>
      <c r="AD79">
        <v>29782144</v>
      </c>
      <c r="AE79">
        <v>36924514</v>
      </c>
      <c r="AF79">
        <v>46626070</v>
      </c>
      <c r="AG79">
        <v>48060422</v>
      </c>
      <c r="AH79">
        <v>47678761</v>
      </c>
      <c r="AI79">
        <v>42283916</v>
      </c>
      <c r="AJ79">
        <v>32233647</v>
      </c>
      <c r="AK79">
        <v>20427113</v>
      </c>
      <c r="AL79" s="3">
        <v>16914206</v>
      </c>
      <c r="AM79">
        <v>18162799</v>
      </c>
      <c r="AN79">
        <v>12991101</v>
      </c>
      <c r="AO79">
        <v>13444276</v>
      </c>
      <c r="AP79">
        <v>13321252</v>
      </c>
      <c r="AQ79">
        <v>14814838</v>
      </c>
      <c r="AR79">
        <v>14284686</v>
      </c>
      <c r="AS79">
        <v>14523524</v>
      </c>
      <c r="AT79">
        <v>4896574</v>
      </c>
      <c r="AU79">
        <v>60861</v>
      </c>
      <c r="AV79">
        <v>6866</v>
      </c>
      <c r="AW79">
        <v>421</v>
      </c>
      <c r="AX79">
        <v>3417</v>
      </c>
      <c r="AY79">
        <v>35</v>
      </c>
      <c r="AZ79" s="3">
        <v>17640633</v>
      </c>
      <c r="BA79" s="3">
        <v>29839798</v>
      </c>
      <c r="BB79" s="3">
        <v>54520735</v>
      </c>
      <c r="BC79" s="3">
        <v>49634081</v>
      </c>
    </row>
    <row r="80" spans="2:55">
      <c r="B80" t="s">
        <v>5</v>
      </c>
      <c r="E80">
        <v>1224021</v>
      </c>
      <c r="F80">
        <v>1620312</v>
      </c>
      <c r="G80" s="1">
        <v>2008860</v>
      </c>
      <c r="H80" s="1">
        <v>2061487</v>
      </c>
      <c r="I80" s="1">
        <v>2214308</v>
      </c>
      <c r="J80" s="1">
        <v>2346768</v>
      </c>
      <c r="K80" s="1">
        <v>2984002</v>
      </c>
      <c r="S80">
        <v>2838542</v>
      </c>
      <c r="T80">
        <v>1086353</v>
      </c>
      <c r="U80">
        <v>153852</v>
      </c>
      <c r="V80">
        <v>25752</v>
      </c>
      <c r="W80">
        <v>4267</v>
      </c>
      <c r="X80">
        <v>4195</v>
      </c>
      <c r="Y80">
        <v>698051</v>
      </c>
      <c r="Z80">
        <v>53258230</v>
      </c>
      <c r="AA80">
        <v>53293580</v>
      </c>
      <c r="AB80">
        <v>63177797</v>
      </c>
      <c r="AC80">
        <v>55129345</v>
      </c>
      <c r="AD80">
        <v>67606421</v>
      </c>
      <c r="AE80">
        <v>61206047</v>
      </c>
      <c r="AF80">
        <v>68008052</v>
      </c>
      <c r="AG80">
        <v>74763595</v>
      </c>
      <c r="AH80">
        <v>71996747</v>
      </c>
      <c r="AI80">
        <v>67867518</v>
      </c>
      <c r="AJ80">
        <v>46692233</v>
      </c>
      <c r="AK80">
        <v>30157097</v>
      </c>
      <c r="AL80" s="3">
        <v>34183643</v>
      </c>
      <c r="AM80">
        <v>26612597</v>
      </c>
      <c r="AN80">
        <v>21582657</v>
      </c>
      <c r="AO80">
        <v>24364013</v>
      </c>
      <c r="AP80">
        <v>28093040</v>
      </c>
      <c r="AQ80">
        <v>32670391</v>
      </c>
      <c r="AR80">
        <v>29189764</v>
      </c>
      <c r="AS80">
        <v>25487591</v>
      </c>
      <c r="AT80">
        <v>9396492</v>
      </c>
      <c r="AU80">
        <v>74759</v>
      </c>
      <c r="AV80">
        <v>520</v>
      </c>
      <c r="AZ80" s="3">
        <v>9208708</v>
      </c>
      <c r="BA80" s="3">
        <v>53964391</v>
      </c>
      <c r="BB80" s="3">
        <v>71030090</v>
      </c>
      <c r="BC80" s="3">
        <v>76217841</v>
      </c>
    </row>
    <row r="81" spans="2:55">
      <c r="B81" t="s">
        <v>123</v>
      </c>
      <c r="Z81">
        <v>162450</v>
      </c>
      <c r="AA81">
        <v>1279586</v>
      </c>
      <c r="AB81">
        <v>1071687</v>
      </c>
      <c r="AC81">
        <v>1312353</v>
      </c>
      <c r="AD81">
        <v>2003591</v>
      </c>
      <c r="AE81">
        <v>1011248</v>
      </c>
      <c r="AF81">
        <v>1884689</v>
      </c>
      <c r="AG81">
        <v>2332162</v>
      </c>
      <c r="AH81">
        <v>2089652</v>
      </c>
      <c r="AI81">
        <v>4512674</v>
      </c>
      <c r="AJ81">
        <v>1819377</v>
      </c>
      <c r="AK81">
        <v>2003486</v>
      </c>
      <c r="AL81" s="3">
        <v>1355389</v>
      </c>
      <c r="AM81">
        <v>1426782</v>
      </c>
      <c r="AN81">
        <v>1416464</v>
      </c>
      <c r="AO81">
        <v>914911</v>
      </c>
      <c r="AP81">
        <v>371889</v>
      </c>
      <c r="AQ81">
        <v>2441916</v>
      </c>
      <c r="AR81">
        <v>383237</v>
      </c>
      <c r="AS81">
        <v>376517</v>
      </c>
      <c r="AT81">
        <v>33827</v>
      </c>
      <c r="AZ81" s="3"/>
      <c r="BA81" s="3">
        <v>52074</v>
      </c>
      <c r="BB81" s="3">
        <v>186639</v>
      </c>
      <c r="BC81" s="3">
        <v>20842</v>
      </c>
    </row>
    <row r="82" spans="2:55">
      <c r="B82" t="s">
        <v>6</v>
      </c>
      <c r="E82">
        <v>683921</v>
      </c>
      <c r="F82">
        <v>738945</v>
      </c>
      <c r="G82" s="1">
        <v>917836</v>
      </c>
      <c r="H82" s="1">
        <v>945516</v>
      </c>
      <c r="I82" s="1">
        <v>1078656</v>
      </c>
      <c r="J82" s="1">
        <v>1203467</v>
      </c>
      <c r="K82" s="1">
        <v>1152525</v>
      </c>
      <c r="S82">
        <v>1794406</v>
      </c>
      <c r="T82">
        <v>1174524</v>
      </c>
      <c r="U82">
        <v>1328656</v>
      </c>
      <c r="V82">
        <v>1357579</v>
      </c>
      <c r="W82">
        <v>1086833</v>
      </c>
      <c r="X82">
        <v>1230972</v>
      </c>
      <c r="Y82">
        <v>1768786</v>
      </c>
      <c r="Z82">
        <v>36366190</v>
      </c>
      <c r="AA82">
        <v>22338807</v>
      </c>
      <c r="AB82">
        <v>19639719</v>
      </c>
      <c r="AC82">
        <v>22294126</v>
      </c>
      <c r="AD82">
        <v>25855391</v>
      </c>
      <c r="AE82">
        <v>32387751</v>
      </c>
      <c r="AF82">
        <v>35566145</v>
      </c>
      <c r="AG82">
        <v>43015164</v>
      </c>
      <c r="AH82">
        <v>47756040</v>
      </c>
      <c r="AI82">
        <v>45723403</v>
      </c>
      <c r="AJ82">
        <v>28889855</v>
      </c>
      <c r="AK82">
        <v>21720409</v>
      </c>
      <c r="AL82" s="3">
        <v>20382897</v>
      </c>
      <c r="AM82">
        <v>15071617</v>
      </c>
      <c r="AN82">
        <v>15291344</v>
      </c>
      <c r="AO82">
        <v>12950453</v>
      </c>
      <c r="AP82">
        <v>11442090</v>
      </c>
      <c r="AQ82">
        <v>15748909</v>
      </c>
      <c r="AR82">
        <v>14013597</v>
      </c>
      <c r="AS82">
        <v>14406772</v>
      </c>
      <c r="AT82">
        <v>6131929</v>
      </c>
      <c r="AU82">
        <v>19625</v>
      </c>
      <c r="AV82">
        <v>45</v>
      </c>
      <c r="AW82">
        <v>454</v>
      </c>
      <c r="AX82">
        <v>5057</v>
      </c>
      <c r="AY82">
        <v>384760</v>
      </c>
      <c r="AZ82" s="3">
        <v>18813862</v>
      </c>
      <c r="BA82" s="3">
        <v>34788942</v>
      </c>
      <c r="BB82" s="3">
        <v>30093631</v>
      </c>
      <c r="BC82" s="3">
        <v>38053539</v>
      </c>
    </row>
    <row r="83" spans="2:55">
      <c r="B83" t="s">
        <v>13</v>
      </c>
      <c r="E83">
        <v>6044</v>
      </c>
      <c r="F83">
        <v>2569</v>
      </c>
      <c r="G83" s="1">
        <v>3900</v>
      </c>
      <c r="H83" s="1">
        <v>12587</v>
      </c>
      <c r="I83" s="1">
        <v>18831</v>
      </c>
      <c r="J83" s="1">
        <v>39235</v>
      </c>
      <c r="K83" s="1">
        <v>71825</v>
      </c>
      <c r="S83">
        <v>125356</v>
      </c>
      <c r="T83">
        <v>62156</v>
      </c>
      <c r="U83">
        <v>367162</v>
      </c>
      <c r="V83">
        <v>291332</v>
      </c>
      <c r="W83">
        <v>282603</v>
      </c>
      <c r="X83">
        <v>205848</v>
      </c>
      <c r="Y83">
        <v>536600</v>
      </c>
      <c r="Z83">
        <v>3407710</v>
      </c>
      <c r="AA83">
        <v>2865721</v>
      </c>
      <c r="AB83">
        <v>2599292</v>
      </c>
      <c r="AC83">
        <v>921635</v>
      </c>
      <c r="AD83">
        <v>1548574</v>
      </c>
      <c r="AE83">
        <v>1677615</v>
      </c>
      <c r="AF83">
        <v>2058891</v>
      </c>
      <c r="AG83">
        <v>3403400</v>
      </c>
      <c r="AH83">
        <v>2678313</v>
      </c>
      <c r="AI83">
        <v>2978101</v>
      </c>
      <c r="AJ83">
        <v>2700650</v>
      </c>
      <c r="AK83">
        <v>1919609</v>
      </c>
      <c r="AL83" s="3">
        <v>2481103</v>
      </c>
      <c r="AM83">
        <v>2090828</v>
      </c>
      <c r="AN83">
        <v>2412325</v>
      </c>
      <c r="AO83">
        <v>2203805</v>
      </c>
      <c r="AP83">
        <v>1839818</v>
      </c>
      <c r="AQ83">
        <v>1582677</v>
      </c>
      <c r="AR83">
        <v>1121475</v>
      </c>
      <c r="AS83">
        <v>925462</v>
      </c>
      <c r="AT83">
        <v>515337</v>
      </c>
      <c r="AU83">
        <v>534180</v>
      </c>
      <c r="AV83">
        <v>132385</v>
      </c>
      <c r="AW83">
        <v>24675</v>
      </c>
      <c r="AX83">
        <v>246141</v>
      </c>
      <c r="AY83">
        <v>963384</v>
      </c>
      <c r="AZ83" s="3">
        <v>3277636</v>
      </c>
      <c r="BA83" s="3">
        <v>4709635</v>
      </c>
      <c r="BB83" s="3">
        <v>4259886</v>
      </c>
      <c r="BC83" s="3">
        <v>3416551</v>
      </c>
    </row>
    <row r="84" spans="2:55">
      <c r="B84" t="s">
        <v>235</v>
      </c>
      <c r="E84">
        <v>3502</v>
      </c>
      <c r="F84">
        <v>3144</v>
      </c>
      <c r="G84" s="1">
        <v>2778</v>
      </c>
      <c r="H84" s="1">
        <v>3590</v>
      </c>
      <c r="I84" s="1">
        <v>2926</v>
      </c>
      <c r="J84" s="1">
        <v>2578</v>
      </c>
      <c r="K84" s="1">
        <v>3451</v>
      </c>
      <c r="AL84" s="3"/>
      <c r="AZ84" s="3"/>
      <c r="BA84" s="3"/>
      <c r="BB84" s="3"/>
      <c r="BC84" s="3"/>
    </row>
    <row r="85" spans="2:55">
      <c r="B85" t="s">
        <v>74</v>
      </c>
      <c r="E85">
        <v>4237</v>
      </c>
      <c r="F85">
        <v>2481</v>
      </c>
      <c r="G85" s="1">
        <v>1087</v>
      </c>
      <c r="H85" s="1">
        <v>1343</v>
      </c>
      <c r="I85" s="1">
        <v>2814</v>
      </c>
      <c r="J85" s="1">
        <v>2348</v>
      </c>
      <c r="K85" s="1">
        <v>3176</v>
      </c>
      <c r="S85">
        <v>76036</v>
      </c>
      <c r="T85">
        <v>16818</v>
      </c>
      <c r="U85">
        <v>11943</v>
      </c>
      <c r="V85">
        <v>3371</v>
      </c>
      <c r="W85">
        <v>21925</v>
      </c>
      <c r="X85">
        <v>2512</v>
      </c>
      <c r="Y85">
        <v>3691</v>
      </c>
      <c r="Z85">
        <v>200680</v>
      </c>
      <c r="AA85">
        <v>317415</v>
      </c>
      <c r="AB85">
        <v>971657</v>
      </c>
      <c r="AC85">
        <v>756738</v>
      </c>
      <c r="AD85">
        <v>669177</v>
      </c>
      <c r="AE85">
        <v>739444</v>
      </c>
      <c r="AF85">
        <v>624933</v>
      </c>
      <c r="AG85">
        <v>606174</v>
      </c>
      <c r="AH85">
        <v>429534</v>
      </c>
      <c r="AI85">
        <v>315513</v>
      </c>
      <c r="AJ85">
        <v>430821</v>
      </c>
      <c r="AK85">
        <v>292030</v>
      </c>
      <c r="AL85" s="3">
        <v>299899</v>
      </c>
      <c r="AM85">
        <v>325082</v>
      </c>
      <c r="AN85">
        <v>399762</v>
      </c>
      <c r="AO85">
        <v>369518</v>
      </c>
      <c r="AP85">
        <v>366435</v>
      </c>
      <c r="AQ85">
        <v>734694</v>
      </c>
      <c r="AR85">
        <v>493629</v>
      </c>
      <c r="AS85">
        <v>516455</v>
      </c>
      <c r="AT85">
        <v>455538</v>
      </c>
      <c r="AU85">
        <v>1112388</v>
      </c>
      <c r="AV85">
        <v>1111597</v>
      </c>
      <c r="AW85">
        <v>532460</v>
      </c>
      <c r="AX85">
        <v>1214133</v>
      </c>
      <c r="AY85">
        <v>3763533</v>
      </c>
      <c r="AZ85" s="3">
        <v>5223071</v>
      </c>
      <c r="BA85" s="3">
        <v>3270507</v>
      </c>
      <c r="BB85" s="3">
        <v>1877276</v>
      </c>
      <c r="BC85" s="3">
        <v>2184755</v>
      </c>
    </row>
    <row r="86" spans="2:55">
      <c r="B86" t="s">
        <v>75</v>
      </c>
      <c r="S86">
        <v>125</v>
      </c>
      <c r="Z86">
        <v>2800</v>
      </c>
      <c r="AL86" s="3"/>
      <c r="AZ86" s="3"/>
      <c r="BA86" s="3"/>
      <c r="BB86" s="3"/>
      <c r="BC86" s="3"/>
    </row>
    <row r="87" spans="2:55">
      <c r="B87" t="s">
        <v>51</v>
      </c>
      <c r="S87">
        <v>457857</v>
      </c>
      <c r="T87">
        <v>262318</v>
      </c>
      <c r="U87">
        <v>433779</v>
      </c>
      <c r="V87">
        <v>454226</v>
      </c>
      <c r="W87">
        <v>265726</v>
      </c>
      <c r="X87">
        <v>305781</v>
      </c>
      <c r="Y87">
        <v>795645</v>
      </c>
      <c r="Z87">
        <v>22804050</v>
      </c>
      <c r="AA87">
        <v>10189357</v>
      </c>
      <c r="AB87">
        <v>10966780</v>
      </c>
      <c r="AC87">
        <v>16261038</v>
      </c>
      <c r="AD87">
        <v>18141523</v>
      </c>
      <c r="AE87">
        <v>15669603</v>
      </c>
      <c r="AF87">
        <v>21960040</v>
      </c>
      <c r="AG87">
        <v>26810247</v>
      </c>
      <c r="AH87">
        <v>25712189</v>
      </c>
      <c r="AI87">
        <v>21210693</v>
      </c>
      <c r="AJ87">
        <v>12683988</v>
      </c>
      <c r="AK87">
        <v>12228637</v>
      </c>
      <c r="AL87" s="3">
        <v>12901552</v>
      </c>
      <c r="AM87">
        <v>10241870</v>
      </c>
      <c r="AN87">
        <v>13364200</v>
      </c>
      <c r="AO87">
        <v>14709164</v>
      </c>
      <c r="AP87">
        <v>14248540</v>
      </c>
      <c r="AQ87">
        <v>17021150</v>
      </c>
      <c r="AR87">
        <v>16029652</v>
      </c>
      <c r="AS87">
        <v>18333353</v>
      </c>
      <c r="AT87">
        <v>12368387</v>
      </c>
      <c r="AU87">
        <v>17271973</v>
      </c>
      <c r="AV87">
        <v>10521121</v>
      </c>
      <c r="AW87">
        <v>14560931</v>
      </c>
      <c r="AX87">
        <v>16086964</v>
      </c>
      <c r="AY87">
        <v>53417901</v>
      </c>
      <c r="AZ87" s="3">
        <v>44665389</v>
      </c>
      <c r="BA87" s="3">
        <v>93407232</v>
      </c>
      <c r="BB87" s="3">
        <v>86562847</v>
      </c>
      <c r="BC87" s="3">
        <v>75498347</v>
      </c>
    </row>
    <row r="88" spans="2:55">
      <c r="B88" t="s">
        <v>9</v>
      </c>
      <c r="E88">
        <v>493412</v>
      </c>
      <c r="F88">
        <v>550953</v>
      </c>
      <c r="G88" s="1">
        <v>649903</v>
      </c>
      <c r="H88" s="1">
        <v>557115</v>
      </c>
      <c r="I88" s="1">
        <v>636372</v>
      </c>
      <c r="J88" s="1">
        <v>827995</v>
      </c>
      <c r="K88" s="1">
        <v>781767</v>
      </c>
      <c r="S88">
        <v>1463610</v>
      </c>
      <c r="T88">
        <v>1015172</v>
      </c>
      <c r="U88">
        <v>1336907</v>
      </c>
      <c r="V88">
        <v>1648596</v>
      </c>
      <c r="W88">
        <v>1180256</v>
      </c>
      <c r="X88">
        <v>611492</v>
      </c>
      <c r="Y88">
        <v>1369381</v>
      </c>
      <c r="Z88">
        <v>41341590</v>
      </c>
      <c r="AA88">
        <v>20031144</v>
      </c>
      <c r="AB88">
        <v>21043057</v>
      </c>
      <c r="AC88">
        <v>27333124</v>
      </c>
      <c r="AD88">
        <v>38395499</v>
      </c>
      <c r="AE88">
        <v>42567226</v>
      </c>
      <c r="AF88">
        <v>61611411</v>
      </c>
      <c r="AG88">
        <v>67630625</v>
      </c>
      <c r="AH88">
        <v>73581631</v>
      </c>
      <c r="AI88">
        <v>67563676</v>
      </c>
      <c r="AJ88">
        <v>45071989</v>
      </c>
      <c r="AK88">
        <v>35892009</v>
      </c>
      <c r="AL88" s="3">
        <v>39500861</v>
      </c>
      <c r="AM88">
        <v>29128490</v>
      </c>
      <c r="AN88">
        <v>30172359</v>
      </c>
      <c r="AO88">
        <v>20022382</v>
      </c>
      <c r="AP88">
        <v>12114034</v>
      </c>
      <c r="AQ88">
        <v>25681565</v>
      </c>
      <c r="AR88">
        <v>26851389</v>
      </c>
      <c r="AS88">
        <v>20485256</v>
      </c>
      <c r="AT88">
        <v>5443654</v>
      </c>
      <c r="AU88">
        <v>19692</v>
      </c>
      <c r="AW88">
        <v>9587</v>
      </c>
      <c r="AX88">
        <v>574</v>
      </c>
      <c r="AY88">
        <v>7183</v>
      </c>
      <c r="AZ88" s="3">
        <v>82195452</v>
      </c>
      <c r="BA88" s="3">
        <v>73983783</v>
      </c>
      <c r="BB88" s="3">
        <v>183142779</v>
      </c>
      <c r="BC88" s="3">
        <v>148286155</v>
      </c>
    </row>
    <row r="89" spans="2:55">
      <c r="B89" t="s">
        <v>146</v>
      </c>
      <c r="AD89">
        <v>455075</v>
      </c>
      <c r="AE89">
        <v>6436</v>
      </c>
      <c r="AF89">
        <v>429261</v>
      </c>
      <c r="AH89">
        <v>63760</v>
      </c>
      <c r="AL89" s="3"/>
      <c r="AZ89" s="3"/>
      <c r="BA89" s="3"/>
      <c r="BB89" s="3"/>
      <c r="BC89" s="3"/>
    </row>
    <row r="90" spans="2:55">
      <c r="B90" t="s">
        <v>4</v>
      </c>
      <c r="E90">
        <v>1588900</v>
      </c>
      <c r="F90">
        <v>2091228</v>
      </c>
      <c r="G90" s="1">
        <v>2626479</v>
      </c>
      <c r="H90" s="1">
        <v>1701464</v>
      </c>
      <c r="I90" s="1">
        <v>1467852</v>
      </c>
      <c r="J90" s="1">
        <v>2672187</v>
      </c>
      <c r="K90" s="1">
        <v>2738356</v>
      </c>
      <c r="S90">
        <v>2860279</v>
      </c>
      <c r="T90">
        <v>860743</v>
      </c>
      <c r="U90">
        <v>3275</v>
      </c>
      <c r="V90">
        <v>9621</v>
      </c>
      <c r="W90">
        <v>41723</v>
      </c>
      <c r="X90">
        <v>10</v>
      </c>
      <c r="Y90">
        <v>126503</v>
      </c>
      <c r="Z90">
        <v>6388050</v>
      </c>
      <c r="AL90" s="3"/>
      <c r="AZ90" s="3"/>
      <c r="BA90" s="3"/>
      <c r="BB90" s="3"/>
      <c r="BC90" s="3"/>
    </row>
    <row r="91" spans="2:55">
      <c r="B91" t="s">
        <v>124</v>
      </c>
      <c r="AA91">
        <v>1983982</v>
      </c>
      <c r="AB91">
        <v>2947931</v>
      </c>
      <c r="AC91">
        <v>7609557</v>
      </c>
      <c r="AD91">
        <v>7317399</v>
      </c>
      <c r="AE91">
        <v>8074814</v>
      </c>
      <c r="AF91">
        <v>11082788</v>
      </c>
      <c r="AG91">
        <v>12608336</v>
      </c>
      <c r="AH91">
        <v>14011930</v>
      </c>
      <c r="AI91">
        <v>12293647</v>
      </c>
      <c r="AJ91">
        <v>8156282</v>
      </c>
      <c r="AK91">
        <v>7146816</v>
      </c>
      <c r="AL91" s="3">
        <v>6520002</v>
      </c>
      <c r="AM91">
        <v>5235497</v>
      </c>
      <c r="AN91">
        <v>5309292</v>
      </c>
      <c r="AO91">
        <v>4284486</v>
      </c>
      <c r="AP91">
        <v>3804928</v>
      </c>
      <c r="AQ91">
        <v>7753835</v>
      </c>
      <c r="AR91">
        <v>4717962</v>
      </c>
      <c r="AS91">
        <v>1043624</v>
      </c>
      <c r="AT91">
        <v>26787</v>
      </c>
      <c r="AU91">
        <v>57</v>
      </c>
      <c r="AZ91" s="3">
        <v>17074</v>
      </c>
      <c r="BA91" s="3">
        <v>642949</v>
      </c>
      <c r="BB91" s="3">
        <v>7981177</v>
      </c>
      <c r="BC91" s="3">
        <v>5854901</v>
      </c>
    </row>
    <row r="92" spans="2:55">
      <c r="B92" t="s">
        <v>125</v>
      </c>
      <c r="AA92">
        <v>30035</v>
      </c>
      <c r="AB92">
        <v>11770</v>
      </c>
      <c r="AC92">
        <v>4160059</v>
      </c>
      <c r="AD92">
        <v>3146261</v>
      </c>
      <c r="AE92">
        <v>4301329</v>
      </c>
      <c r="AF92">
        <v>6083885</v>
      </c>
      <c r="AG92">
        <v>811537</v>
      </c>
      <c r="AH92">
        <v>654456</v>
      </c>
      <c r="AI92">
        <v>6685494</v>
      </c>
      <c r="AJ92">
        <v>2152329</v>
      </c>
      <c r="AK92">
        <v>319720</v>
      </c>
      <c r="AL92" s="3">
        <v>516874</v>
      </c>
      <c r="AM92">
        <v>1056900</v>
      </c>
      <c r="AN92">
        <v>777201</v>
      </c>
      <c r="AO92">
        <v>2371107</v>
      </c>
      <c r="AP92">
        <v>972843</v>
      </c>
      <c r="AQ92">
        <v>2091781</v>
      </c>
      <c r="AR92">
        <v>2772025</v>
      </c>
      <c r="AS92">
        <v>1736229</v>
      </c>
      <c r="AT92">
        <v>531634</v>
      </c>
      <c r="AU92">
        <v>3678</v>
      </c>
      <c r="AZ92" s="3"/>
      <c r="BA92" s="3">
        <v>334363</v>
      </c>
      <c r="BB92" s="3">
        <v>1166886</v>
      </c>
      <c r="BC92" s="3">
        <v>631357</v>
      </c>
    </row>
    <row r="93" spans="2:55">
      <c r="B93" t="s">
        <v>126</v>
      </c>
      <c r="Z93">
        <v>44800</v>
      </c>
      <c r="AA93">
        <v>2184682</v>
      </c>
      <c r="AB93">
        <v>5336256</v>
      </c>
      <c r="AC93">
        <v>7449797</v>
      </c>
      <c r="AD93">
        <v>11437642</v>
      </c>
      <c r="AE93">
        <v>14587479</v>
      </c>
      <c r="AF93">
        <v>16665225</v>
      </c>
      <c r="AG93">
        <v>12239457</v>
      </c>
      <c r="AH93">
        <v>12949424</v>
      </c>
      <c r="AI93">
        <v>16613734</v>
      </c>
      <c r="AJ93">
        <v>9703011</v>
      </c>
      <c r="AK93">
        <v>7283839</v>
      </c>
      <c r="AL93" s="3">
        <v>7772621</v>
      </c>
      <c r="AM93">
        <v>8034423</v>
      </c>
      <c r="AN93">
        <v>8805199</v>
      </c>
      <c r="AO93">
        <v>6797144</v>
      </c>
      <c r="AP93">
        <v>7754823</v>
      </c>
      <c r="AQ93">
        <v>15181347</v>
      </c>
      <c r="AR93">
        <v>10323800</v>
      </c>
      <c r="AS93">
        <v>5763206</v>
      </c>
      <c r="AT93">
        <v>869181</v>
      </c>
      <c r="AU93">
        <v>359242</v>
      </c>
      <c r="AZ93" s="3">
        <v>4091178</v>
      </c>
      <c r="BA93" s="3">
        <v>17130475</v>
      </c>
      <c r="BB93" s="3">
        <v>20832965</v>
      </c>
      <c r="BC93" s="3">
        <v>28143808</v>
      </c>
    </row>
    <row r="94" spans="2:55">
      <c r="B94" t="s">
        <v>127</v>
      </c>
      <c r="AB94">
        <v>41804</v>
      </c>
      <c r="AC94">
        <v>45012</v>
      </c>
      <c r="AD94">
        <v>37076</v>
      </c>
      <c r="AE94">
        <v>237901</v>
      </c>
      <c r="AF94">
        <v>167790</v>
      </c>
      <c r="AG94">
        <v>288636</v>
      </c>
      <c r="AH94">
        <v>302785</v>
      </c>
      <c r="AI94">
        <v>1254087</v>
      </c>
      <c r="AJ94">
        <v>616340</v>
      </c>
      <c r="AK94">
        <v>530599</v>
      </c>
      <c r="AL94" s="3">
        <v>633038</v>
      </c>
      <c r="AM94">
        <v>553710</v>
      </c>
      <c r="AN94">
        <v>588849</v>
      </c>
      <c r="AO94">
        <v>577501</v>
      </c>
      <c r="AP94">
        <v>713103</v>
      </c>
      <c r="AQ94">
        <v>898880</v>
      </c>
      <c r="AR94">
        <v>647528</v>
      </c>
      <c r="AS94">
        <v>628477</v>
      </c>
      <c r="AT94">
        <v>258329</v>
      </c>
      <c r="AZ94" s="3"/>
      <c r="BA94" s="3">
        <v>69494</v>
      </c>
      <c r="BB94" s="3">
        <v>974433</v>
      </c>
      <c r="BC94" s="3">
        <v>6137779</v>
      </c>
    </row>
    <row r="95" spans="2:55">
      <c r="B95" t="s">
        <v>149</v>
      </c>
      <c r="AE95">
        <v>1866</v>
      </c>
      <c r="AG95">
        <v>630</v>
      </c>
      <c r="AH95">
        <v>278</v>
      </c>
      <c r="AJ95">
        <v>18141</v>
      </c>
      <c r="AK95">
        <v>10</v>
      </c>
      <c r="AL95" s="3"/>
      <c r="AZ95" s="3"/>
      <c r="BA95" s="3"/>
      <c r="BB95" s="3"/>
      <c r="BC95" s="3"/>
    </row>
    <row r="96" spans="2:55">
      <c r="B96" t="s">
        <v>171</v>
      </c>
      <c r="AL96" s="3"/>
      <c r="AM96">
        <v>281</v>
      </c>
      <c r="AS96">
        <v>6100</v>
      </c>
      <c r="AZ96" s="3"/>
      <c r="BA96" s="3"/>
      <c r="BB96" s="3"/>
      <c r="BC96" s="3"/>
    </row>
    <row r="97" spans="2:55">
      <c r="B97" t="s">
        <v>11</v>
      </c>
      <c r="S97">
        <v>1504</v>
      </c>
      <c r="T97">
        <v>67</v>
      </c>
      <c r="AC97">
        <v>6</v>
      </c>
      <c r="AD97">
        <v>2538</v>
      </c>
      <c r="AF97">
        <v>5112</v>
      </c>
      <c r="AG97">
        <v>2500</v>
      </c>
      <c r="AH97">
        <v>262835</v>
      </c>
      <c r="AI97">
        <v>150091</v>
      </c>
      <c r="AK97">
        <v>727074</v>
      </c>
      <c r="AL97" s="3">
        <v>3332841</v>
      </c>
      <c r="AM97">
        <v>5200479</v>
      </c>
      <c r="AN97">
        <v>898386</v>
      </c>
      <c r="AO97">
        <v>298336</v>
      </c>
      <c r="AP97">
        <v>346357</v>
      </c>
      <c r="AQ97">
        <v>726532</v>
      </c>
      <c r="AR97">
        <v>489077</v>
      </c>
      <c r="AS97">
        <v>880520</v>
      </c>
      <c r="AT97">
        <v>4032</v>
      </c>
      <c r="AU97">
        <v>8622</v>
      </c>
      <c r="AZ97" s="3"/>
      <c r="BA97" s="3"/>
      <c r="BB97" s="3">
        <v>611679</v>
      </c>
      <c r="BC97" s="3">
        <v>2813</v>
      </c>
    </row>
    <row r="98" spans="2:55">
      <c r="B98" t="s">
        <v>76</v>
      </c>
      <c r="E98">
        <v>992</v>
      </c>
      <c r="F98">
        <v>498</v>
      </c>
      <c r="G98" s="1">
        <v>829</v>
      </c>
      <c r="H98" s="1">
        <v>658</v>
      </c>
      <c r="I98" s="1">
        <v>1300</v>
      </c>
      <c r="J98" s="1">
        <v>552</v>
      </c>
      <c r="K98" s="1">
        <v>2629</v>
      </c>
      <c r="S98">
        <v>7668</v>
      </c>
      <c r="T98">
        <v>6568</v>
      </c>
      <c r="U98">
        <v>5443</v>
      </c>
      <c r="V98">
        <v>18495</v>
      </c>
      <c r="W98">
        <v>5753</v>
      </c>
      <c r="X98">
        <v>209</v>
      </c>
      <c r="Y98">
        <v>185</v>
      </c>
      <c r="Z98">
        <v>94190</v>
      </c>
      <c r="AA98">
        <v>88649</v>
      </c>
      <c r="AB98">
        <v>77084</v>
      </c>
      <c r="AC98">
        <v>112987</v>
      </c>
      <c r="AD98">
        <v>116782</v>
      </c>
      <c r="AE98">
        <v>229590</v>
      </c>
      <c r="AF98">
        <v>204958</v>
      </c>
      <c r="AG98">
        <v>260048</v>
      </c>
      <c r="AH98">
        <v>486304</v>
      </c>
      <c r="AI98">
        <v>383188</v>
      </c>
      <c r="AJ98">
        <v>218145</v>
      </c>
      <c r="AK98">
        <v>328557</v>
      </c>
      <c r="AL98" s="3">
        <v>450496</v>
      </c>
      <c r="AM98">
        <v>296963</v>
      </c>
      <c r="AN98">
        <v>212325</v>
      </c>
      <c r="AO98">
        <v>242110</v>
      </c>
      <c r="AP98">
        <v>129541</v>
      </c>
      <c r="AQ98">
        <v>283876</v>
      </c>
      <c r="AR98">
        <v>236015</v>
      </c>
      <c r="AS98">
        <v>241344</v>
      </c>
      <c r="AT98">
        <v>48837</v>
      </c>
      <c r="AU98">
        <v>55915</v>
      </c>
      <c r="AV98">
        <v>230</v>
      </c>
      <c r="AY98">
        <v>483</v>
      </c>
      <c r="AZ98" s="3">
        <v>468557</v>
      </c>
      <c r="BA98" s="3">
        <v>129616</v>
      </c>
      <c r="BB98" s="3">
        <v>880871</v>
      </c>
      <c r="BC98" s="3">
        <v>397587</v>
      </c>
    </row>
    <row r="99" spans="2:55">
      <c r="B99" t="s">
        <v>128</v>
      </c>
      <c r="AB99">
        <v>5</v>
      </c>
      <c r="AL99" s="3"/>
      <c r="AZ99" s="3"/>
      <c r="BA99" s="3"/>
      <c r="BB99" s="3"/>
      <c r="BC99" s="3"/>
    </row>
    <row r="100" spans="2:55">
      <c r="B100" t="s">
        <v>15</v>
      </c>
      <c r="C100" t="s">
        <v>77</v>
      </c>
      <c r="E100">
        <v>93885</v>
      </c>
      <c r="F100">
        <v>115064</v>
      </c>
      <c r="G100" s="1">
        <v>870</v>
      </c>
      <c r="H100" s="1">
        <v>2532</v>
      </c>
      <c r="I100" s="1">
        <v>2096</v>
      </c>
      <c r="J100" s="1">
        <v>2608</v>
      </c>
      <c r="K100" s="1">
        <v>3695</v>
      </c>
      <c r="S100">
        <v>5782</v>
      </c>
      <c r="T100">
        <v>58</v>
      </c>
      <c r="U100">
        <v>58</v>
      </c>
      <c r="V100">
        <v>1</v>
      </c>
      <c r="X100">
        <v>8</v>
      </c>
      <c r="Y100">
        <v>24</v>
      </c>
      <c r="Z100">
        <v>990650</v>
      </c>
      <c r="AA100">
        <v>508</v>
      </c>
      <c r="AB100">
        <v>8114</v>
      </c>
      <c r="AC100">
        <v>19839</v>
      </c>
      <c r="AD100">
        <v>28332</v>
      </c>
      <c r="AE100">
        <v>41985</v>
      </c>
      <c r="AF100">
        <v>10898</v>
      </c>
      <c r="AG100">
        <v>43497</v>
      </c>
      <c r="AH100">
        <v>62351</v>
      </c>
      <c r="AI100">
        <v>10627</v>
      </c>
      <c r="AJ100">
        <v>28563</v>
      </c>
      <c r="AK100">
        <v>8580</v>
      </c>
      <c r="AL100" s="3">
        <v>21414</v>
      </c>
      <c r="AM100">
        <v>4886</v>
      </c>
      <c r="AN100">
        <v>52713</v>
      </c>
      <c r="AO100">
        <v>72216</v>
      </c>
      <c r="AP100">
        <v>244066</v>
      </c>
      <c r="AQ100">
        <v>406176</v>
      </c>
      <c r="AR100">
        <v>165734</v>
      </c>
      <c r="AS100">
        <v>114762</v>
      </c>
      <c r="AT100">
        <v>13798</v>
      </c>
      <c r="AU100">
        <v>7328</v>
      </c>
      <c r="AY100">
        <v>825</v>
      </c>
      <c r="AZ100" s="3">
        <v>6005720</v>
      </c>
      <c r="BA100" s="3">
        <v>15170</v>
      </c>
      <c r="BB100" s="3">
        <v>448936</v>
      </c>
      <c r="BC100" s="3">
        <v>983535</v>
      </c>
    </row>
    <row r="101" spans="2:55">
      <c r="B101" t="s">
        <v>236</v>
      </c>
      <c r="J101" s="1">
        <v>26</v>
      </c>
      <c r="K101" s="1">
        <v>3</v>
      </c>
      <c r="AL101" s="3"/>
      <c r="AZ101" s="3"/>
      <c r="BA101" s="3"/>
      <c r="BB101" s="3"/>
      <c r="BC101" s="3"/>
    </row>
    <row r="102" spans="2:55">
      <c r="B102" t="s">
        <v>79</v>
      </c>
      <c r="S102">
        <v>16888</v>
      </c>
      <c r="T102">
        <v>6592</v>
      </c>
      <c r="U102">
        <v>520</v>
      </c>
      <c r="V102">
        <v>375</v>
      </c>
      <c r="W102">
        <v>9</v>
      </c>
      <c r="X102">
        <v>335</v>
      </c>
      <c r="AL102" s="3"/>
      <c r="AZ102" s="3"/>
      <c r="BA102" s="3"/>
      <c r="BB102" s="3"/>
      <c r="BC102" s="3"/>
    </row>
    <row r="103" spans="2:55">
      <c r="B103" t="s">
        <v>80</v>
      </c>
      <c r="S103">
        <v>80010</v>
      </c>
      <c r="T103">
        <v>42970</v>
      </c>
      <c r="U103">
        <v>4955</v>
      </c>
      <c r="V103">
        <v>17499</v>
      </c>
      <c r="W103">
        <v>2733</v>
      </c>
      <c r="X103">
        <v>2265</v>
      </c>
      <c r="Y103">
        <v>17121</v>
      </c>
      <c r="AL103" s="3"/>
      <c r="AZ103" s="3"/>
      <c r="BA103" s="3"/>
      <c r="BB103" s="3"/>
      <c r="BC103" s="3"/>
    </row>
    <row r="104" spans="2:55">
      <c r="B104" t="s">
        <v>81</v>
      </c>
      <c r="S104">
        <v>282262</v>
      </c>
      <c r="T104">
        <v>169496</v>
      </c>
      <c r="U104">
        <v>295382</v>
      </c>
      <c r="V104">
        <v>431145</v>
      </c>
      <c r="W104">
        <v>388211</v>
      </c>
      <c r="X104">
        <v>298075</v>
      </c>
      <c r="Y104">
        <v>821486</v>
      </c>
      <c r="AL104" s="3"/>
      <c r="AZ104" s="3"/>
      <c r="BA104" s="3"/>
      <c r="BB104" s="3"/>
      <c r="BC104" s="3"/>
    </row>
    <row r="105" spans="2:55">
      <c r="B105" t="s">
        <v>45</v>
      </c>
      <c r="E105">
        <v>293248</v>
      </c>
      <c r="F105">
        <v>363110</v>
      </c>
      <c r="G105" s="1">
        <v>206936</v>
      </c>
      <c r="H105" s="1">
        <v>123986</v>
      </c>
      <c r="I105" s="1">
        <v>251528</v>
      </c>
      <c r="J105" s="1">
        <v>245240</v>
      </c>
      <c r="K105" s="1">
        <v>304970</v>
      </c>
      <c r="Z105">
        <v>8626100</v>
      </c>
      <c r="AA105">
        <v>36354</v>
      </c>
      <c r="AB105">
        <v>3556</v>
      </c>
      <c r="AC105">
        <v>220146</v>
      </c>
      <c r="AD105">
        <v>2824</v>
      </c>
      <c r="AE105">
        <v>10685</v>
      </c>
      <c r="AF105">
        <v>9212</v>
      </c>
      <c r="AG105">
        <v>2247</v>
      </c>
      <c r="AH105">
        <v>11324</v>
      </c>
      <c r="AI105">
        <v>17745</v>
      </c>
      <c r="AJ105">
        <v>12194</v>
      </c>
      <c r="AK105">
        <v>22174</v>
      </c>
      <c r="AL105" s="3">
        <v>37676</v>
      </c>
      <c r="AM105">
        <v>80488</v>
      </c>
      <c r="AN105">
        <v>141422</v>
      </c>
      <c r="AO105">
        <v>131297</v>
      </c>
      <c r="AP105">
        <v>705441</v>
      </c>
      <c r="AQ105">
        <v>808392</v>
      </c>
      <c r="AR105">
        <v>127885</v>
      </c>
      <c r="AS105">
        <v>51220</v>
      </c>
      <c r="AT105">
        <v>24466</v>
      </c>
      <c r="AU105">
        <v>100</v>
      </c>
      <c r="AX105">
        <v>155</v>
      </c>
      <c r="AY105">
        <v>114761</v>
      </c>
      <c r="AZ105" s="3">
        <v>4448</v>
      </c>
      <c r="BA105" s="3">
        <v>2728224</v>
      </c>
      <c r="BB105" s="3">
        <v>193192</v>
      </c>
      <c r="BC105" s="3">
        <v>385100</v>
      </c>
    </row>
    <row r="106" spans="2:55">
      <c r="B106" t="s">
        <v>129</v>
      </c>
      <c r="AA106">
        <v>4198</v>
      </c>
      <c r="AB106">
        <v>500</v>
      </c>
      <c r="AC106">
        <v>220</v>
      </c>
      <c r="AE106">
        <v>15300</v>
      </c>
      <c r="AF106">
        <v>1616</v>
      </c>
      <c r="AG106">
        <v>4672</v>
      </c>
      <c r="AH106">
        <v>25355</v>
      </c>
      <c r="AI106">
        <v>14772</v>
      </c>
      <c r="AJ106">
        <v>4237</v>
      </c>
      <c r="AK106">
        <v>73654</v>
      </c>
      <c r="AL106" s="3">
        <v>11844</v>
      </c>
      <c r="AM106">
        <v>11578</v>
      </c>
      <c r="AN106">
        <v>23090</v>
      </c>
      <c r="AO106">
        <v>14123</v>
      </c>
      <c r="AP106">
        <v>776484</v>
      </c>
      <c r="AQ106">
        <v>286580</v>
      </c>
      <c r="AR106">
        <v>34414</v>
      </c>
      <c r="AS106">
        <v>11751</v>
      </c>
      <c r="AT106">
        <v>4585</v>
      </c>
      <c r="AU106">
        <v>21</v>
      </c>
      <c r="AW106">
        <v>100</v>
      </c>
      <c r="AX106">
        <v>50</v>
      </c>
      <c r="AY106">
        <v>3525</v>
      </c>
      <c r="AZ106" s="3">
        <v>35492</v>
      </c>
      <c r="BA106" s="3">
        <v>5306</v>
      </c>
      <c r="BB106" s="3">
        <v>23678</v>
      </c>
      <c r="BC106" s="3">
        <v>260158</v>
      </c>
    </row>
    <row r="107" spans="2:55">
      <c r="B107" t="s">
        <v>150</v>
      </c>
      <c r="AG107">
        <v>1065</v>
      </c>
      <c r="AH107">
        <v>2887</v>
      </c>
      <c r="AL107" s="3"/>
      <c r="AZ107" s="3"/>
      <c r="BA107" s="3"/>
      <c r="BB107" s="3"/>
      <c r="BC107" s="3"/>
    </row>
    <row r="108" spans="2:55">
      <c r="B108" t="s">
        <v>130</v>
      </c>
      <c r="AA108">
        <v>14340</v>
      </c>
      <c r="AB108">
        <v>135</v>
      </c>
      <c r="AD108">
        <v>880</v>
      </c>
      <c r="AE108">
        <v>5194</v>
      </c>
      <c r="AF108">
        <v>17801</v>
      </c>
      <c r="AG108">
        <v>37850</v>
      </c>
      <c r="AH108">
        <v>4849</v>
      </c>
      <c r="AL108" s="3"/>
      <c r="AZ108" s="3"/>
      <c r="BA108" s="3"/>
      <c r="BB108" s="3"/>
      <c r="BC108" s="3"/>
    </row>
    <row r="109" spans="2:55">
      <c r="B109" t="s">
        <v>32</v>
      </c>
      <c r="S109">
        <v>319169</v>
      </c>
      <c r="T109">
        <v>179432</v>
      </c>
      <c r="U109">
        <v>279945</v>
      </c>
      <c r="V109">
        <v>173222</v>
      </c>
      <c r="W109">
        <v>227101</v>
      </c>
      <c r="X109">
        <v>253352</v>
      </c>
      <c r="Y109">
        <v>501278</v>
      </c>
      <c r="Z109">
        <v>5103020</v>
      </c>
      <c r="AA109">
        <v>5708537</v>
      </c>
      <c r="AB109">
        <v>6625440</v>
      </c>
      <c r="AC109">
        <v>6798980</v>
      </c>
      <c r="AD109">
        <v>4997345</v>
      </c>
      <c r="AE109">
        <v>4747552</v>
      </c>
      <c r="AF109">
        <v>3720840</v>
      </c>
      <c r="AG109">
        <v>4058289</v>
      </c>
      <c r="AH109">
        <v>3178087</v>
      </c>
      <c r="AI109">
        <v>3004076</v>
      </c>
      <c r="AJ109">
        <v>2587255</v>
      </c>
      <c r="AK109">
        <v>2734754</v>
      </c>
      <c r="AL109" s="3">
        <v>2343442</v>
      </c>
      <c r="AM109">
        <v>2248901</v>
      </c>
      <c r="AN109">
        <v>2101741</v>
      </c>
      <c r="AO109">
        <v>2091857</v>
      </c>
      <c r="AP109">
        <v>1971712</v>
      </c>
      <c r="AQ109">
        <v>2391224</v>
      </c>
      <c r="AR109">
        <v>2054241</v>
      </c>
      <c r="AS109">
        <v>2455362</v>
      </c>
      <c r="AT109">
        <v>2892338</v>
      </c>
      <c r="AU109">
        <v>2451793</v>
      </c>
      <c r="AV109">
        <v>2329507</v>
      </c>
      <c r="AW109">
        <v>4542559</v>
      </c>
      <c r="AX109">
        <v>4062920</v>
      </c>
      <c r="AZ109" s="3"/>
      <c r="BA109" s="3"/>
      <c r="BB109" s="3"/>
      <c r="BC109" s="3"/>
    </row>
    <row r="110" spans="2:55">
      <c r="B110" t="s">
        <v>190</v>
      </c>
      <c r="AL110" s="3"/>
      <c r="AY110">
        <v>6150709</v>
      </c>
      <c r="AZ110" s="3">
        <v>4830689</v>
      </c>
      <c r="BA110" s="3">
        <v>4428682</v>
      </c>
      <c r="BB110" s="3">
        <v>4703484</v>
      </c>
      <c r="BC110" s="3">
        <v>9354447</v>
      </c>
    </row>
    <row r="111" spans="2:55">
      <c r="B111" t="s">
        <v>191</v>
      </c>
      <c r="AL111" s="3"/>
      <c r="AY111">
        <v>939920</v>
      </c>
      <c r="AZ111" s="3">
        <v>296612</v>
      </c>
      <c r="BA111" s="3">
        <v>356283</v>
      </c>
      <c r="BB111" s="3">
        <v>1270647</v>
      </c>
      <c r="BC111" s="3">
        <v>1786567</v>
      </c>
    </row>
    <row r="112" spans="2:55">
      <c r="B112" t="s">
        <v>239</v>
      </c>
      <c r="E112">
        <v>538817</v>
      </c>
      <c r="F112">
        <v>378750</v>
      </c>
      <c r="G112" s="1">
        <v>445577</v>
      </c>
      <c r="H112" s="1">
        <v>438241</v>
      </c>
      <c r="I112" s="1">
        <v>482238</v>
      </c>
      <c r="J112" s="1">
        <v>471508</v>
      </c>
      <c r="K112" s="1">
        <v>630058</v>
      </c>
      <c r="AL112" s="3"/>
      <c r="AZ112" s="3"/>
      <c r="BA112" s="3"/>
      <c r="BB112" s="3"/>
      <c r="BC112" s="3"/>
    </row>
    <row r="113" spans="2:55">
      <c r="B113" t="s">
        <v>33</v>
      </c>
      <c r="S113">
        <v>64007</v>
      </c>
      <c r="T113">
        <v>35112</v>
      </c>
      <c r="U113">
        <v>46915</v>
      </c>
      <c r="V113">
        <v>68182</v>
      </c>
      <c r="W113">
        <v>35583</v>
      </c>
      <c r="X113">
        <v>12024</v>
      </c>
      <c r="Y113">
        <v>41026</v>
      </c>
      <c r="Z113">
        <v>424280</v>
      </c>
      <c r="AA113">
        <v>590331</v>
      </c>
      <c r="AB113">
        <v>963550</v>
      </c>
      <c r="AC113">
        <v>799421</v>
      </c>
      <c r="AD113">
        <v>532490</v>
      </c>
      <c r="AE113">
        <v>676925</v>
      </c>
      <c r="AF113">
        <v>750548</v>
      </c>
      <c r="AG113">
        <v>1088602</v>
      </c>
      <c r="AH113">
        <v>355770</v>
      </c>
      <c r="AI113">
        <v>579715</v>
      </c>
      <c r="AJ113">
        <v>379536</v>
      </c>
      <c r="AK113">
        <v>303788</v>
      </c>
      <c r="AL113" s="3">
        <v>286222</v>
      </c>
      <c r="AM113">
        <v>586768</v>
      </c>
      <c r="AN113">
        <v>655465</v>
      </c>
      <c r="AO113">
        <v>749107</v>
      </c>
      <c r="AP113">
        <v>830861</v>
      </c>
      <c r="AQ113">
        <v>1011642</v>
      </c>
      <c r="AR113">
        <v>642294</v>
      </c>
      <c r="AS113">
        <v>989030</v>
      </c>
      <c r="AT113">
        <v>776320</v>
      </c>
      <c r="AZ113" s="3"/>
      <c r="BA113" s="3"/>
      <c r="BB113" s="3"/>
      <c r="BC113" s="3"/>
    </row>
    <row r="114" spans="2:55">
      <c r="B114" t="s">
        <v>172</v>
      </c>
      <c r="AL114" s="3"/>
      <c r="AU114">
        <v>398332</v>
      </c>
      <c r="AV114">
        <v>307968</v>
      </c>
      <c r="AW114">
        <v>86323</v>
      </c>
      <c r="AX114">
        <v>309938</v>
      </c>
      <c r="AY114">
        <v>422490</v>
      </c>
      <c r="AZ114" s="3">
        <v>717474</v>
      </c>
      <c r="BA114" s="3">
        <v>46831</v>
      </c>
      <c r="BB114" s="3">
        <v>11284610</v>
      </c>
      <c r="BC114" s="3">
        <v>15883595</v>
      </c>
    </row>
    <row r="115" spans="2:55">
      <c r="B115" t="s">
        <v>173</v>
      </c>
      <c r="AL115" s="3"/>
      <c r="AW115">
        <v>8815</v>
      </c>
      <c r="AX115">
        <v>45834</v>
      </c>
      <c r="AZ115" s="3">
        <v>1460</v>
      </c>
      <c r="BA115" s="3"/>
      <c r="BB115" s="3"/>
      <c r="BC115" s="3">
        <v>20175</v>
      </c>
    </row>
    <row r="116" spans="2:55">
      <c r="B116" t="s">
        <v>174</v>
      </c>
      <c r="AL116" s="3"/>
      <c r="AU116">
        <v>26877</v>
      </c>
      <c r="AV116">
        <v>24439</v>
      </c>
      <c r="AW116">
        <v>43096</v>
      </c>
      <c r="AX116">
        <v>235</v>
      </c>
      <c r="AY116">
        <v>24776</v>
      </c>
      <c r="AZ116" s="3">
        <v>42850</v>
      </c>
      <c r="BA116" s="3">
        <v>19840</v>
      </c>
      <c r="BB116" s="3">
        <v>73007</v>
      </c>
      <c r="BC116" s="3">
        <v>24276</v>
      </c>
    </row>
    <row r="117" spans="2:55">
      <c r="B117" t="s">
        <v>175</v>
      </c>
      <c r="AL117" s="3"/>
      <c r="AU117">
        <v>351217</v>
      </c>
      <c r="AV117">
        <v>629939</v>
      </c>
      <c r="AW117">
        <v>41942</v>
      </c>
      <c r="AX117">
        <v>253515</v>
      </c>
      <c r="AY117">
        <v>255297</v>
      </c>
      <c r="AZ117" s="3">
        <v>26748</v>
      </c>
      <c r="BA117" s="3">
        <v>149960</v>
      </c>
      <c r="BB117" s="3">
        <v>541719</v>
      </c>
      <c r="BC117" s="3">
        <v>1126204</v>
      </c>
    </row>
    <row r="118" spans="2:55">
      <c r="B118" t="s">
        <v>41</v>
      </c>
      <c r="E118">
        <v>551955</v>
      </c>
      <c r="F118">
        <v>475798</v>
      </c>
      <c r="G118" s="1">
        <v>452036</v>
      </c>
      <c r="H118" s="1">
        <v>432257</v>
      </c>
      <c r="I118" s="1">
        <v>291640</v>
      </c>
      <c r="J118" s="1">
        <v>294048</v>
      </c>
      <c r="K118" s="1">
        <v>288316</v>
      </c>
      <c r="S118">
        <v>474726</v>
      </c>
      <c r="T118">
        <v>469296</v>
      </c>
      <c r="U118">
        <v>453722</v>
      </c>
      <c r="V118">
        <v>464789</v>
      </c>
      <c r="W118">
        <v>735388</v>
      </c>
      <c r="X118">
        <v>745248</v>
      </c>
      <c r="Y118">
        <v>2298961</v>
      </c>
      <c r="Z118">
        <v>13445710</v>
      </c>
      <c r="AA118">
        <v>16562937</v>
      </c>
      <c r="AB118">
        <v>17529869</v>
      </c>
      <c r="AC118">
        <v>17580744</v>
      </c>
      <c r="AD118">
        <v>22324588</v>
      </c>
      <c r="AE118">
        <v>21492358</v>
      </c>
      <c r="AF118">
        <v>19813908</v>
      </c>
      <c r="AG118">
        <v>29480760</v>
      </c>
      <c r="AH118">
        <v>38246989</v>
      </c>
      <c r="AI118">
        <v>37152898</v>
      </c>
      <c r="AJ118">
        <v>27165124</v>
      </c>
      <c r="AK118">
        <v>27593779</v>
      </c>
      <c r="AL118" s="3">
        <v>19327092</v>
      </c>
      <c r="AM118">
        <v>14451847</v>
      </c>
      <c r="AN118">
        <v>20850711</v>
      </c>
      <c r="AO118">
        <v>23542440</v>
      </c>
      <c r="AP118">
        <v>21787226</v>
      </c>
      <c r="AQ118">
        <v>27392430</v>
      </c>
      <c r="AR118">
        <v>34884208</v>
      </c>
      <c r="AS118">
        <v>31204711</v>
      </c>
      <c r="AT118">
        <v>34045638</v>
      </c>
      <c r="AU118">
        <v>60389560</v>
      </c>
      <c r="AV118">
        <v>177483934</v>
      </c>
      <c r="AW118">
        <v>274896211</v>
      </c>
      <c r="AX118">
        <v>493270115</v>
      </c>
      <c r="AY118">
        <v>459803786</v>
      </c>
      <c r="AZ118" s="3">
        <v>235715010</v>
      </c>
      <c r="BA118" s="3">
        <v>224698654</v>
      </c>
      <c r="BB118" s="3">
        <v>204974298</v>
      </c>
      <c r="BC118" s="3">
        <v>324748920</v>
      </c>
    </row>
    <row r="119" spans="2:55">
      <c r="B119" t="s">
        <v>82</v>
      </c>
      <c r="S119">
        <v>5</v>
      </c>
      <c r="T119">
        <v>24</v>
      </c>
      <c r="U119">
        <v>2046</v>
      </c>
      <c r="V119">
        <v>70364</v>
      </c>
      <c r="W119">
        <v>29982</v>
      </c>
      <c r="X119">
        <v>11964</v>
      </c>
      <c r="Y119">
        <v>174</v>
      </c>
      <c r="Z119">
        <v>13370</v>
      </c>
      <c r="AA119">
        <v>60496</v>
      </c>
      <c r="AB119">
        <v>2210</v>
      </c>
      <c r="AC119">
        <v>5682</v>
      </c>
      <c r="AD119">
        <v>2651</v>
      </c>
      <c r="AE119">
        <v>6556</v>
      </c>
      <c r="AF119">
        <v>3329</v>
      </c>
      <c r="AG119">
        <v>10946</v>
      </c>
      <c r="AH119">
        <v>1975</v>
      </c>
      <c r="AI119">
        <v>191</v>
      </c>
      <c r="AJ119">
        <v>1009</v>
      </c>
      <c r="AK119">
        <v>1555</v>
      </c>
      <c r="AL119" s="3">
        <v>18190</v>
      </c>
      <c r="AM119">
        <v>80</v>
      </c>
      <c r="AN119">
        <v>261</v>
      </c>
      <c r="AO119">
        <v>635</v>
      </c>
      <c r="AP119">
        <v>11</v>
      </c>
      <c r="AT119">
        <v>3280</v>
      </c>
      <c r="AZ119" s="3"/>
      <c r="BA119" s="3"/>
      <c r="BB119" s="3"/>
      <c r="BC119" s="3"/>
    </row>
    <row r="120" spans="2:55">
      <c r="B120" t="s">
        <v>242</v>
      </c>
      <c r="E120">
        <v>51235</v>
      </c>
      <c r="F120">
        <v>52213</v>
      </c>
      <c r="G120" s="1">
        <v>50272</v>
      </c>
      <c r="H120" s="1">
        <v>46326</v>
      </c>
      <c r="I120" s="1">
        <v>32587</v>
      </c>
      <c r="J120" s="1">
        <v>35580</v>
      </c>
      <c r="K120" s="1">
        <v>42849</v>
      </c>
      <c r="AL120" s="3"/>
      <c r="AZ120" s="3"/>
      <c r="BA120" s="3"/>
      <c r="BB120" s="3"/>
      <c r="BC120" s="3"/>
    </row>
    <row r="121" spans="2:55">
      <c r="B121" t="s">
        <v>83</v>
      </c>
      <c r="S121">
        <v>152</v>
      </c>
      <c r="AL121" s="3"/>
      <c r="AZ121" s="3"/>
      <c r="BA121" s="3"/>
      <c r="BB121" s="3"/>
      <c r="BC121" s="3"/>
    </row>
    <row r="122" spans="2:55">
      <c r="B122" t="s">
        <v>176</v>
      </c>
      <c r="AL122" s="3"/>
      <c r="AU122">
        <v>10</v>
      </c>
      <c r="AW122">
        <v>50</v>
      </c>
      <c r="AZ122" s="3"/>
      <c r="BA122" s="3"/>
      <c r="BB122" s="3">
        <v>195802</v>
      </c>
      <c r="BC122" s="3">
        <v>3432175</v>
      </c>
    </row>
    <row r="123" spans="2:55">
      <c r="B123" t="s">
        <v>44</v>
      </c>
      <c r="E123">
        <v>11926</v>
      </c>
      <c r="F123">
        <v>0</v>
      </c>
      <c r="G123" s="1">
        <v>0</v>
      </c>
      <c r="H123" s="1">
        <v>8465</v>
      </c>
      <c r="I123" s="1">
        <v>31078</v>
      </c>
      <c r="J123" s="1">
        <v>126265</v>
      </c>
      <c r="K123" s="1">
        <v>110194</v>
      </c>
      <c r="S123">
        <v>12734</v>
      </c>
      <c r="T123">
        <v>25497</v>
      </c>
      <c r="U123">
        <v>49083</v>
      </c>
      <c r="V123">
        <v>32078</v>
      </c>
      <c r="W123">
        <v>40793</v>
      </c>
      <c r="X123">
        <v>38290</v>
      </c>
      <c r="Y123">
        <v>5250</v>
      </c>
      <c r="Z123">
        <v>45450</v>
      </c>
      <c r="AA123">
        <v>25687</v>
      </c>
      <c r="AB123">
        <v>226366</v>
      </c>
      <c r="AC123">
        <v>1276230</v>
      </c>
      <c r="AD123">
        <v>19034</v>
      </c>
      <c r="AE123">
        <v>1220563</v>
      </c>
      <c r="AF123">
        <v>545434</v>
      </c>
      <c r="AG123">
        <v>1018012</v>
      </c>
      <c r="AH123">
        <v>1339786</v>
      </c>
      <c r="AI123">
        <v>511596</v>
      </c>
      <c r="AJ123">
        <v>206817</v>
      </c>
      <c r="AK123">
        <v>1520847</v>
      </c>
      <c r="AL123" s="3">
        <v>1743049</v>
      </c>
      <c r="AM123">
        <v>1423683</v>
      </c>
      <c r="AN123">
        <v>4524803</v>
      </c>
      <c r="AO123">
        <v>1875560</v>
      </c>
      <c r="AP123">
        <v>5677005</v>
      </c>
      <c r="AQ123">
        <v>15980971</v>
      </c>
      <c r="AR123">
        <v>1592305</v>
      </c>
      <c r="AS123">
        <v>5829236</v>
      </c>
      <c r="AT123">
        <v>6957651</v>
      </c>
      <c r="AU123">
        <v>2082478</v>
      </c>
      <c r="AV123">
        <v>847912</v>
      </c>
      <c r="AW123">
        <v>359437</v>
      </c>
      <c r="AZ123" s="3">
        <v>3587</v>
      </c>
      <c r="BA123" s="3">
        <v>250</v>
      </c>
      <c r="BB123" s="3">
        <v>640428</v>
      </c>
      <c r="BC123" s="3">
        <v>14888258</v>
      </c>
    </row>
    <row r="124" spans="2:55">
      <c r="B124" t="s">
        <v>40</v>
      </c>
      <c r="E124">
        <v>182913</v>
      </c>
      <c r="F124">
        <v>177523</v>
      </c>
      <c r="G124" s="1">
        <v>265547</v>
      </c>
      <c r="H124" s="1">
        <v>328508</v>
      </c>
      <c r="I124" s="1">
        <v>802154</v>
      </c>
      <c r="J124" s="1">
        <v>1345014</v>
      </c>
      <c r="K124" s="1">
        <v>1207536</v>
      </c>
      <c r="S124">
        <v>7163586</v>
      </c>
      <c r="T124">
        <v>5480263</v>
      </c>
      <c r="U124">
        <v>8958524</v>
      </c>
      <c r="V124">
        <v>8841857</v>
      </c>
      <c r="W124">
        <v>7810655</v>
      </c>
      <c r="X124">
        <v>7439507</v>
      </c>
      <c r="Y124">
        <v>19638772</v>
      </c>
      <c r="Z124">
        <v>156183040</v>
      </c>
      <c r="AA124">
        <v>237110672</v>
      </c>
      <c r="AB124">
        <v>128874724</v>
      </c>
      <c r="AC124">
        <v>140311568</v>
      </c>
      <c r="AD124">
        <v>154630517</v>
      </c>
      <c r="AE124">
        <v>140378729</v>
      </c>
      <c r="AF124">
        <v>144227504</v>
      </c>
      <c r="AG124">
        <v>147075220</v>
      </c>
      <c r="AH124">
        <v>164157289</v>
      </c>
      <c r="AI124">
        <v>136683429</v>
      </c>
      <c r="AJ124">
        <v>103417240</v>
      </c>
      <c r="AK124">
        <v>48472226</v>
      </c>
      <c r="AL124" s="3">
        <v>37350327</v>
      </c>
      <c r="AM124">
        <v>23889881</v>
      </c>
      <c r="AN124">
        <v>19067874</v>
      </c>
      <c r="AO124">
        <v>17446246</v>
      </c>
      <c r="AP124">
        <v>4354803</v>
      </c>
      <c r="AQ124">
        <v>3707234</v>
      </c>
      <c r="AR124">
        <v>5108450</v>
      </c>
      <c r="AS124">
        <v>33722511</v>
      </c>
      <c r="AT124">
        <v>7432821</v>
      </c>
      <c r="AU124">
        <v>19513178</v>
      </c>
      <c r="AV124">
        <v>1269419</v>
      </c>
      <c r="AW124">
        <v>15037</v>
      </c>
      <c r="AY124">
        <v>4548</v>
      </c>
      <c r="AZ124" s="3">
        <v>5060581</v>
      </c>
      <c r="BA124" s="3">
        <v>4347946</v>
      </c>
      <c r="BB124" s="3">
        <v>1857185</v>
      </c>
      <c r="BC124" s="3">
        <v>5421517</v>
      </c>
    </row>
    <row r="125" spans="2:55">
      <c r="B125" t="s">
        <v>240</v>
      </c>
      <c r="E125">
        <v>0</v>
      </c>
      <c r="F125">
        <v>2460</v>
      </c>
      <c r="G125" s="1">
        <v>0</v>
      </c>
      <c r="H125" s="1">
        <v>2971</v>
      </c>
      <c r="I125" s="1">
        <v>66000</v>
      </c>
      <c r="J125" s="1">
        <v>199517</v>
      </c>
      <c r="K125" s="1">
        <v>98091</v>
      </c>
      <c r="AL125" s="3"/>
      <c r="AN125">
        <v>6438871</v>
      </c>
      <c r="AZ125" s="3"/>
      <c r="BA125" s="3"/>
      <c r="BB125" s="3"/>
      <c r="BC125" s="3"/>
    </row>
    <row r="126" spans="2:55">
      <c r="B126" t="s">
        <v>84</v>
      </c>
      <c r="S126">
        <v>597731</v>
      </c>
      <c r="T126">
        <v>609444</v>
      </c>
      <c r="U126">
        <v>603872</v>
      </c>
      <c r="V126">
        <v>407668</v>
      </c>
      <c r="W126">
        <v>201293</v>
      </c>
      <c r="X126">
        <v>273615</v>
      </c>
      <c r="Y126">
        <v>1891701</v>
      </c>
      <c r="Z126">
        <v>14189410</v>
      </c>
      <c r="AA126">
        <v>6418796</v>
      </c>
      <c r="AB126">
        <v>5918514</v>
      </c>
      <c r="AC126">
        <v>10736816</v>
      </c>
      <c r="AD126">
        <v>7874834</v>
      </c>
      <c r="AE126">
        <v>6643296</v>
      </c>
      <c r="AF126">
        <v>9136927</v>
      </c>
      <c r="AG126">
        <v>13631029</v>
      </c>
      <c r="AH126">
        <v>11779629</v>
      </c>
      <c r="AI126">
        <v>9967106</v>
      </c>
      <c r="AJ126">
        <v>5131929</v>
      </c>
      <c r="AK126">
        <v>6684562</v>
      </c>
      <c r="AL126" s="3">
        <v>4374507</v>
      </c>
      <c r="AM126">
        <v>3215734</v>
      </c>
      <c r="AO126">
        <v>3147256</v>
      </c>
      <c r="AP126">
        <v>2347502</v>
      </c>
      <c r="AQ126">
        <v>3787697</v>
      </c>
      <c r="AR126">
        <v>6837867</v>
      </c>
      <c r="AS126">
        <v>3532678</v>
      </c>
      <c r="AT126">
        <v>5427952</v>
      </c>
      <c r="AU126">
        <v>4542287</v>
      </c>
      <c r="AV126">
        <v>24199</v>
      </c>
      <c r="AZ126" s="3"/>
      <c r="BA126" s="3"/>
      <c r="BB126" s="3"/>
      <c r="BC126" s="3">
        <v>483945</v>
      </c>
    </row>
    <row r="127" spans="2:55">
      <c r="B127" t="s">
        <v>85</v>
      </c>
      <c r="S127">
        <v>47</v>
      </c>
      <c r="T127">
        <v>340</v>
      </c>
      <c r="V127">
        <v>8069</v>
      </c>
      <c r="W127">
        <v>7748</v>
      </c>
      <c r="X127">
        <v>85</v>
      </c>
      <c r="Y127">
        <v>16232</v>
      </c>
      <c r="AA127">
        <v>121030</v>
      </c>
      <c r="AB127">
        <v>2000</v>
      </c>
      <c r="AC127">
        <v>427154</v>
      </c>
      <c r="AD127">
        <v>897</v>
      </c>
      <c r="AE127">
        <v>4985</v>
      </c>
      <c r="AF127">
        <v>78216</v>
      </c>
      <c r="AG127">
        <v>41297</v>
      </c>
      <c r="AH127">
        <v>1164264</v>
      </c>
      <c r="AI127">
        <v>1111592</v>
      </c>
      <c r="AJ127">
        <v>6165668</v>
      </c>
      <c r="AK127">
        <v>4177</v>
      </c>
      <c r="AL127" s="3">
        <v>825340</v>
      </c>
      <c r="AM127">
        <v>13636</v>
      </c>
      <c r="AN127">
        <v>7035</v>
      </c>
      <c r="AO127">
        <v>4032</v>
      </c>
      <c r="AP127">
        <v>2016</v>
      </c>
      <c r="AQ127">
        <v>9289</v>
      </c>
      <c r="AR127">
        <v>31650</v>
      </c>
      <c r="AS127">
        <v>35537</v>
      </c>
      <c r="AT127">
        <v>47833</v>
      </c>
      <c r="AU127">
        <v>654236</v>
      </c>
      <c r="AZ127" s="3"/>
      <c r="BA127" s="3"/>
      <c r="BB127" s="3">
        <v>40384</v>
      </c>
      <c r="BC127" s="3">
        <v>91746</v>
      </c>
    </row>
    <row r="128" spans="2:55">
      <c r="B128" t="s">
        <v>131</v>
      </c>
      <c r="Z128">
        <v>50</v>
      </c>
      <c r="AK128">
        <v>1037223</v>
      </c>
      <c r="AL128" s="3">
        <v>1681523</v>
      </c>
      <c r="AM128">
        <v>136</v>
      </c>
      <c r="AZ128" s="3"/>
      <c r="BA128" s="3"/>
      <c r="BB128" s="3"/>
      <c r="BC128" s="3"/>
    </row>
    <row r="129" spans="2:55">
      <c r="B129" t="s">
        <v>42</v>
      </c>
      <c r="E129">
        <v>63953</v>
      </c>
      <c r="F129">
        <v>96253</v>
      </c>
      <c r="G129" s="1">
        <v>89716</v>
      </c>
      <c r="H129" s="1">
        <v>167682</v>
      </c>
      <c r="I129" s="1">
        <v>197728</v>
      </c>
      <c r="J129" s="1">
        <v>264786</v>
      </c>
      <c r="K129" s="1">
        <v>363182</v>
      </c>
      <c r="S129">
        <v>185350</v>
      </c>
      <c r="T129">
        <v>282038</v>
      </c>
      <c r="U129">
        <v>229884</v>
      </c>
      <c r="V129">
        <v>277732</v>
      </c>
      <c r="W129">
        <v>370240</v>
      </c>
      <c r="X129">
        <v>235904</v>
      </c>
      <c r="Y129">
        <v>823783</v>
      </c>
      <c r="Z129">
        <v>6070650</v>
      </c>
      <c r="AA129">
        <v>5807741</v>
      </c>
      <c r="AB129">
        <v>3395023</v>
      </c>
      <c r="AC129">
        <v>2349785</v>
      </c>
      <c r="AD129">
        <v>3023395</v>
      </c>
      <c r="AE129">
        <v>1087525</v>
      </c>
      <c r="AF129">
        <v>1265065</v>
      </c>
      <c r="AG129">
        <v>2312019</v>
      </c>
      <c r="AH129">
        <v>3161794</v>
      </c>
      <c r="AI129">
        <v>1853680</v>
      </c>
      <c r="AJ129">
        <v>1792666</v>
      </c>
      <c r="AK129">
        <v>1891009</v>
      </c>
      <c r="AL129" s="3">
        <v>2262954</v>
      </c>
      <c r="AM129">
        <v>4474783</v>
      </c>
      <c r="AN129">
        <v>19387143</v>
      </c>
      <c r="AO129">
        <v>8110401</v>
      </c>
      <c r="AP129">
        <v>2514881</v>
      </c>
      <c r="AQ129">
        <v>328317</v>
      </c>
      <c r="AR129">
        <v>942098</v>
      </c>
      <c r="AS129">
        <v>5322025</v>
      </c>
      <c r="AT129">
        <v>2719150</v>
      </c>
      <c r="AU129">
        <v>756396</v>
      </c>
      <c r="AV129">
        <v>16839</v>
      </c>
      <c r="AZ129" s="3">
        <v>7118967</v>
      </c>
      <c r="BA129" s="3">
        <v>17816062</v>
      </c>
      <c r="BB129" s="3">
        <v>85337837</v>
      </c>
      <c r="BC129" s="3">
        <v>123409080</v>
      </c>
    </row>
    <row r="130" spans="2:55">
      <c r="B130" t="s">
        <v>38</v>
      </c>
      <c r="S130">
        <v>209</v>
      </c>
      <c r="T130">
        <v>528</v>
      </c>
      <c r="U130">
        <v>10987</v>
      </c>
      <c r="V130">
        <v>91</v>
      </c>
      <c r="W130">
        <v>336</v>
      </c>
      <c r="X130">
        <v>38855</v>
      </c>
      <c r="Y130">
        <v>45252</v>
      </c>
      <c r="Z130">
        <v>29250</v>
      </c>
      <c r="AA130">
        <v>75669</v>
      </c>
      <c r="AB130">
        <v>98075</v>
      </c>
      <c r="AC130">
        <v>325063</v>
      </c>
      <c r="AD130">
        <v>60149</v>
      </c>
      <c r="AE130">
        <v>711669</v>
      </c>
      <c r="AF130">
        <v>516743</v>
      </c>
      <c r="AG130">
        <v>2822429</v>
      </c>
      <c r="AH130">
        <v>19505402</v>
      </c>
      <c r="AI130">
        <v>996587</v>
      </c>
      <c r="AJ130">
        <v>549470</v>
      </c>
      <c r="AK130">
        <v>1879584</v>
      </c>
      <c r="AL130" s="3">
        <v>1986374</v>
      </c>
      <c r="AM130">
        <v>1879297</v>
      </c>
      <c r="AN130">
        <v>6659740</v>
      </c>
      <c r="AO130">
        <v>6604661</v>
      </c>
      <c r="AP130">
        <v>4070519</v>
      </c>
      <c r="AQ130">
        <v>497608</v>
      </c>
      <c r="AR130">
        <v>1392655</v>
      </c>
      <c r="AS130">
        <v>26022183</v>
      </c>
      <c r="AT130">
        <v>4759736</v>
      </c>
      <c r="AU130">
        <v>3445</v>
      </c>
      <c r="AY130">
        <v>12669</v>
      </c>
      <c r="AZ130" s="3">
        <v>54896</v>
      </c>
      <c r="BA130" s="3">
        <v>714605</v>
      </c>
      <c r="BB130" s="3">
        <v>6611565</v>
      </c>
      <c r="BC130" s="3">
        <v>4728</v>
      </c>
    </row>
    <row r="131" spans="2:55">
      <c r="B131" t="s">
        <v>86</v>
      </c>
      <c r="E131">
        <v>9609</v>
      </c>
      <c r="F131">
        <v>10933</v>
      </c>
      <c r="G131" s="1">
        <v>18319</v>
      </c>
      <c r="H131" s="1">
        <v>9999</v>
      </c>
      <c r="I131" s="1">
        <v>6388</v>
      </c>
      <c r="J131" s="1">
        <v>8545</v>
      </c>
      <c r="K131" s="1">
        <v>22777</v>
      </c>
      <c r="S131">
        <v>42594</v>
      </c>
      <c r="T131">
        <v>46338</v>
      </c>
      <c r="U131">
        <v>61287</v>
      </c>
      <c r="V131">
        <v>205535</v>
      </c>
      <c r="W131">
        <v>108492</v>
      </c>
      <c r="X131">
        <v>192626</v>
      </c>
      <c r="Y131">
        <v>114081</v>
      </c>
      <c r="AL131" s="3"/>
      <c r="AS131">
        <v>863927</v>
      </c>
      <c r="AT131">
        <v>3204766</v>
      </c>
      <c r="AU131">
        <v>2191986</v>
      </c>
      <c r="AV131">
        <v>307387</v>
      </c>
      <c r="AZ131" s="3">
        <v>157473</v>
      </c>
      <c r="BA131" s="3">
        <v>4851551</v>
      </c>
      <c r="BB131" s="3">
        <v>6848891</v>
      </c>
      <c r="BC131" s="3">
        <v>6839925</v>
      </c>
    </row>
    <row r="132" spans="2:55">
      <c r="B132" t="s">
        <v>132</v>
      </c>
      <c r="Z132">
        <v>1125630</v>
      </c>
      <c r="AA132">
        <v>1025417</v>
      </c>
      <c r="AB132">
        <v>664646</v>
      </c>
      <c r="AC132">
        <v>780978</v>
      </c>
      <c r="AD132">
        <v>874242</v>
      </c>
      <c r="AE132">
        <v>1149423</v>
      </c>
      <c r="AF132">
        <v>977414</v>
      </c>
      <c r="AG132">
        <v>1177323</v>
      </c>
      <c r="AH132">
        <v>813915</v>
      </c>
      <c r="AI132">
        <v>1007505</v>
      </c>
      <c r="AJ132">
        <v>538926</v>
      </c>
      <c r="AK132">
        <v>511823</v>
      </c>
      <c r="AL132" s="3">
        <v>320886</v>
      </c>
      <c r="AM132">
        <v>345322</v>
      </c>
      <c r="AN132">
        <v>375171</v>
      </c>
      <c r="AO132">
        <v>491100</v>
      </c>
      <c r="AP132">
        <v>768645</v>
      </c>
      <c r="AQ132">
        <v>963098</v>
      </c>
      <c r="AR132">
        <v>567053</v>
      </c>
      <c r="AZ132" s="3"/>
      <c r="BA132" s="3"/>
      <c r="BB132" s="3"/>
      <c r="BC132" s="3"/>
    </row>
    <row r="133" spans="2:55">
      <c r="B133" t="s">
        <v>151</v>
      </c>
      <c r="AH133">
        <v>110</v>
      </c>
      <c r="AL133" s="3">
        <v>910</v>
      </c>
      <c r="AT133">
        <v>28</v>
      </c>
      <c r="AZ133" s="3"/>
      <c r="BA133" s="3"/>
      <c r="BB133" s="3"/>
      <c r="BC133" s="3"/>
    </row>
    <row r="134" spans="2:55">
      <c r="B134" t="s">
        <v>133</v>
      </c>
      <c r="AC134">
        <v>1872</v>
      </c>
      <c r="AE134">
        <v>877</v>
      </c>
      <c r="AF134">
        <v>4085</v>
      </c>
      <c r="AG134">
        <v>178</v>
      </c>
      <c r="AK134">
        <v>240</v>
      </c>
      <c r="AL134" s="3"/>
      <c r="AN134">
        <v>5362</v>
      </c>
      <c r="AR134">
        <v>4090</v>
      </c>
      <c r="AZ134" s="3"/>
      <c r="BA134" s="3">
        <v>6190</v>
      </c>
      <c r="BB134" s="3">
        <v>8754</v>
      </c>
      <c r="BC134" s="3">
        <v>4047</v>
      </c>
    </row>
    <row r="135" spans="2:55">
      <c r="B135" t="s">
        <v>37</v>
      </c>
      <c r="E135">
        <v>329729</v>
      </c>
      <c r="F135">
        <v>630442</v>
      </c>
      <c r="G135" s="1">
        <v>467881</v>
      </c>
      <c r="H135" s="1">
        <v>463423</v>
      </c>
      <c r="I135" s="1">
        <v>495148</v>
      </c>
      <c r="J135" s="1">
        <v>461083</v>
      </c>
      <c r="K135" s="1">
        <v>503651</v>
      </c>
      <c r="S135">
        <v>1136894</v>
      </c>
      <c r="T135">
        <v>1044931</v>
      </c>
      <c r="U135">
        <v>1283418</v>
      </c>
      <c r="V135">
        <v>1098294</v>
      </c>
      <c r="W135">
        <v>1382471</v>
      </c>
      <c r="X135">
        <v>1647499</v>
      </c>
      <c r="Y135">
        <v>3833407</v>
      </c>
      <c r="Z135">
        <v>30342800</v>
      </c>
      <c r="AA135">
        <v>25980859</v>
      </c>
      <c r="AB135">
        <v>28724422</v>
      </c>
      <c r="AC135">
        <v>33567471</v>
      </c>
      <c r="AD135">
        <v>27670938</v>
      </c>
      <c r="AE135">
        <v>26067493</v>
      </c>
      <c r="AF135">
        <v>33099562</v>
      </c>
      <c r="AG135">
        <v>44126962</v>
      </c>
      <c r="AH135">
        <v>43177502</v>
      </c>
      <c r="AI135">
        <v>40953074</v>
      </c>
      <c r="AJ135">
        <v>33312719</v>
      </c>
      <c r="AK135">
        <v>27860512</v>
      </c>
      <c r="AL135" s="3">
        <v>29491217</v>
      </c>
      <c r="AM135">
        <v>22261866</v>
      </c>
      <c r="AN135">
        <v>20663891</v>
      </c>
      <c r="AO135">
        <v>18461140</v>
      </c>
      <c r="AP135">
        <v>13945024</v>
      </c>
      <c r="AQ135">
        <v>9771090</v>
      </c>
      <c r="AR135">
        <v>17346024</v>
      </c>
      <c r="AS135">
        <v>26265793</v>
      </c>
      <c r="AT135">
        <v>28536886</v>
      </c>
      <c r="AU135">
        <v>28233198</v>
      </c>
      <c r="AV135">
        <v>656699</v>
      </c>
      <c r="AW135">
        <v>730944</v>
      </c>
      <c r="AX135">
        <v>151814</v>
      </c>
      <c r="AY135">
        <v>473694</v>
      </c>
      <c r="AZ135" s="3">
        <v>42054635</v>
      </c>
      <c r="BA135" s="3">
        <v>24192180</v>
      </c>
      <c r="BB135" s="3">
        <v>12124007</v>
      </c>
      <c r="BC135" s="3">
        <v>5252895</v>
      </c>
    </row>
    <row r="136" spans="2:55">
      <c r="B136" t="s">
        <v>177</v>
      </c>
      <c r="AL136" s="3"/>
      <c r="AR136">
        <v>6026</v>
      </c>
      <c r="AS136">
        <v>35034</v>
      </c>
      <c r="AT136">
        <v>19383</v>
      </c>
      <c r="AU136">
        <v>66801</v>
      </c>
      <c r="AZ136" s="3"/>
      <c r="BA136" s="3"/>
      <c r="BB136" s="3"/>
      <c r="BC136" s="3"/>
    </row>
    <row r="137" spans="2:55">
      <c r="B137" t="s">
        <v>178</v>
      </c>
      <c r="AL137" s="3"/>
      <c r="AT137">
        <v>4128</v>
      </c>
      <c r="AU137">
        <v>5357</v>
      </c>
      <c r="AZ137" s="3"/>
      <c r="BA137" s="3"/>
      <c r="BB137" s="3"/>
      <c r="BC137" s="3"/>
    </row>
    <row r="138" spans="2:55">
      <c r="B138" t="s">
        <v>134</v>
      </c>
      <c r="AB138">
        <v>304</v>
      </c>
      <c r="AJ138">
        <v>31378</v>
      </c>
      <c r="AL138" s="3"/>
      <c r="AZ138" s="3"/>
      <c r="BA138" s="3"/>
      <c r="BB138" s="3"/>
      <c r="BC138" s="3"/>
    </row>
    <row r="139" spans="2:55">
      <c r="B139" t="s">
        <v>39</v>
      </c>
      <c r="E139">
        <v>333301</v>
      </c>
      <c r="F139">
        <v>558965</v>
      </c>
      <c r="G139" s="1">
        <v>474121</v>
      </c>
      <c r="H139" s="1">
        <v>573061</v>
      </c>
      <c r="I139" s="1">
        <v>854977</v>
      </c>
      <c r="J139" s="1">
        <v>782226</v>
      </c>
      <c r="K139" s="1">
        <v>856104</v>
      </c>
      <c r="S139">
        <v>3186782</v>
      </c>
      <c r="T139">
        <v>2966423</v>
      </c>
      <c r="U139">
        <v>4997786</v>
      </c>
      <c r="V139">
        <v>8888794</v>
      </c>
      <c r="W139">
        <v>12175336</v>
      </c>
      <c r="X139">
        <v>22348506</v>
      </c>
      <c r="Y139">
        <v>19152635</v>
      </c>
      <c r="Z139">
        <v>264300800</v>
      </c>
      <c r="AA139">
        <v>135796180</v>
      </c>
      <c r="AB139">
        <v>144223308</v>
      </c>
      <c r="AC139">
        <v>138183426</v>
      </c>
      <c r="AD139">
        <v>171207468</v>
      </c>
      <c r="AE139">
        <v>181900392</v>
      </c>
      <c r="AF139">
        <v>164724110</v>
      </c>
      <c r="AG139">
        <v>179019207</v>
      </c>
      <c r="AH139">
        <v>176767462</v>
      </c>
      <c r="AI139">
        <v>235855259</v>
      </c>
      <c r="AJ139">
        <v>145119972</v>
      </c>
      <c r="AK139">
        <v>133396671</v>
      </c>
      <c r="AL139" s="3">
        <v>204776116</v>
      </c>
      <c r="AM139">
        <v>163551011</v>
      </c>
      <c r="AN139">
        <v>207962319</v>
      </c>
      <c r="AO139">
        <v>218431649</v>
      </c>
      <c r="AP139">
        <v>212727300</v>
      </c>
      <c r="AQ139">
        <v>221927625</v>
      </c>
      <c r="AR139">
        <v>154133950</v>
      </c>
      <c r="AS139">
        <v>192772589</v>
      </c>
      <c r="AT139">
        <v>215516988</v>
      </c>
      <c r="AU139">
        <v>117812641</v>
      </c>
      <c r="AV139">
        <v>353648</v>
      </c>
      <c r="AW139">
        <v>16879</v>
      </c>
      <c r="AY139">
        <v>201</v>
      </c>
      <c r="AZ139" s="3">
        <v>50897</v>
      </c>
      <c r="BA139" s="3">
        <v>611789</v>
      </c>
      <c r="BB139" s="3">
        <v>63796191</v>
      </c>
      <c r="BC139" s="3">
        <v>213818163</v>
      </c>
    </row>
    <row r="140" spans="2:55">
      <c r="B140" t="s">
        <v>241</v>
      </c>
      <c r="E140">
        <v>37019</v>
      </c>
      <c r="F140">
        <v>132</v>
      </c>
      <c r="G140" s="1">
        <v>281</v>
      </c>
      <c r="H140" s="1">
        <v>116</v>
      </c>
      <c r="I140" s="1">
        <v>400</v>
      </c>
      <c r="J140" s="1">
        <v>55</v>
      </c>
      <c r="K140" s="1">
        <v>476</v>
      </c>
      <c r="AL140" s="3"/>
      <c r="AZ140" s="3"/>
      <c r="BA140" s="3"/>
      <c r="BB140" s="3"/>
      <c r="BC140" s="3"/>
    </row>
    <row r="141" spans="2:55">
      <c r="B141" t="s">
        <v>152</v>
      </c>
      <c r="AG141">
        <v>495</v>
      </c>
      <c r="AH141">
        <v>542979</v>
      </c>
      <c r="AJ141">
        <v>439</v>
      </c>
      <c r="AK141">
        <v>3</v>
      </c>
      <c r="AL141" s="3"/>
      <c r="AM141">
        <v>8912</v>
      </c>
      <c r="AN141">
        <v>2</v>
      </c>
      <c r="AS141">
        <v>2</v>
      </c>
      <c r="AZ141" s="3"/>
      <c r="BA141" s="3"/>
      <c r="BB141" s="3"/>
      <c r="BC141" s="3">
        <v>454026</v>
      </c>
    </row>
    <row r="142" spans="2:55">
      <c r="B142" t="s">
        <v>135</v>
      </c>
      <c r="Z142">
        <v>181140</v>
      </c>
      <c r="AD142">
        <v>121390</v>
      </c>
      <c r="AE142">
        <v>152840</v>
      </c>
      <c r="AG142">
        <v>407</v>
      </c>
      <c r="AJ142">
        <v>324</v>
      </c>
      <c r="AL142" s="3"/>
      <c r="AP142">
        <v>25</v>
      </c>
      <c r="AS142">
        <v>83370</v>
      </c>
      <c r="AW142">
        <v>100</v>
      </c>
      <c r="AZ142" s="3"/>
      <c r="BA142" s="3"/>
      <c r="BB142" s="3">
        <v>395379</v>
      </c>
      <c r="BC142" s="3"/>
    </row>
    <row r="143" spans="2:55">
      <c r="B143" t="s">
        <v>87</v>
      </c>
      <c r="S143">
        <v>39</v>
      </c>
      <c r="T143">
        <v>16</v>
      </c>
      <c r="U143">
        <v>8</v>
      </c>
      <c r="V143">
        <v>7</v>
      </c>
      <c r="AA143">
        <v>1019</v>
      </c>
      <c r="AB143">
        <v>80</v>
      </c>
      <c r="AC143">
        <v>50</v>
      </c>
      <c r="AD143">
        <v>3</v>
      </c>
      <c r="AE143">
        <v>271584</v>
      </c>
      <c r="AG143">
        <v>204</v>
      </c>
      <c r="AI143">
        <v>550</v>
      </c>
      <c r="AJ143">
        <v>797</v>
      </c>
      <c r="AL143" s="3"/>
      <c r="AN143">
        <v>1919</v>
      </c>
      <c r="AO143">
        <v>3979</v>
      </c>
      <c r="AP143">
        <v>3242</v>
      </c>
      <c r="AQ143">
        <v>3646</v>
      </c>
      <c r="AR143">
        <v>7388</v>
      </c>
      <c r="AS143">
        <v>7342</v>
      </c>
      <c r="AT143">
        <v>674</v>
      </c>
      <c r="AW143">
        <v>157</v>
      </c>
      <c r="AZ143" s="3"/>
      <c r="BA143" s="3">
        <v>28039</v>
      </c>
      <c r="BB143" s="3">
        <v>30</v>
      </c>
      <c r="BC143" s="3">
        <v>37</v>
      </c>
    </row>
    <row r="144" spans="2:55">
      <c r="B144" t="s">
        <v>153</v>
      </c>
      <c r="AH144">
        <v>97445</v>
      </c>
      <c r="AI144">
        <v>82678</v>
      </c>
      <c r="AL144" s="3"/>
      <c r="AN144">
        <v>12</v>
      </c>
      <c r="AO144">
        <v>8940</v>
      </c>
      <c r="AP144">
        <v>88121</v>
      </c>
      <c r="AQ144">
        <v>125</v>
      </c>
      <c r="AZ144" s="3"/>
      <c r="BA144" s="3"/>
      <c r="BB144" s="3"/>
      <c r="BC144" s="3"/>
    </row>
    <row r="145" spans="2:55">
      <c r="B145" t="s">
        <v>216</v>
      </c>
      <c r="AL145" s="3"/>
      <c r="AR145">
        <v>381</v>
      </c>
      <c r="AZ145" s="3"/>
      <c r="BA145" s="3"/>
      <c r="BB145" s="3"/>
      <c r="BC145" s="3"/>
    </row>
    <row r="146" spans="2:55">
      <c r="B146" t="s">
        <v>179</v>
      </c>
      <c r="AL146" s="3"/>
      <c r="AS146">
        <v>5480</v>
      </c>
      <c r="AY146">
        <v>120</v>
      </c>
      <c r="AZ146" s="3">
        <v>47970</v>
      </c>
      <c r="BA146" s="3">
        <v>722050</v>
      </c>
      <c r="BB146" s="3">
        <v>2036</v>
      </c>
      <c r="BC146" s="3">
        <v>11744477</v>
      </c>
    </row>
    <row r="147" spans="2:55">
      <c r="B147" t="s">
        <v>180</v>
      </c>
      <c r="AL147" s="3"/>
      <c r="AR147">
        <v>9</v>
      </c>
      <c r="AS147">
        <v>154</v>
      </c>
      <c r="AZ147" s="3"/>
      <c r="BA147" s="3"/>
      <c r="BB147" s="3"/>
      <c r="BC147" s="3"/>
    </row>
    <row r="148" spans="2:55">
      <c r="B148" t="s">
        <v>88</v>
      </c>
      <c r="S148">
        <v>301</v>
      </c>
      <c r="U148">
        <v>1420</v>
      </c>
      <c r="Y148">
        <v>461</v>
      </c>
      <c r="Z148">
        <v>7700</v>
      </c>
      <c r="AD148">
        <v>15305</v>
      </c>
      <c r="AE148">
        <v>119558</v>
      </c>
      <c r="AG148">
        <v>22095</v>
      </c>
      <c r="AH148">
        <v>5356</v>
      </c>
      <c r="AI148">
        <v>11865</v>
      </c>
      <c r="AJ148">
        <v>8313</v>
      </c>
      <c r="AK148">
        <v>22918</v>
      </c>
      <c r="AL148" s="3">
        <v>34791</v>
      </c>
      <c r="AM148">
        <v>19549</v>
      </c>
      <c r="AN148">
        <v>119923</v>
      </c>
      <c r="AO148">
        <v>69922</v>
      </c>
      <c r="AP148">
        <v>24160</v>
      </c>
      <c r="AR148">
        <v>1944</v>
      </c>
      <c r="AS148">
        <v>17019</v>
      </c>
      <c r="AT148">
        <v>14219</v>
      </c>
      <c r="AU148">
        <v>16</v>
      </c>
      <c r="AZ148" s="3">
        <v>97450</v>
      </c>
      <c r="BA148" s="3"/>
      <c r="BB148" s="3">
        <v>36700</v>
      </c>
      <c r="BC148" s="3"/>
    </row>
    <row r="149" spans="2:55">
      <c r="B149" t="s">
        <v>154</v>
      </c>
      <c r="AE149">
        <v>122</v>
      </c>
      <c r="AF149">
        <v>2</v>
      </c>
      <c r="AL149" s="3"/>
      <c r="AW149">
        <v>2066</v>
      </c>
      <c r="AX149">
        <v>1027</v>
      </c>
      <c r="AZ149" s="3"/>
      <c r="BA149" s="3"/>
      <c r="BB149" s="3">
        <v>5467</v>
      </c>
      <c r="BC149" s="3"/>
    </row>
    <row r="150" spans="2:55">
      <c r="B150" t="s">
        <v>181</v>
      </c>
      <c r="AL150" s="3"/>
      <c r="AT150">
        <v>17310</v>
      </c>
      <c r="AZ150" s="3"/>
      <c r="BA150" s="3"/>
      <c r="BB150" s="3">
        <v>90</v>
      </c>
      <c r="BC150" s="3"/>
    </row>
    <row r="151" spans="2:55">
      <c r="B151" t="s">
        <v>182</v>
      </c>
      <c r="C151" t="s">
        <v>183</v>
      </c>
      <c r="AI151">
        <v>802</v>
      </c>
      <c r="AK151">
        <v>5</v>
      </c>
      <c r="AL151" s="3"/>
      <c r="AM151">
        <v>1400</v>
      </c>
      <c r="AT151">
        <v>35375</v>
      </c>
      <c r="AU151">
        <v>18108</v>
      </c>
      <c r="AW151">
        <v>381603</v>
      </c>
      <c r="AX151">
        <v>108</v>
      </c>
      <c r="AY151">
        <v>27468</v>
      </c>
      <c r="AZ151" s="3">
        <v>1041979</v>
      </c>
      <c r="BA151" s="3">
        <v>487595</v>
      </c>
      <c r="BB151" s="3">
        <v>4311773</v>
      </c>
      <c r="BC151" s="3">
        <v>2352740</v>
      </c>
    </row>
    <row r="152" spans="2:55">
      <c r="B152" t="s">
        <v>136</v>
      </c>
      <c r="AA152">
        <v>21</v>
      </c>
      <c r="AD152">
        <v>926</v>
      </c>
      <c r="AF152">
        <v>300</v>
      </c>
      <c r="AG152">
        <v>315</v>
      </c>
      <c r="AI152">
        <v>400</v>
      </c>
      <c r="AK152">
        <v>19</v>
      </c>
      <c r="AL152" s="3"/>
      <c r="AM152">
        <v>86</v>
      </c>
      <c r="AZ152" s="3"/>
      <c r="BA152" s="3"/>
      <c r="BB152" s="3"/>
      <c r="BC152" s="3"/>
    </row>
    <row r="153" spans="2:55">
      <c r="B153" t="s">
        <v>233</v>
      </c>
      <c r="AL153" s="3"/>
      <c r="AN153">
        <v>8877</v>
      </c>
      <c r="AP153">
        <v>248</v>
      </c>
      <c r="AZ153" s="3"/>
      <c r="BA153" s="3"/>
      <c r="BB153" s="3"/>
      <c r="BC153" s="3"/>
    </row>
    <row r="154" spans="2:55">
      <c r="B154" t="s">
        <v>23</v>
      </c>
      <c r="E154">
        <v>18951</v>
      </c>
      <c r="F154">
        <v>14568</v>
      </c>
      <c r="G154" s="1">
        <v>9762</v>
      </c>
      <c r="H154" s="1">
        <v>7299</v>
      </c>
      <c r="I154" s="1">
        <v>5910</v>
      </c>
      <c r="J154" s="1">
        <v>6012</v>
      </c>
      <c r="K154" s="1">
        <v>5771</v>
      </c>
      <c r="S154">
        <v>100485</v>
      </c>
      <c r="T154">
        <v>94842</v>
      </c>
      <c r="U154">
        <v>76912</v>
      </c>
      <c r="V154">
        <v>35974</v>
      </c>
      <c r="W154">
        <v>39092</v>
      </c>
      <c r="X154">
        <v>71764</v>
      </c>
      <c r="Y154">
        <v>157933</v>
      </c>
      <c r="Z154">
        <v>1940160</v>
      </c>
      <c r="AA154">
        <v>11083942</v>
      </c>
      <c r="AB154">
        <v>2066721</v>
      </c>
      <c r="AC154">
        <v>4569683</v>
      </c>
      <c r="AD154">
        <v>3346910</v>
      </c>
      <c r="AE154">
        <v>3318196</v>
      </c>
      <c r="AF154">
        <v>937018</v>
      </c>
      <c r="AG154">
        <v>1509079</v>
      </c>
      <c r="AH154">
        <v>899759</v>
      </c>
      <c r="AI154">
        <v>938115</v>
      </c>
      <c r="AJ154">
        <v>1106598</v>
      </c>
      <c r="AK154">
        <v>1203060</v>
      </c>
      <c r="AL154" s="3">
        <v>1893885</v>
      </c>
      <c r="AM154">
        <v>3222553</v>
      </c>
      <c r="AN154">
        <v>2707239</v>
      </c>
      <c r="AO154">
        <v>4460002</v>
      </c>
      <c r="AP154">
        <v>2839280</v>
      </c>
      <c r="AQ154">
        <v>4131752</v>
      </c>
      <c r="AR154">
        <v>3425308</v>
      </c>
      <c r="AS154">
        <v>2406619</v>
      </c>
      <c r="AT154">
        <v>4887173</v>
      </c>
      <c r="AU154">
        <v>10564234</v>
      </c>
      <c r="AV154">
        <v>10830398</v>
      </c>
      <c r="AW154">
        <v>4668790</v>
      </c>
      <c r="AX154">
        <v>3141513</v>
      </c>
      <c r="AY154">
        <v>6826046</v>
      </c>
      <c r="AZ154" s="3">
        <v>16823639</v>
      </c>
      <c r="BA154" s="3">
        <v>16389059</v>
      </c>
      <c r="BB154" s="3">
        <v>24660716</v>
      </c>
      <c r="BC154" s="3">
        <v>29999743</v>
      </c>
    </row>
    <row r="155" spans="2:55">
      <c r="B155" t="s">
        <v>89</v>
      </c>
      <c r="E155">
        <v>900</v>
      </c>
      <c r="F155">
        <v>545</v>
      </c>
      <c r="G155" s="1">
        <v>1509</v>
      </c>
      <c r="H155" s="1">
        <v>912</v>
      </c>
      <c r="I155" s="1">
        <v>912</v>
      </c>
      <c r="J155" s="1">
        <v>681</v>
      </c>
      <c r="K155" s="1">
        <v>1543</v>
      </c>
      <c r="S155">
        <v>1545</v>
      </c>
      <c r="T155">
        <v>801</v>
      </c>
      <c r="U155">
        <v>460</v>
      </c>
      <c r="V155">
        <v>589</v>
      </c>
      <c r="W155">
        <v>2961</v>
      </c>
      <c r="X155">
        <v>484</v>
      </c>
      <c r="Y155">
        <v>3461</v>
      </c>
      <c r="Z155">
        <v>37270</v>
      </c>
      <c r="AA155">
        <v>59212</v>
      </c>
      <c r="AB155">
        <v>8775</v>
      </c>
      <c r="AC155">
        <v>19419</v>
      </c>
      <c r="AD155">
        <v>18770</v>
      </c>
      <c r="AE155">
        <v>19051</v>
      </c>
      <c r="AF155">
        <v>14936</v>
      </c>
      <c r="AG155">
        <v>51292</v>
      </c>
      <c r="AH155">
        <v>52092</v>
      </c>
      <c r="AI155">
        <v>25242</v>
      </c>
      <c r="AJ155">
        <v>18912</v>
      </c>
      <c r="AK155">
        <v>28055</v>
      </c>
      <c r="AL155" s="3">
        <v>17147</v>
      </c>
      <c r="AM155">
        <v>14333</v>
      </c>
      <c r="AN155">
        <v>15910</v>
      </c>
      <c r="AO155">
        <v>108249</v>
      </c>
      <c r="AP155">
        <v>1064194</v>
      </c>
      <c r="AQ155">
        <v>518614</v>
      </c>
      <c r="AR155">
        <v>1027444</v>
      </c>
      <c r="AS155">
        <v>674472</v>
      </c>
      <c r="AT155">
        <v>34045</v>
      </c>
      <c r="AU155">
        <v>114</v>
      </c>
      <c r="AV155">
        <v>19255</v>
      </c>
      <c r="AX155">
        <v>158163</v>
      </c>
      <c r="AY155">
        <v>10256</v>
      </c>
      <c r="AZ155" s="3">
        <v>41022</v>
      </c>
      <c r="BA155" s="3">
        <v>468</v>
      </c>
      <c r="BB155" s="3">
        <v>1769772</v>
      </c>
      <c r="BC155" s="3">
        <v>719348</v>
      </c>
    </row>
    <row r="156" spans="2:55">
      <c r="B156" t="s">
        <v>24</v>
      </c>
      <c r="E156">
        <v>287</v>
      </c>
      <c r="F156">
        <v>0</v>
      </c>
      <c r="G156" s="1">
        <v>0</v>
      </c>
      <c r="H156" s="1">
        <v>60</v>
      </c>
      <c r="I156" s="1">
        <v>4624</v>
      </c>
      <c r="J156" s="1">
        <v>15406</v>
      </c>
      <c r="K156" s="1">
        <v>22809</v>
      </c>
      <c r="S156">
        <v>1521</v>
      </c>
      <c r="T156">
        <v>418</v>
      </c>
      <c r="U156">
        <v>537</v>
      </c>
      <c r="V156">
        <v>741</v>
      </c>
      <c r="W156">
        <v>450</v>
      </c>
      <c r="X156">
        <v>405</v>
      </c>
      <c r="Y156">
        <v>384</v>
      </c>
      <c r="AH156">
        <v>122</v>
      </c>
      <c r="AI156">
        <v>170</v>
      </c>
      <c r="AJ156">
        <v>166</v>
      </c>
      <c r="AK156">
        <v>57</v>
      </c>
      <c r="AL156" s="3"/>
      <c r="AM156">
        <v>366722</v>
      </c>
      <c r="AS156">
        <v>3413</v>
      </c>
      <c r="AY156">
        <v>27862</v>
      </c>
      <c r="AZ156" s="3"/>
      <c r="BA156" s="3"/>
      <c r="BB156" s="3">
        <v>2650</v>
      </c>
      <c r="BC156" s="3">
        <v>2722</v>
      </c>
    </row>
    <row r="157" spans="2:55">
      <c r="B157" t="s">
        <v>19</v>
      </c>
      <c r="C157" t="s">
        <v>145</v>
      </c>
      <c r="S157">
        <v>919</v>
      </c>
      <c r="T157">
        <v>1066</v>
      </c>
      <c r="W157">
        <v>32578</v>
      </c>
      <c r="X157">
        <v>2017</v>
      </c>
      <c r="Y157">
        <v>37326</v>
      </c>
      <c r="Z157">
        <v>780360</v>
      </c>
      <c r="AL157" s="3"/>
      <c r="AZ157" s="3"/>
      <c r="BA157" s="3"/>
      <c r="BB157" s="3"/>
      <c r="BC157" s="3"/>
    </row>
    <row r="158" spans="2:55">
      <c r="B158" t="s">
        <v>20</v>
      </c>
      <c r="S158">
        <v>53413</v>
      </c>
      <c r="T158">
        <v>41541</v>
      </c>
      <c r="U158">
        <v>145287</v>
      </c>
      <c r="V158">
        <v>106985</v>
      </c>
      <c r="W158">
        <v>177259</v>
      </c>
      <c r="X158">
        <v>160920</v>
      </c>
      <c r="Y158">
        <v>259675</v>
      </c>
      <c r="Z158">
        <v>2003060</v>
      </c>
      <c r="AA158">
        <v>1355704</v>
      </c>
      <c r="AB158">
        <v>2210985</v>
      </c>
      <c r="AC158">
        <v>1872691</v>
      </c>
      <c r="AD158">
        <v>1079970</v>
      </c>
      <c r="AE158">
        <v>952811</v>
      </c>
      <c r="AF158">
        <v>1206590</v>
      </c>
      <c r="AG158">
        <v>1564339</v>
      </c>
      <c r="AH158">
        <v>1275276</v>
      </c>
      <c r="AI158">
        <v>1423692</v>
      </c>
      <c r="AJ158">
        <v>2285586</v>
      </c>
      <c r="AK158">
        <v>1016643</v>
      </c>
      <c r="AL158" s="3">
        <v>1462619</v>
      </c>
      <c r="AM158">
        <v>197532</v>
      </c>
      <c r="AN158">
        <v>132206</v>
      </c>
      <c r="AO158">
        <v>8148</v>
      </c>
      <c r="AP158">
        <v>321</v>
      </c>
      <c r="AQ158">
        <v>70</v>
      </c>
      <c r="AR158">
        <v>203509</v>
      </c>
      <c r="AS158">
        <v>724386</v>
      </c>
      <c r="AT158">
        <v>305356</v>
      </c>
      <c r="AU158">
        <v>6604</v>
      </c>
      <c r="AV158">
        <v>369173</v>
      </c>
      <c r="AW158">
        <v>761555</v>
      </c>
      <c r="AX158">
        <v>1295793</v>
      </c>
      <c r="AY158">
        <v>53300</v>
      </c>
      <c r="AZ158" s="3">
        <v>88803</v>
      </c>
      <c r="BA158" s="3">
        <v>2568860</v>
      </c>
      <c r="BB158" s="3">
        <v>886931</v>
      </c>
      <c r="BC158" s="3">
        <v>535957</v>
      </c>
    </row>
    <row r="159" spans="2:55">
      <c r="B159" t="s">
        <v>137</v>
      </c>
      <c r="X159">
        <v>372</v>
      </c>
      <c r="Y159">
        <v>312</v>
      </c>
      <c r="Z159">
        <v>20</v>
      </c>
      <c r="AA159">
        <v>1256</v>
      </c>
      <c r="AB159">
        <v>6</v>
      </c>
      <c r="AD159">
        <v>433022</v>
      </c>
      <c r="AE159">
        <v>217587</v>
      </c>
      <c r="AF159">
        <v>177838</v>
      </c>
      <c r="AG159">
        <v>208029</v>
      </c>
      <c r="AH159">
        <v>290545</v>
      </c>
      <c r="AI159">
        <v>305715</v>
      </c>
      <c r="AJ159">
        <v>191129</v>
      </c>
      <c r="AK159">
        <v>2139</v>
      </c>
      <c r="AL159" s="3">
        <v>73719</v>
      </c>
      <c r="AM159">
        <v>133</v>
      </c>
      <c r="AO159">
        <v>3132</v>
      </c>
      <c r="AP159">
        <v>1748</v>
      </c>
      <c r="AQ159">
        <v>555</v>
      </c>
      <c r="AR159">
        <v>225568</v>
      </c>
      <c r="AS159">
        <v>1365</v>
      </c>
      <c r="AT159">
        <v>579</v>
      </c>
      <c r="AW159">
        <v>876556</v>
      </c>
      <c r="AX159">
        <v>981784</v>
      </c>
      <c r="AZ159" s="3"/>
      <c r="BA159" s="3">
        <v>662522</v>
      </c>
      <c r="BB159" s="3">
        <v>751666</v>
      </c>
      <c r="BC159" s="3">
        <v>697075</v>
      </c>
    </row>
    <row r="160" spans="2:55">
      <c r="B160" t="s">
        <v>248</v>
      </c>
      <c r="AL160" s="3"/>
      <c r="AN160">
        <v>16678</v>
      </c>
      <c r="AZ160" s="3"/>
      <c r="BA160" s="3"/>
      <c r="BB160" s="3"/>
      <c r="BC160" s="3"/>
    </row>
    <row r="161" spans="2:55">
      <c r="B161" t="s">
        <v>155</v>
      </c>
      <c r="E161">
        <v>5272</v>
      </c>
      <c r="F161">
        <v>3204</v>
      </c>
      <c r="G161" s="1">
        <v>5495</v>
      </c>
      <c r="H161" s="1">
        <v>2584</v>
      </c>
      <c r="I161" s="1">
        <v>2453</v>
      </c>
      <c r="J161" s="1">
        <v>8652</v>
      </c>
      <c r="K161" s="1">
        <v>10396</v>
      </c>
      <c r="AE161">
        <v>300</v>
      </c>
      <c r="AF161">
        <v>135</v>
      </c>
      <c r="AG161">
        <v>46</v>
      </c>
      <c r="AH161">
        <v>359</v>
      </c>
      <c r="AJ161">
        <v>129</v>
      </c>
      <c r="AL161" s="3"/>
      <c r="AM161">
        <v>16</v>
      </c>
      <c r="AN161">
        <v>843</v>
      </c>
      <c r="AO161">
        <v>12</v>
      </c>
      <c r="AP161">
        <v>60</v>
      </c>
      <c r="AR161">
        <v>32</v>
      </c>
      <c r="AV161">
        <v>50</v>
      </c>
      <c r="AZ161" s="3"/>
      <c r="BA161" s="3">
        <v>6336</v>
      </c>
      <c r="BB161" s="3">
        <v>108497</v>
      </c>
      <c r="BC161" s="3">
        <v>104235</v>
      </c>
    </row>
    <row r="162" spans="2:55">
      <c r="B162" t="s">
        <v>237</v>
      </c>
      <c r="E162">
        <v>13613</v>
      </c>
      <c r="F162">
        <v>5985</v>
      </c>
      <c r="G162" s="1">
        <v>4414</v>
      </c>
      <c r="H162" s="1">
        <v>11256</v>
      </c>
      <c r="I162" s="1">
        <v>9475</v>
      </c>
      <c r="J162" s="1">
        <v>9699</v>
      </c>
      <c r="K162" s="1">
        <v>8678</v>
      </c>
      <c r="AL162" s="3"/>
      <c r="AZ162" s="3"/>
      <c r="BA162" s="3"/>
      <c r="BB162" s="3"/>
      <c r="BC162" s="3"/>
    </row>
    <row r="163" spans="2:55">
      <c r="B163" t="s">
        <v>90</v>
      </c>
      <c r="S163">
        <v>3056584</v>
      </c>
      <c r="T163">
        <v>2418134</v>
      </c>
      <c r="U163">
        <v>4885464</v>
      </c>
      <c r="V163">
        <v>6918882</v>
      </c>
      <c r="W163">
        <v>6785970</v>
      </c>
      <c r="X163">
        <v>8449941</v>
      </c>
      <c r="Y163">
        <v>23191067</v>
      </c>
      <c r="AI163">
        <v>167909234</v>
      </c>
      <c r="AJ163">
        <v>136349012</v>
      </c>
      <c r="AK163">
        <v>107540866</v>
      </c>
      <c r="AL163" s="3">
        <v>107911842</v>
      </c>
      <c r="AM163">
        <v>66629084</v>
      </c>
      <c r="AR163">
        <v>89389481</v>
      </c>
      <c r="AZ163" s="3"/>
      <c r="BA163" s="3"/>
      <c r="BB163" s="3"/>
      <c r="BC163" s="3"/>
    </row>
    <row r="164" spans="2:55">
      <c r="B164" t="s">
        <v>91</v>
      </c>
      <c r="S164">
        <v>136995</v>
      </c>
      <c r="T164">
        <v>701817</v>
      </c>
      <c r="U164">
        <v>361946</v>
      </c>
      <c r="V164">
        <v>384990</v>
      </c>
      <c r="W164">
        <v>1089884</v>
      </c>
      <c r="X164">
        <v>2315808</v>
      </c>
      <c r="Y164">
        <v>2076322</v>
      </c>
      <c r="AI164">
        <v>8705930</v>
      </c>
      <c r="AJ164">
        <v>15123542</v>
      </c>
      <c r="AK164">
        <v>20821377</v>
      </c>
      <c r="AL164" s="3">
        <v>4596936</v>
      </c>
      <c r="AM164">
        <v>5151976</v>
      </c>
      <c r="AR164">
        <v>8393120</v>
      </c>
      <c r="AZ164" s="3"/>
      <c r="BA164" s="3"/>
      <c r="BB164" s="3"/>
      <c r="BC164" s="3"/>
    </row>
    <row r="165" spans="2:55">
      <c r="B165" t="s">
        <v>26</v>
      </c>
      <c r="E165">
        <v>828073</v>
      </c>
      <c r="F165">
        <v>833303</v>
      </c>
      <c r="G165" s="1">
        <v>785928</v>
      </c>
      <c r="H165" s="1">
        <v>808661</v>
      </c>
      <c r="I165" s="1">
        <v>852474</v>
      </c>
      <c r="J165" s="1">
        <v>990494</v>
      </c>
      <c r="K165" s="1">
        <v>1495043</v>
      </c>
      <c r="Z165">
        <v>352979080</v>
      </c>
      <c r="AA165">
        <v>216084782</v>
      </c>
      <c r="AB165">
        <v>131797441</v>
      </c>
      <c r="AC165">
        <v>128334663</v>
      </c>
      <c r="AD165">
        <v>140702996</v>
      </c>
      <c r="AE165">
        <v>150735184</v>
      </c>
      <c r="AF165">
        <v>182374618</v>
      </c>
      <c r="AG165">
        <v>204318046</v>
      </c>
      <c r="AH165">
        <v>173611658</v>
      </c>
      <c r="AL165" s="3"/>
      <c r="AN165">
        <v>84127328</v>
      </c>
      <c r="AO165">
        <v>89418459</v>
      </c>
      <c r="AP165">
        <v>81583398</v>
      </c>
      <c r="AQ165">
        <v>128772436</v>
      </c>
      <c r="AS165">
        <v>148810126</v>
      </c>
      <c r="AT165">
        <v>270100893</v>
      </c>
      <c r="AU165">
        <v>346150800</v>
      </c>
      <c r="AV165">
        <v>191327856</v>
      </c>
      <c r="AW165">
        <v>185657502</v>
      </c>
      <c r="AX165">
        <f>369603898+153662439</f>
        <v>523266337</v>
      </c>
      <c r="AY165">
        <v>692382683</v>
      </c>
      <c r="AZ165" s="3">
        <v>547973806</v>
      </c>
      <c r="BA165" s="3">
        <v>1252242268</v>
      </c>
      <c r="BB165" s="3">
        <v>1091291894</v>
      </c>
      <c r="BC165" s="3">
        <v>954146793</v>
      </c>
    </row>
    <row r="166" spans="2:55">
      <c r="B166" t="s">
        <v>184</v>
      </c>
      <c r="AL166" s="3"/>
      <c r="AS166">
        <v>2340</v>
      </c>
      <c r="AU166">
        <v>900</v>
      </c>
      <c r="AZ166" s="3"/>
      <c r="BA166" s="3"/>
      <c r="BB166" s="3"/>
      <c r="BC166" s="3"/>
    </row>
    <row r="167" spans="2:55">
      <c r="B167" t="s">
        <v>92</v>
      </c>
      <c r="U167">
        <v>193</v>
      </c>
      <c r="V167">
        <v>19</v>
      </c>
      <c r="W167">
        <v>337</v>
      </c>
      <c r="Y167">
        <v>1653</v>
      </c>
      <c r="AA167">
        <v>6665</v>
      </c>
      <c r="AB167">
        <v>6495</v>
      </c>
      <c r="AC167">
        <v>7043</v>
      </c>
      <c r="AD167">
        <v>7</v>
      </c>
      <c r="AE167">
        <v>4545</v>
      </c>
      <c r="AF167">
        <v>520</v>
      </c>
      <c r="AG167">
        <v>1532578</v>
      </c>
      <c r="AH167">
        <v>6224</v>
      </c>
      <c r="AI167">
        <v>5058</v>
      </c>
      <c r="AJ167">
        <v>2835</v>
      </c>
      <c r="AK167">
        <v>5741</v>
      </c>
      <c r="AL167" s="3">
        <v>290</v>
      </c>
      <c r="AO167">
        <v>166</v>
      </c>
      <c r="AQ167">
        <v>6674</v>
      </c>
      <c r="AR167">
        <v>30</v>
      </c>
      <c r="AS167">
        <v>1392</v>
      </c>
      <c r="AT167">
        <v>19067</v>
      </c>
      <c r="AU167">
        <v>4486</v>
      </c>
      <c r="AV167">
        <v>4583</v>
      </c>
      <c r="AZ167" s="3">
        <v>10264</v>
      </c>
      <c r="BA167" s="3">
        <v>209172</v>
      </c>
      <c r="BB167" s="3">
        <v>6569970</v>
      </c>
      <c r="BC167" s="3">
        <v>15</v>
      </c>
    </row>
    <row r="168" spans="2:55">
      <c r="B168" t="s">
        <v>138</v>
      </c>
      <c r="AD168">
        <v>2014</v>
      </c>
      <c r="AE168">
        <v>1510</v>
      </c>
      <c r="AF168">
        <v>730</v>
      </c>
      <c r="AG168">
        <v>394</v>
      </c>
      <c r="AH168">
        <v>1083</v>
      </c>
      <c r="AI168">
        <v>832</v>
      </c>
      <c r="AJ168">
        <v>1151</v>
      </c>
      <c r="AK168">
        <v>1638</v>
      </c>
      <c r="AL168" s="3">
        <v>814</v>
      </c>
      <c r="AM168">
        <v>666</v>
      </c>
      <c r="AN168">
        <v>243</v>
      </c>
      <c r="AP168">
        <v>1834</v>
      </c>
      <c r="AZ168" s="3"/>
      <c r="BA168" s="3"/>
      <c r="BB168" s="3">
        <v>433</v>
      </c>
      <c r="BC168" s="3"/>
    </row>
    <row r="169" spans="2:55">
      <c r="B169" t="s">
        <v>139</v>
      </c>
      <c r="AB169">
        <v>5</v>
      </c>
      <c r="AL169" s="3"/>
      <c r="AZ169" s="3"/>
      <c r="BA169" s="3"/>
      <c r="BB169" s="3"/>
      <c r="BC169" s="3"/>
    </row>
    <row r="170" spans="2:55">
      <c r="B170" t="s">
        <v>203</v>
      </c>
      <c r="AL170" s="3"/>
      <c r="AM170">
        <v>122</v>
      </c>
      <c r="AZ170" s="3"/>
      <c r="BA170" s="3"/>
      <c r="BB170" s="3"/>
      <c r="BC170" s="3"/>
    </row>
    <row r="171" spans="2:55">
      <c r="B171" t="s">
        <v>140</v>
      </c>
      <c r="AB171">
        <v>1219</v>
      </c>
      <c r="AC171">
        <v>3324</v>
      </c>
      <c r="AI171">
        <v>874</v>
      </c>
      <c r="AL171" s="3"/>
      <c r="AT171">
        <v>3180</v>
      </c>
      <c r="AV171">
        <v>6077718</v>
      </c>
      <c r="AW171">
        <v>1172259</v>
      </c>
      <c r="AX171">
        <v>15737914</v>
      </c>
      <c r="AY171">
        <v>4263237</v>
      </c>
      <c r="AZ171" s="3"/>
      <c r="BA171" s="3">
        <v>104</v>
      </c>
      <c r="BB171" s="3">
        <v>185</v>
      </c>
      <c r="BC171" s="3">
        <v>757005</v>
      </c>
    </row>
    <row r="172" spans="2:55">
      <c r="B172" t="s">
        <v>93</v>
      </c>
      <c r="Y172">
        <v>13</v>
      </c>
      <c r="Z172">
        <v>120</v>
      </c>
      <c r="AC172">
        <v>18</v>
      </c>
      <c r="AI172">
        <v>3554</v>
      </c>
      <c r="AJ172">
        <v>246</v>
      </c>
      <c r="AK172">
        <v>81866</v>
      </c>
      <c r="AL172" s="3">
        <v>930686</v>
      </c>
      <c r="AM172">
        <v>320300</v>
      </c>
      <c r="AN172">
        <v>526846</v>
      </c>
      <c r="AO172">
        <v>585544</v>
      </c>
      <c r="AP172">
        <v>606878</v>
      </c>
      <c r="AQ172">
        <v>663132</v>
      </c>
      <c r="AR172">
        <v>41805</v>
      </c>
      <c r="AS172">
        <v>2046</v>
      </c>
      <c r="AT172">
        <v>188450</v>
      </c>
      <c r="AZ172" s="3">
        <v>7999012</v>
      </c>
      <c r="BA172" s="3">
        <v>5396643</v>
      </c>
      <c r="BB172" s="3">
        <v>2011773</v>
      </c>
      <c r="BC172" s="3">
        <v>2492131</v>
      </c>
    </row>
    <row r="173" spans="2:55">
      <c r="B173" t="s">
        <v>141</v>
      </c>
      <c r="AD173">
        <v>22</v>
      </c>
      <c r="AL173" s="3"/>
      <c r="AZ173" s="3"/>
      <c r="BA173" s="3"/>
      <c r="BB173" s="3"/>
      <c r="BC173" s="3"/>
    </row>
    <row r="174" spans="2:55">
      <c r="B174" t="s">
        <v>142</v>
      </c>
      <c r="AB174">
        <v>10750</v>
      </c>
      <c r="AC174">
        <v>179</v>
      </c>
      <c r="AD174">
        <v>7902</v>
      </c>
      <c r="AE174">
        <v>20217</v>
      </c>
      <c r="AI174">
        <v>11240</v>
      </c>
      <c r="AJ174">
        <v>240</v>
      </c>
      <c r="AL174" s="3">
        <v>2463</v>
      </c>
      <c r="AM174">
        <v>60</v>
      </c>
      <c r="AZ174" s="3"/>
      <c r="BA174" s="3">
        <v>30</v>
      </c>
      <c r="BB174" s="3"/>
      <c r="BC174" s="3"/>
    </row>
    <row r="175" spans="2:55">
      <c r="B175" t="s">
        <v>156</v>
      </c>
      <c r="AE175">
        <v>1047</v>
      </c>
      <c r="AF175">
        <v>104</v>
      </c>
      <c r="AL175" s="3"/>
      <c r="AM175">
        <v>190</v>
      </c>
      <c r="AN175">
        <v>67</v>
      </c>
      <c r="AO175">
        <v>57</v>
      </c>
      <c r="AR175">
        <v>257</v>
      </c>
      <c r="AS175">
        <v>4</v>
      </c>
      <c r="AT175">
        <v>577</v>
      </c>
      <c r="AZ175" s="3"/>
      <c r="BA175" s="3"/>
      <c r="BB175" s="3"/>
      <c r="BC175" s="3"/>
    </row>
    <row r="176" spans="2:55">
      <c r="B176" t="s">
        <v>243</v>
      </c>
      <c r="AD176">
        <v>8</v>
      </c>
      <c r="AJ176">
        <v>644</v>
      </c>
      <c r="AL176" s="3"/>
      <c r="AT176">
        <v>7613</v>
      </c>
      <c r="AU176">
        <v>9963</v>
      </c>
      <c r="AZ176" s="3">
        <v>375719</v>
      </c>
      <c r="BA176" s="3">
        <v>1975589</v>
      </c>
      <c r="BB176" s="3">
        <v>15</v>
      </c>
      <c r="BC176" s="3">
        <v>14868</v>
      </c>
    </row>
    <row r="177" spans="2:55">
      <c r="B177" t="s">
        <v>94</v>
      </c>
      <c r="S177">
        <v>119</v>
      </c>
      <c r="X177">
        <v>6959</v>
      </c>
      <c r="AA177">
        <v>8986</v>
      </c>
      <c r="AL177" s="3"/>
      <c r="AQ177">
        <v>20</v>
      </c>
      <c r="AZ177" s="3"/>
      <c r="BA177" s="3"/>
      <c r="BB177" s="3"/>
      <c r="BC177" s="3"/>
    </row>
    <row r="178" spans="2:55">
      <c r="B178" t="s">
        <v>28</v>
      </c>
      <c r="S178">
        <v>443</v>
      </c>
      <c r="T178">
        <v>6</v>
      </c>
      <c r="AC178">
        <v>19425</v>
      </c>
      <c r="AD178">
        <v>2</v>
      </c>
      <c r="AF178">
        <v>677</v>
      </c>
      <c r="AJ178">
        <v>1753</v>
      </c>
      <c r="AK178">
        <v>1082</v>
      </c>
      <c r="AL178" s="3">
        <v>236</v>
      </c>
      <c r="AM178">
        <v>275</v>
      </c>
      <c r="AN178">
        <v>63627</v>
      </c>
      <c r="AO178">
        <v>8335</v>
      </c>
      <c r="AP178">
        <v>243252</v>
      </c>
      <c r="AQ178">
        <v>238318</v>
      </c>
      <c r="AR178">
        <v>109205</v>
      </c>
      <c r="AS178">
        <v>65374</v>
      </c>
      <c r="AT178">
        <v>329017</v>
      </c>
      <c r="AU178">
        <v>35400</v>
      </c>
      <c r="AV178">
        <v>134191</v>
      </c>
      <c r="AW178">
        <v>442069</v>
      </c>
      <c r="AX178">
        <v>433625</v>
      </c>
      <c r="AY178">
        <v>197116</v>
      </c>
      <c r="AZ178" s="3">
        <v>15659850</v>
      </c>
      <c r="BA178" s="3">
        <v>6938135</v>
      </c>
      <c r="BB178" s="3">
        <v>33580453</v>
      </c>
      <c r="BC178" s="3">
        <v>5358190</v>
      </c>
    </row>
    <row r="179" spans="2:55">
      <c r="B179" t="s">
        <v>185</v>
      </c>
      <c r="AL179" s="3"/>
      <c r="AQ179">
        <v>20373</v>
      </c>
      <c r="AR179">
        <v>18175</v>
      </c>
      <c r="AS179">
        <v>2352</v>
      </c>
      <c r="AT179">
        <v>6054</v>
      </c>
      <c r="AU179">
        <v>219</v>
      </c>
      <c r="AZ179" s="3"/>
      <c r="BA179" s="3"/>
      <c r="BB179" s="3"/>
      <c r="BC179" s="3"/>
    </row>
    <row r="180" spans="2:55">
      <c r="B180" t="s">
        <v>95</v>
      </c>
      <c r="W180">
        <v>33</v>
      </c>
      <c r="AC180">
        <v>1004</v>
      </c>
      <c r="AF180">
        <v>5498</v>
      </c>
      <c r="AH180">
        <v>2563</v>
      </c>
      <c r="AI180">
        <v>2671</v>
      </c>
      <c r="AJ180">
        <v>15519</v>
      </c>
      <c r="AL180" s="3"/>
      <c r="AM180">
        <v>805</v>
      </c>
      <c r="AN180">
        <v>130</v>
      </c>
      <c r="AO180">
        <v>2819</v>
      </c>
      <c r="AR180">
        <v>163</v>
      </c>
      <c r="AS180">
        <v>1868</v>
      </c>
      <c r="AT180">
        <v>528</v>
      </c>
      <c r="AY180">
        <v>94763</v>
      </c>
      <c r="AZ180" s="3"/>
      <c r="BA180" s="3">
        <v>8</v>
      </c>
      <c r="BB180" s="3">
        <v>4273</v>
      </c>
      <c r="BC180" s="3">
        <v>229547</v>
      </c>
    </row>
    <row r="181" spans="2:55">
      <c r="B181" t="s">
        <v>96</v>
      </c>
      <c r="C181" t="s">
        <v>99</v>
      </c>
      <c r="S181">
        <v>216</v>
      </c>
      <c r="T181">
        <v>12</v>
      </c>
      <c r="U181">
        <v>722</v>
      </c>
      <c r="V181">
        <v>723</v>
      </c>
      <c r="W181">
        <v>681</v>
      </c>
      <c r="X181">
        <v>399</v>
      </c>
      <c r="Y181">
        <v>269</v>
      </c>
      <c r="Z181">
        <v>1460</v>
      </c>
      <c r="AA181">
        <v>582</v>
      </c>
      <c r="AC181">
        <v>631</v>
      </c>
      <c r="AD181">
        <v>947</v>
      </c>
      <c r="AE181">
        <v>37910</v>
      </c>
      <c r="AF181">
        <v>3887</v>
      </c>
      <c r="AG181">
        <v>5257</v>
      </c>
      <c r="AH181">
        <v>1638522</v>
      </c>
      <c r="AI181">
        <v>828536</v>
      </c>
      <c r="AJ181">
        <v>19866</v>
      </c>
      <c r="AK181">
        <v>12455</v>
      </c>
      <c r="AL181" s="3">
        <v>14355</v>
      </c>
      <c r="AM181">
        <v>19783</v>
      </c>
      <c r="AN181">
        <v>15700</v>
      </c>
      <c r="AO181">
        <v>130851</v>
      </c>
      <c r="AP181">
        <v>72267</v>
      </c>
      <c r="AQ181">
        <v>275815</v>
      </c>
      <c r="AR181">
        <v>91598</v>
      </c>
      <c r="AS181">
        <v>52757</v>
      </c>
      <c r="AT181">
        <v>153182</v>
      </c>
      <c r="AU181">
        <v>600174</v>
      </c>
      <c r="AV181">
        <v>2233542</v>
      </c>
      <c r="AW181">
        <v>1354643</v>
      </c>
      <c r="AX181">
        <v>493597</v>
      </c>
      <c r="AY181">
        <v>110790</v>
      </c>
      <c r="AZ181" s="3">
        <v>14425145</v>
      </c>
      <c r="BA181" s="3">
        <v>14675987</v>
      </c>
      <c r="BB181" s="3">
        <v>128751365</v>
      </c>
      <c r="BC181" s="3">
        <v>89940162</v>
      </c>
    </row>
    <row r="182" spans="2:55">
      <c r="B182" t="s">
        <v>30</v>
      </c>
      <c r="C182" t="s">
        <v>100</v>
      </c>
      <c r="V182">
        <v>20266</v>
      </c>
      <c r="W182">
        <v>28482</v>
      </c>
      <c r="Y182">
        <v>45772</v>
      </c>
      <c r="AF182">
        <v>187030</v>
      </c>
      <c r="AG182">
        <v>818498</v>
      </c>
      <c r="AH182">
        <v>1010050</v>
      </c>
      <c r="AI182">
        <v>1333302</v>
      </c>
      <c r="AJ182">
        <v>523321</v>
      </c>
      <c r="AK182">
        <v>963</v>
      </c>
      <c r="AL182" s="3">
        <v>5720</v>
      </c>
      <c r="AM182">
        <v>8764</v>
      </c>
      <c r="AN182">
        <v>64686</v>
      </c>
      <c r="AO182">
        <v>5616</v>
      </c>
      <c r="AP182">
        <v>24386</v>
      </c>
      <c r="AQ182">
        <v>35474</v>
      </c>
      <c r="AR182">
        <v>24619</v>
      </c>
      <c r="AS182">
        <v>428512</v>
      </c>
      <c r="AT182">
        <v>155814</v>
      </c>
      <c r="AU182">
        <v>39604</v>
      </c>
      <c r="AW182">
        <v>519877</v>
      </c>
      <c r="AX182">
        <v>825112</v>
      </c>
      <c r="AY182">
        <v>418177</v>
      </c>
      <c r="AZ182" s="3">
        <v>1931442</v>
      </c>
      <c r="BA182" s="3">
        <v>3963496</v>
      </c>
      <c r="BB182" s="3">
        <v>13672350</v>
      </c>
      <c r="BC182" s="3">
        <v>4437892</v>
      </c>
    </row>
    <row r="183" spans="2:55">
      <c r="B183" t="s">
        <v>143</v>
      </c>
      <c r="AC183">
        <v>20</v>
      </c>
      <c r="AL183" s="3">
        <v>538438</v>
      </c>
      <c r="AZ183" s="3"/>
      <c r="BA183" s="3">
        <v>3640500</v>
      </c>
      <c r="BB183" s="3"/>
      <c r="BC183" s="3"/>
    </row>
    <row r="184" spans="2:55">
      <c r="B184" t="s">
        <v>194</v>
      </c>
      <c r="AL184" s="3"/>
      <c r="AZ184" s="3"/>
      <c r="BA184" s="3">
        <v>217310</v>
      </c>
      <c r="BB184" s="3">
        <v>51456</v>
      </c>
      <c r="BC184" s="3"/>
    </row>
    <row r="185" spans="2:55">
      <c r="B185" t="s">
        <v>157</v>
      </c>
      <c r="AG185">
        <v>3900</v>
      </c>
      <c r="AL185" s="3"/>
      <c r="AM185">
        <v>36730</v>
      </c>
      <c r="AN185">
        <v>1192080</v>
      </c>
      <c r="AO185">
        <v>3127090</v>
      </c>
      <c r="AP185">
        <v>403615</v>
      </c>
      <c r="AQ185">
        <v>198398</v>
      </c>
      <c r="AR185">
        <v>47788</v>
      </c>
      <c r="AT185">
        <v>307129</v>
      </c>
      <c r="AU185">
        <v>220</v>
      </c>
      <c r="AY185">
        <v>4795359</v>
      </c>
      <c r="AZ185" s="3">
        <v>32266424</v>
      </c>
      <c r="BA185" s="3">
        <v>1749008</v>
      </c>
      <c r="BB185" s="3">
        <v>11143978</v>
      </c>
      <c r="BC185" s="3">
        <v>27918147</v>
      </c>
    </row>
    <row r="186" spans="2:55">
      <c r="B186" t="s">
        <v>238</v>
      </c>
      <c r="E186">
        <v>351</v>
      </c>
      <c r="F186">
        <v>281</v>
      </c>
      <c r="G186" s="1">
        <v>134</v>
      </c>
      <c r="H186" s="1">
        <v>6294</v>
      </c>
      <c r="I186" s="1">
        <v>516</v>
      </c>
      <c r="J186" s="1">
        <v>20772</v>
      </c>
      <c r="K186" s="1">
        <v>12385</v>
      </c>
      <c r="AL186" s="3"/>
      <c r="AZ186" s="3"/>
      <c r="BA186" s="3"/>
      <c r="BB186" s="3"/>
      <c r="BC186" s="3"/>
    </row>
    <row r="187" spans="2:55">
      <c r="B187" t="s">
        <v>144</v>
      </c>
      <c r="Z187">
        <v>110</v>
      </c>
      <c r="AA187">
        <v>928</v>
      </c>
      <c r="AB187">
        <v>1476</v>
      </c>
      <c r="AF187">
        <v>17581</v>
      </c>
      <c r="AG187">
        <v>1042</v>
      </c>
      <c r="AI187">
        <v>195</v>
      </c>
      <c r="AL187" s="3"/>
      <c r="AN187">
        <v>618</v>
      </c>
      <c r="AO187">
        <v>6</v>
      </c>
      <c r="AP187">
        <v>12301</v>
      </c>
      <c r="AQ187">
        <v>28942</v>
      </c>
      <c r="AR187">
        <v>3457</v>
      </c>
      <c r="AS187">
        <v>362</v>
      </c>
      <c r="AT187">
        <v>2077</v>
      </c>
      <c r="AU187">
        <v>45992</v>
      </c>
      <c r="AZ187" s="3"/>
      <c r="BA187" s="3">
        <v>366</v>
      </c>
      <c r="BB187" s="3">
        <v>465606</v>
      </c>
      <c r="BC187" s="3">
        <v>4410</v>
      </c>
    </row>
    <row r="188" spans="2:55">
      <c r="B188" t="s">
        <v>97</v>
      </c>
      <c r="S188">
        <v>3</v>
      </c>
      <c r="T188">
        <v>338</v>
      </c>
      <c r="AL188" s="3"/>
      <c r="AN188">
        <v>50</v>
      </c>
      <c r="AZ188" s="2"/>
      <c r="BA188" s="2"/>
      <c r="BB188" s="2"/>
      <c r="BC188" s="2"/>
    </row>
    <row r="189" spans="2:55">
      <c r="B189" t="s">
        <v>98</v>
      </c>
      <c r="S189">
        <v>25</v>
      </c>
      <c r="T189">
        <v>10</v>
      </c>
      <c r="U189">
        <v>195</v>
      </c>
      <c r="V189">
        <v>320</v>
      </c>
      <c r="W189">
        <v>298</v>
      </c>
      <c r="AL189" s="3"/>
      <c r="AZ189" s="2"/>
      <c r="BA189" s="2"/>
      <c r="BB189" s="2"/>
      <c r="BC189" s="2"/>
    </row>
    <row r="191" spans="2:55">
      <c r="B191" t="s">
        <v>101</v>
      </c>
      <c r="E191">
        <f t="shared" ref="E191:R191" si="0">SUM(E4:E190)</f>
        <v>47141240</v>
      </c>
      <c r="F191">
        <f t="shared" si="0"/>
        <v>50851923</v>
      </c>
      <c r="G191" s="1">
        <f t="shared" si="0"/>
        <v>54345986</v>
      </c>
      <c r="H191" s="1">
        <f t="shared" si="0"/>
        <v>52525272</v>
      </c>
      <c r="I191" s="1">
        <f t="shared" si="0"/>
        <v>56548862</v>
      </c>
      <c r="J191" s="1">
        <f t="shared" si="0"/>
        <v>64452192</v>
      </c>
      <c r="K191" s="1">
        <f t="shared" si="0"/>
        <v>68710440</v>
      </c>
      <c r="L191">
        <f t="shared" si="0"/>
        <v>0</v>
      </c>
      <c r="M191">
        <f t="shared" si="0"/>
        <v>0</v>
      </c>
      <c r="N191">
        <f t="shared" si="0"/>
        <v>0</v>
      </c>
      <c r="O191">
        <f t="shared" si="0"/>
        <v>0</v>
      </c>
      <c r="P191">
        <f t="shared" si="0"/>
        <v>0</v>
      </c>
      <c r="Q191">
        <f t="shared" si="0"/>
        <v>0</v>
      </c>
      <c r="R191">
        <f t="shared" si="0"/>
        <v>0</v>
      </c>
      <c r="S191">
        <f t="shared" ref="S191:Z191" si="1">SUM(S4:S190)</f>
        <v>122165288</v>
      </c>
      <c r="T191">
        <f t="shared" si="1"/>
        <v>91952644</v>
      </c>
      <c r="U191">
        <f t="shared" si="1"/>
        <v>87990829</v>
      </c>
      <c r="V191">
        <f t="shared" si="1"/>
        <v>99756843</v>
      </c>
      <c r="W191">
        <f t="shared" si="1"/>
        <v>100283407</v>
      </c>
      <c r="X191">
        <f t="shared" si="1"/>
        <v>112689428</v>
      </c>
      <c r="Y191">
        <f t="shared" si="1"/>
        <v>207972394</v>
      </c>
      <c r="Z191">
        <f t="shared" si="1"/>
        <v>3355988410</v>
      </c>
      <c r="AA191">
        <f t="shared" ref="AA191" si="2">SUM(AA4:AA190)</f>
        <v>2663463422</v>
      </c>
      <c r="AB191">
        <f t="shared" ref="AB191" si="3">SUM(AB4:AB190)</f>
        <v>2327076893</v>
      </c>
      <c r="AC191">
        <f t="shared" ref="AC191" si="4">SUM(AC4:AC190)</f>
        <v>2276113396</v>
      </c>
      <c r="AD191">
        <f t="shared" ref="AD191:AE191" si="5">SUM(AD4:AD190)</f>
        <v>2466253831</v>
      </c>
      <c r="AE191">
        <f t="shared" si="5"/>
        <v>2261777961</v>
      </c>
      <c r="AF191">
        <f t="shared" ref="AF191" si="6">SUM(AF4:AF190)</f>
        <v>2312208176</v>
      </c>
      <c r="AG191">
        <f t="shared" ref="AG191" si="7">SUM(AG4:AG190)</f>
        <v>2498364366</v>
      </c>
      <c r="AH191">
        <f t="shared" ref="AH191" si="8">SUM(AH4:AH190)</f>
        <v>2533059741</v>
      </c>
      <c r="AI191" s="3">
        <f t="shared" ref="AI191" si="9">SUM(AI4:AI190)</f>
        <v>2407969341</v>
      </c>
      <c r="AJ191" s="3">
        <f t="shared" ref="AJ191" si="10">SUM(AJ4:AJ190)</f>
        <v>1647936863</v>
      </c>
      <c r="AK191" s="3">
        <f t="shared" ref="AK191" si="11">SUM(AK4:AK190)</f>
        <v>1263714115</v>
      </c>
      <c r="AL191" s="3">
        <f t="shared" ref="AL191" si="12">SUM(AL4:AL190)</f>
        <v>1325833175</v>
      </c>
      <c r="AM191" s="3">
        <f t="shared" ref="AM191" si="13">SUM(AM4:AM190)</f>
        <v>1153570144</v>
      </c>
      <c r="AN191">
        <f t="shared" ref="AN191" si="14">SUM(AN4:AN190)</f>
        <v>1322864653</v>
      </c>
      <c r="AO191">
        <f t="shared" ref="AO191" si="15">SUM(AO4:AO190)</f>
        <v>1344232385</v>
      </c>
      <c r="AP191">
        <f t="shared" ref="AP191" si="16">SUM(AP4:AP190)</f>
        <v>1252405425</v>
      </c>
      <c r="AQ191">
        <f t="shared" ref="AQ191:AR191" si="17">SUM(AQ4:AQ190)</f>
        <v>1737867869</v>
      </c>
      <c r="AR191">
        <f t="shared" si="17"/>
        <v>1523671349</v>
      </c>
      <c r="AS191">
        <f t="shared" ref="AS191" si="18">SUM(AS4:AS190)</f>
        <v>1652921417</v>
      </c>
      <c r="AT191">
        <f t="shared" ref="AT191" si="19">SUM(AT4:AT190)</f>
        <v>1569810962</v>
      </c>
      <c r="AU191">
        <f t="shared" ref="AU191" si="20">SUM(AU4:AU190)</f>
        <v>1731458765</v>
      </c>
      <c r="AV191">
        <f t="shared" ref="AV191" si="21">SUM(AV4:AV190)</f>
        <v>1104405484</v>
      </c>
      <c r="AW191">
        <f t="shared" ref="AW191" si="22">SUM(AW4:AW190)</f>
        <v>1177649419</v>
      </c>
      <c r="AX191">
        <f t="shared" ref="AX191" si="23">SUM(AX4:AX190)</f>
        <v>2035606004</v>
      </c>
      <c r="AY191">
        <f t="shared" ref="AY191" si="24">SUM(AY4:AY190)</f>
        <v>2457967831</v>
      </c>
      <c r="AZ191">
        <f t="shared" ref="AZ191" si="25">SUM(AZ4:AZ190)</f>
        <v>2883753112</v>
      </c>
      <c r="BA191">
        <f t="shared" ref="BA191" si="26">SUM(BA4:BA190)</f>
        <v>4086754057</v>
      </c>
      <c r="BB191">
        <f t="shared" ref="BB191" si="27">SUM(BB4:BB190)</f>
        <v>5571681813</v>
      </c>
      <c r="BC191">
        <f t="shared" ref="BC191" si="28">SUM(BC4:BC190)</f>
        <v>6116786296</v>
      </c>
    </row>
    <row r="193" spans="5:55">
      <c r="E193">
        <f>47141242-E191</f>
        <v>2</v>
      </c>
      <c r="F193">
        <f>50851923-F191</f>
        <v>0</v>
      </c>
      <c r="G193" s="1">
        <f>54345986-G191</f>
        <v>0</v>
      </c>
      <c r="H193" s="1">
        <f>52525272-H191</f>
        <v>0</v>
      </c>
      <c r="I193" s="1">
        <f>56548862-I191</f>
        <v>0</v>
      </c>
      <c r="J193" s="1">
        <f>64452192-J191</f>
        <v>0</v>
      </c>
      <c r="K193" s="1">
        <f>68710440-K191</f>
        <v>0</v>
      </c>
      <c r="S193">
        <f>122165288-S191</f>
        <v>0</v>
      </c>
      <c r="T193">
        <f>91952644-T191</f>
        <v>0</v>
      </c>
      <c r="U193">
        <f>87990829-U191</f>
        <v>0</v>
      </c>
      <c r="V193">
        <f>99756843-V191</f>
        <v>0</v>
      </c>
      <c r="W193">
        <f>100283407-W191</f>
        <v>0</v>
      </c>
      <c r="X193">
        <f>112689428-X191</f>
        <v>0</v>
      </c>
      <c r="Y193">
        <f>207972394-Y191</f>
        <v>0</v>
      </c>
      <c r="Z193">
        <f>3475743210-Z191-4555309-115199491</f>
        <v>0</v>
      </c>
      <c r="AA193">
        <f>2825975453-AA191-24623488-137888543</f>
        <v>0</v>
      </c>
      <c r="AB193">
        <f>2461924109-AB191-11403041-123444175</f>
        <v>0</v>
      </c>
      <c r="AC193">
        <f>2371832279-AC191-8549243-87169646</f>
        <v>-6</v>
      </c>
      <c r="AD193">
        <f>1534872106+931381725-AD191</f>
        <v>0</v>
      </c>
      <c r="AE193">
        <f>1337406456+924371505-AE191</f>
        <v>0</v>
      </c>
      <c r="AF193">
        <f>1270281786+1041926390-AF191</f>
        <v>0</v>
      </c>
      <c r="AG193">
        <f>1363693412+1134670954-AG191</f>
        <v>0</v>
      </c>
      <c r="AH193">
        <f>1371416458+1161643283-AH191</f>
        <v>0</v>
      </c>
      <c r="AI193" s="4">
        <f>2407969341-AI191</f>
        <v>0</v>
      </c>
      <c r="AJ193" s="4">
        <f>1647936863-AJ191</f>
        <v>0</v>
      </c>
      <c r="AK193" s="4">
        <f>1263714115-AK191</f>
        <v>0</v>
      </c>
      <c r="AL193" s="4">
        <f>1325843175-AL191</f>
        <v>10000</v>
      </c>
      <c r="AM193" s="4">
        <f>1153570144-AM191</f>
        <v>0</v>
      </c>
      <c r="AN193">
        <f>1322864653-AN191</f>
        <v>0</v>
      </c>
      <c r="AO193">
        <f>1344232385-AO191</f>
        <v>0</v>
      </c>
      <c r="AP193">
        <f>1252405425-AP191</f>
        <v>0</v>
      </c>
      <c r="AQ193">
        <f>1737867869-AQ191</f>
        <v>0</v>
      </c>
      <c r="AR193">
        <f>1523671349-AR191</f>
        <v>0</v>
      </c>
      <c r="AS193">
        <f>1652921417-AS191</f>
        <v>0</v>
      </c>
      <c r="AT193">
        <f>1569810962-AT191</f>
        <v>0</v>
      </c>
      <c r="AU193">
        <f>1731458765-AU191</f>
        <v>0</v>
      </c>
      <c r="AV193">
        <f>1104405484-AV191</f>
        <v>0</v>
      </c>
      <c r="AW193">
        <f>1177649419-AW191</f>
        <v>0</v>
      </c>
      <c r="AX193">
        <f>2035606004-AX191</f>
        <v>0</v>
      </c>
      <c r="AY193">
        <f>2457967831-AY191</f>
        <v>0</v>
      </c>
      <c r="AZ193">
        <f>2883753112-AZ191</f>
        <v>0</v>
      </c>
      <c r="BA193">
        <f>4086754057-BA191</f>
        <v>0</v>
      </c>
      <c r="BB193">
        <f>5571681813-BB191</f>
        <v>0</v>
      </c>
      <c r="BC193">
        <f>6116786296-BC191</f>
        <v>0</v>
      </c>
    </row>
    <row r="194" spans="5:55">
      <c r="AJ194" s="3"/>
    </row>
    <row r="195" spans="5:55">
      <c r="S195" t="s">
        <v>208</v>
      </c>
      <c r="T195" t="s">
        <v>208</v>
      </c>
      <c r="U195" t="s">
        <v>208</v>
      </c>
      <c r="V195" t="s">
        <v>208</v>
      </c>
      <c r="W195" t="s">
        <v>208</v>
      </c>
      <c r="AL195" s="3">
        <f>SUM(AL62:AL189)+AL23+AL12</f>
        <v>732009614</v>
      </c>
      <c r="AY195" t="s">
        <v>210</v>
      </c>
      <c r="AZ195" t="s">
        <v>210</v>
      </c>
      <c r="BA195" t="s">
        <v>210</v>
      </c>
      <c r="BB195" t="s">
        <v>210</v>
      </c>
      <c r="BC195" t="s">
        <v>210</v>
      </c>
    </row>
    <row r="197" spans="5:55">
      <c r="S197" t="s">
        <v>210</v>
      </c>
      <c r="T197" t="s">
        <v>210</v>
      </c>
      <c r="U197" t="s">
        <v>210</v>
      </c>
      <c r="V197" t="s">
        <v>210</v>
      </c>
      <c r="W197" t="s">
        <v>210</v>
      </c>
      <c r="AU197" t="s">
        <v>211</v>
      </c>
      <c r="AV197" t="s">
        <v>211</v>
      </c>
      <c r="AW197" t="s">
        <v>211</v>
      </c>
      <c r="AX197" t="s">
        <v>211</v>
      </c>
      <c r="AY197" t="s">
        <v>211</v>
      </c>
      <c r="AZ197" t="s">
        <v>211</v>
      </c>
      <c r="BA197" t="s">
        <v>211</v>
      </c>
      <c r="BB197" t="s">
        <v>211</v>
      </c>
      <c r="BC197" t="s">
        <v>211</v>
      </c>
    </row>
    <row r="198" spans="5:55">
      <c r="AS198" t="s">
        <v>208</v>
      </c>
      <c r="AT198" t="s">
        <v>208</v>
      </c>
      <c r="AU198" t="s">
        <v>208</v>
      </c>
      <c r="AV198" t="s">
        <v>208</v>
      </c>
      <c r="AW198" t="s">
        <v>208</v>
      </c>
      <c r="AX198" t="s">
        <v>208</v>
      </c>
      <c r="AY198" t="s">
        <v>208</v>
      </c>
      <c r="AZ198" t="s">
        <v>208</v>
      </c>
      <c r="BA198" t="s">
        <v>208</v>
      </c>
      <c r="BB198" t="s">
        <v>208</v>
      </c>
      <c r="BC198" t="s">
        <v>208</v>
      </c>
    </row>
    <row r="199" spans="5:55">
      <c r="AH199" t="s">
        <v>169</v>
      </c>
      <c r="AI199" t="s">
        <v>169</v>
      </c>
      <c r="AJ199" t="s">
        <v>169</v>
      </c>
      <c r="AK199" t="s">
        <v>169</v>
      </c>
      <c r="AL199" t="s">
        <v>169</v>
      </c>
      <c r="AM199" t="s">
        <v>169</v>
      </c>
      <c r="AS199" t="s">
        <v>169</v>
      </c>
      <c r="AT199" t="s">
        <v>169</v>
      </c>
      <c r="AU199" t="s">
        <v>169</v>
      </c>
      <c r="AV199" t="s">
        <v>169</v>
      </c>
      <c r="AW199" t="s">
        <v>169</v>
      </c>
      <c r="BC199" s="3"/>
    </row>
    <row r="200" spans="5:55">
      <c r="AH200" t="s">
        <v>170</v>
      </c>
      <c r="AI200" t="s">
        <v>170</v>
      </c>
      <c r="AJ200" t="s">
        <v>170</v>
      </c>
      <c r="AK200" t="s">
        <v>170</v>
      </c>
      <c r="AL200" t="s">
        <v>170</v>
      </c>
      <c r="AM200" t="s">
        <v>170</v>
      </c>
      <c r="AS200" t="s">
        <v>170</v>
      </c>
      <c r="AT200" t="s">
        <v>170</v>
      </c>
      <c r="AU200" t="s">
        <v>170</v>
      </c>
      <c r="AV200" t="s">
        <v>170</v>
      </c>
      <c r="AW200" t="s">
        <v>170</v>
      </c>
    </row>
    <row r="201" spans="5:55">
      <c r="AS201" t="s">
        <v>186</v>
      </c>
      <c r="AT201" t="s">
        <v>186</v>
      </c>
      <c r="AU201" t="s">
        <v>186</v>
      </c>
      <c r="AV201" t="s">
        <v>186</v>
      </c>
      <c r="AW201" t="s">
        <v>186</v>
      </c>
    </row>
  </sheetData>
  <sortState ref="B2:AQ36">
    <sortCondition ref="AO2:AO36"/>
    <sortCondition ref="B2:B36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224"/>
  <sheetViews>
    <sheetView tabSelected="1" zoomScale="85" zoomScaleNormal="85" workbookViewId="0">
      <pane xSplit="3" ySplit="1" topLeftCell="AM2" activePane="bottomRight" state="frozen"/>
      <selection activeCell="B50" sqref="B50"/>
      <selection pane="topRight" activeCell="B50" sqref="B50"/>
      <selection pane="bottomLeft" activeCell="B50" sqref="B50"/>
      <selection pane="bottomRight" activeCell="AP20" sqref="AP20"/>
    </sheetView>
  </sheetViews>
  <sheetFormatPr defaultRowHeight="15"/>
  <cols>
    <col min="19" max="23" width="10.7109375" customWidth="1"/>
    <col min="24" max="25" width="10.28515625" bestFit="1" customWidth="1"/>
    <col min="32" max="32" width="9.28515625" bestFit="1" customWidth="1"/>
    <col min="35" max="35" width="12.7109375" customWidth="1"/>
    <col min="36" max="36" width="13" customWidth="1"/>
    <col min="37" max="37" width="11.7109375" bestFit="1" customWidth="1"/>
    <col min="38" max="38" width="11.85546875" bestFit="1" customWidth="1"/>
    <col min="39" max="39" width="12.7109375" customWidth="1"/>
    <col min="40" max="41" width="12.7109375" bestFit="1" customWidth="1"/>
    <col min="42" max="42" width="12.5703125" customWidth="1"/>
    <col min="43" max="44" width="12.42578125" customWidth="1"/>
    <col min="45" max="46" width="11.7109375" bestFit="1" customWidth="1"/>
    <col min="47" max="48" width="10.85546875" customWidth="1"/>
    <col min="49" max="49" width="11.140625" customWidth="1"/>
    <col min="50" max="50" width="11.7109375" customWidth="1"/>
    <col min="51" max="52" width="11.28515625" bestFit="1" customWidth="1"/>
    <col min="53" max="56" width="12.28515625" bestFit="1" customWidth="1"/>
    <col min="57" max="57" width="11.28515625" customWidth="1"/>
    <col min="58" max="58" width="12.28515625" customWidth="1"/>
  </cols>
  <sheetData>
    <row r="1" spans="1:58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8"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1000</v>
      </c>
      <c r="AA2" s="1"/>
      <c r="AC2" s="1"/>
      <c r="AE2" s="1"/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8">
      <c r="C3" t="s">
        <v>52</v>
      </c>
      <c r="S3" t="s">
        <v>53</v>
      </c>
      <c r="T3" t="s">
        <v>53</v>
      </c>
      <c r="U3" t="s">
        <v>53</v>
      </c>
      <c r="V3" t="s">
        <v>53</v>
      </c>
      <c r="W3" t="s">
        <v>53</v>
      </c>
      <c r="X3" t="s">
        <v>53</v>
      </c>
      <c r="Y3" t="s">
        <v>53</v>
      </c>
      <c r="Z3" t="s">
        <v>49</v>
      </c>
      <c r="AY3" t="s">
        <v>102</v>
      </c>
      <c r="AZ3" t="s">
        <v>102</v>
      </c>
      <c r="BA3" t="s">
        <v>102</v>
      </c>
      <c r="BB3" t="s">
        <v>102</v>
      </c>
      <c r="BC3" t="s">
        <v>102</v>
      </c>
    </row>
    <row r="4" spans="1:58">
      <c r="A4" t="s">
        <v>2</v>
      </c>
      <c r="B4" t="s">
        <v>3</v>
      </c>
      <c r="S4">
        <v>38236780</v>
      </c>
      <c r="T4">
        <v>37257924</v>
      </c>
      <c r="U4">
        <v>48788054</v>
      </c>
      <c r="V4">
        <v>52717606</v>
      </c>
      <c r="W4">
        <v>40155022</v>
      </c>
      <c r="X4">
        <v>46690716</v>
      </c>
      <c r="Y4">
        <v>92908647</v>
      </c>
      <c r="Z4">
        <f>52603+3561</f>
        <v>56164</v>
      </c>
      <c r="AI4" s="3">
        <v>665564756</v>
      </c>
      <c r="AJ4" s="3">
        <v>517733861</v>
      </c>
      <c r="AK4" s="3">
        <v>428759075</v>
      </c>
      <c r="AL4" s="3">
        <v>368247048</v>
      </c>
      <c r="AM4" s="3">
        <v>472087978</v>
      </c>
      <c r="AN4" s="3">
        <v>479246399</v>
      </c>
      <c r="AO4" s="3">
        <v>504762169</v>
      </c>
      <c r="AP4" s="3">
        <v>634918534</v>
      </c>
      <c r="AQ4" s="3">
        <v>602978435</v>
      </c>
      <c r="AS4" s="3">
        <v>724766930</v>
      </c>
      <c r="AT4" s="3">
        <v>649251088</v>
      </c>
      <c r="AU4">
        <v>767784422</v>
      </c>
      <c r="AV4">
        <v>575353817</v>
      </c>
      <c r="AW4">
        <v>607212161</v>
      </c>
      <c r="AX4">
        <v>610022642</v>
      </c>
      <c r="AY4" s="3">
        <v>682368267</v>
      </c>
      <c r="AZ4" s="3">
        <v>745656475</v>
      </c>
      <c r="BA4" s="3">
        <v>1057418953</v>
      </c>
      <c r="BB4" s="3">
        <v>1027079001</v>
      </c>
      <c r="BC4" s="3">
        <v>1154913956</v>
      </c>
      <c r="BD4" s="3"/>
    </row>
    <row r="5" spans="1:58">
      <c r="B5" t="s">
        <v>103</v>
      </c>
      <c r="AI5" s="3"/>
      <c r="AJ5" s="3"/>
      <c r="AK5" s="3"/>
      <c r="AL5" s="3"/>
      <c r="AM5" s="3">
        <v>1656009</v>
      </c>
      <c r="AN5" s="3">
        <v>1488275</v>
      </c>
      <c r="AO5" s="3">
        <v>2612187</v>
      </c>
      <c r="AP5" s="3">
        <v>4266581</v>
      </c>
      <c r="AQ5" s="3">
        <v>5550764</v>
      </c>
      <c r="AS5" s="3">
        <v>2773246</v>
      </c>
      <c r="AT5" s="3"/>
      <c r="AU5">
        <v>5152639</v>
      </c>
      <c r="AY5" s="3">
        <v>11692</v>
      </c>
      <c r="AZ5" s="3">
        <v>2661825</v>
      </c>
      <c r="BA5" s="3">
        <v>48679206</v>
      </c>
      <c r="BB5" s="3">
        <v>42267414</v>
      </c>
      <c r="BC5" s="3">
        <v>35060105</v>
      </c>
      <c r="BD5" s="3"/>
    </row>
    <row r="6" spans="1:58">
      <c r="B6" t="s">
        <v>147</v>
      </c>
      <c r="AI6" s="3"/>
      <c r="AJ6" s="3"/>
      <c r="AK6" s="3"/>
      <c r="AL6" s="3"/>
      <c r="AM6" s="3"/>
      <c r="AN6" s="3"/>
      <c r="AO6" s="3"/>
      <c r="AP6" s="3"/>
      <c r="AQ6" s="3"/>
      <c r="AS6" s="3"/>
      <c r="AT6" s="3"/>
      <c r="AY6" s="3"/>
      <c r="AZ6" s="3"/>
      <c r="BA6" s="3"/>
      <c r="BB6" s="3"/>
      <c r="BC6" s="3"/>
    </row>
    <row r="7" spans="1:58">
      <c r="B7" t="s">
        <v>54</v>
      </c>
      <c r="S7">
        <v>8509</v>
      </c>
      <c r="T7">
        <v>8003</v>
      </c>
      <c r="U7">
        <v>126475</v>
      </c>
      <c r="V7">
        <v>11249</v>
      </c>
      <c r="W7">
        <v>12977</v>
      </c>
      <c r="X7">
        <v>29692</v>
      </c>
      <c r="Y7">
        <v>34510</v>
      </c>
      <c r="AI7" s="3">
        <v>72687</v>
      </c>
      <c r="AJ7" s="3">
        <v>94634</v>
      </c>
      <c r="AK7" s="3">
        <v>35535</v>
      </c>
      <c r="AL7" s="3">
        <v>54794</v>
      </c>
      <c r="AM7" s="3">
        <v>22984</v>
      </c>
      <c r="AN7" s="3">
        <v>27272</v>
      </c>
      <c r="AO7" s="3">
        <v>14973</v>
      </c>
      <c r="AP7" s="3">
        <v>27297</v>
      </c>
      <c r="AQ7" s="3">
        <v>420481</v>
      </c>
      <c r="AS7" s="3">
        <v>4980</v>
      </c>
      <c r="AT7" s="3">
        <v>542</v>
      </c>
      <c r="AU7">
        <v>19909</v>
      </c>
      <c r="AV7">
        <v>31</v>
      </c>
      <c r="AW7">
        <v>2954</v>
      </c>
      <c r="AX7">
        <v>1076</v>
      </c>
      <c r="AY7" s="3">
        <v>16025</v>
      </c>
      <c r="AZ7" s="3">
        <v>202931</v>
      </c>
      <c r="BA7" s="3">
        <v>44567</v>
      </c>
      <c r="BB7" s="3">
        <v>62238</v>
      </c>
      <c r="BC7" s="3">
        <v>248353</v>
      </c>
      <c r="BD7" s="3"/>
    </row>
    <row r="8" spans="1:58">
      <c r="B8" t="s">
        <v>55</v>
      </c>
      <c r="S8">
        <v>5733</v>
      </c>
      <c r="T8">
        <v>105724</v>
      </c>
      <c r="U8">
        <v>12113</v>
      </c>
      <c r="V8">
        <v>68605</v>
      </c>
      <c r="W8">
        <v>69273</v>
      </c>
      <c r="X8">
        <v>1917</v>
      </c>
      <c r="AI8" s="3">
        <v>34015</v>
      </c>
      <c r="AJ8" s="3">
        <v>18151</v>
      </c>
      <c r="AK8" s="3">
        <v>17991</v>
      </c>
      <c r="AL8" s="3">
        <v>42974</v>
      </c>
      <c r="AM8" s="3">
        <v>90409</v>
      </c>
      <c r="AN8" s="3">
        <v>84244</v>
      </c>
      <c r="AO8" s="3">
        <v>105561</v>
      </c>
      <c r="AP8" s="3">
        <v>186514</v>
      </c>
      <c r="AQ8" s="3">
        <v>72729</v>
      </c>
      <c r="AS8" s="3">
        <v>184629</v>
      </c>
      <c r="AT8" s="3">
        <v>232576</v>
      </c>
      <c r="AU8">
        <v>4650</v>
      </c>
      <c r="AV8">
        <v>608</v>
      </c>
      <c r="AW8">
        <v>71656</v>
      </c>
      <c r="AY8" s="3"/>
      <c r="AZ8" s="3">
        <v>114647</v>
      </c>
      <c r="BA8" s="3">
        <v>925249</v>
      </c>
      <c r="BB8" s="3">
        <v>220333</v>
      </c>
      <c r="BC8" s="3">
        <v>251062</v>
      </c>
      <c r="BD8" s="3"/>
    </row>
    <row r="9" spans="1:58">
      <c r="B9" t="s">
        <v>104</v>
      </c>
      <c r="S9">
        <v>289</v>
      </c>
      <c r="T9">
        <v>100</v>
      </c>
      <c r="U9">
        <v>169</v>
      </c>
      <c r="V9">
        <v>3524</v>
      </c>
      <c r="W9">
        <v>17980</v>
      </c>
      <c r="X9">
        <v>6697</v>
      </c>
      <c r="Y9">
        <v>13103</v>
      </c>
      <c r="AI9" s="3">
        <v>486283</v>
      </c>
      <c r="AJ9" s="3">
        <v>128326</v>
      </c>
      <c r="AK9" s="3">
        <v>173557</v>
      </c>
      <c r="AL9" s="3">
        <v>152288</v>
      </c>
      <c r="AM9" s="3">
        <v>169400</v>
      </c>
      <c r="AN9" s="3">
        <v>288978</v>
      </c>
      <c r="AO9" s="3">
        <v>645361</v>
      </c>
      <c r="AP9" s="3">
        <v>753068</v>
      </c>
      <c r="AQ9" s="3">
        <v>945125</v>
      </c>
      <c r="AR9" s="3"/>
      <c r="AS9" s="3">
        <v>1060330</v>
      </c>
      <c r="AT9" s="3">
        <v>588206</v>
      </c>
      <c r="AU9">
        <v>1200190</v>
      </c>
      <c r="AV9">
        <v>1809572</v>
      </c>
      <c r="AW9">
        <v>3696905</v>
      </c>
      <c r="AX9">
        <v>2764675</v>
      </c>
      <c r="AY9" s="3">
        <v>1811796</v>
      </c>
      <c r="AZ9" s="3">
        <v>1952383</v>
      </c>
      <c r="BA9" s="3">
        <v>2279149</v>
      </c>
      <c r="BB9" s="3">
        <v>2071723</v>
      </c>
      <c r="BC9" s="3">
        <v>4826730</v>
      </c>
      <c r="BD9" s="3"/>
      <c r="BE9" s="3"/>
      <c r="BF9" s="3"/>
    </row>
    <row r="10" spans="1:58">
      <c r="B10" t="s">
        <v>105</v>
      </c>
      <c r="AI10" s="3">
        <v>308618</v>
      </c>
      <c r="AJ10" s="3">
        <v>303058</v>
      </c>
      <c r="AK10" s="3">
        <v>559980</v>
      </c>
      <c r="AL10" s="3">
        <v>630031</v>
      </c>
      <c r="AM10" s="3">
        <v>1029327</v>
      </c>
      <c r="AN10" s="3">
        <v>831181</v>
      </c>
      <c r="AO10" s="3">
        <v>655370</v>
      </c>
      <c r="AP10" s="3">
        <v>1361217</v>
      </c>
      <c r="AQ10" s="3">
        <v>895158</v>
      </c>
      <c r="AR10" s="3"/>
      <c r="AS10" s="3">
        <v>2854078</v>
      </c>
      <c r="AT10" s="3">
        <v>3730846</v>
      </c>
      <c r="AU10">
        <v>24668033</v>
      </c>
      <c r="AV10">
        <v>19729503</v>
      </c>
      <c r="AW10">
        <v>13221245</v>
      </c>
      <c r="AX10">
        <v>14297074</v>
      </c>
      <c r="AY10" s="3">
        <v>11273427</v>
      </c>
      <c r="AZ10" s="3">
        <v>9583714</v>
      </c>
      <c r="BA10" s="3">
        <v>7215746</v>
      </c>
      <c r="BB10" s="3">
        <v>3570542</v>
      </c>
      <c r="BC10" s="3">
        <v>2079263</v>
      </c>
      <c r="BD10" s="3"/>
      <c r="BE10" s="3"/>
      <c r="BF10" s="3"/>
    </row>
    <row r="11" spans="1:58">
      <c r="B11" t="s">
        <v>213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Y11" s="3"/>
      <c r="AZ11" s="3"/>
      <c r="BA11" s="3"/>
      <c r="BB11" s="3"/>
      <c r="BC11" s="3">
        <v>1687753</v>
      </c>
      <c r="BD11" s="3"/>
      <c r="BE11" s="3"/>
      <c r="BF11" s="3"/>
    </row>
    <row r="12" spans="1:58">
      <c r="B12" t="s">
        <v>31</v>
      </c>
      <c r="S12">
        <v>815666</v>
      </c>
      <c r="T12">
        <v>801743</v>
      </c>
      <c r="U12">
        <v>829765</v>
      </c>
      <c r="V12">
        <v>1335653</v>
      </c>
      <c r="W12">
        <v>887089</v>
      </c>
      <c r="X12">
        <v>1178226</v>
      </c>
      <c r="Y12">
        <v>1988902</v>
      </c>
      <c r="Z12">
        <f>2290+1106</f>
        <v>3396</v>
      </c>
      <c r="AI12" s="3">
        <v>13639657</v>
      </c>
      <c r="AJ12" s="3">
        <v>12585528</v>
      </c>
      <c r="AK12" s="3">
        <v>7711436</v>
      </c>
      <c r="AL12" s="3">
        <v>6125109</v>
      </c>
      <c r="AM12" s="3">
        <v>6510888</v>
      </c>
      <c r="AN12" s="3">
        <v>6440705</v>
      </c>
      <c r="AO12" s="3">
        <v>7066152</v>
      </c>
      <c r="AP12" s="3">
        <v>8430764</v>
      </c>
      <c r="AQ12" s="3">
        <v>9509957</v>
      </c>
      <c r="AR12" s="3"/>
      <c r="AS12" s="3">
        <v>7754063</v>
      </c>
      <c r="AT12" s="3">
        <v>6145950</v>
      </c>
      <c r="AU12">
        <v>29664131</v>
      </c>
      <c r="AV12">
        <v>41320577</v>
      </c>
      <c r="AW12">
        <v>34178093</v>
      </c>
      <c r="AX12">
        <v>43376539</v>
      </c>
      <c r="AY12" s="3">
        <v>34272864</v>
      </c>
      <c r="AZ12" s="3">
        <v>21313456</v>
      </c>
      <c r="BA12" s="3">
        <v>20169241</v>
      </c>
      <c r="BB12" s="3">
        <v>18825538</v>
      </c>
      <c r="BC12" s="3">
        <v>70622512</v>
      </c>
      <c r="BD12" s="3"/>
      <c r="BE12" s="3"/>
      <c r="BF12" s="3"/>
    </row>
    <row r="13" spans="1:58">
      <c r="B13" t="s">
        <v>106</v>
      </c>
      <c r="AI13" s="3">
        <v>11557095</v>
      </c>
      <c r="AJ13" s="3">
        <v>8346732</v>
      </c>
      <c r="AK13" s="3">
        <v>7890505</v>
      </c>
      <c r="AL13" s="3">
        <v>5240137</v>
      </c>
      <c r="AM13" s="3">
        <v>4025470</v>
      </c>
      <c r="AN13" s="3">
        <v>3664977</v>
      </c>
      <c r="AO13" s="3">
        <v>4279280</v>
      </c>
      <c r="AP13" s="3">
        <v>5608884</v>
      </c>
      <c r="AQ13" s="3">
        <v>6134003</v>
      </c>
      <c r="AR13" s="3"/>
      <c r="AS13" s="3">
        <v>5970782</v>
      </c>
      <c r="AT13" s="3">
        <v>9253396</v>
      </c>
      <c r="AU13">
        <v>32531484</v>
      </c>
      <c r="AV13">
        <v>79451834</v>
      </c>
      <c r="AW13">
        <v>38894837</v>
      </c>
      <c r="AX13">
        <v>27083165</v>
      </c>
      <c r="AY13" s="3">
        <v>32274896</v>
      </c>
      <c r="AZ13" s="3">
        <v>42106484</v>
      </c>
      <c r="BA13" s="3">
        <v>32433760</v>
      </c>
      <c r="BB13" s="3">
        <v>13755735</v>
      </c>
      <c r="BC13" s="3">
        <v>39967182</v>
      </c>
      <c r="BD13" s="3"/>
      <c r="BE13" s="3"/>
      <c r="BF13" s="3"/>
    </row>
    <row r="14" spans="1:58">
      <c r="B14" t="s">
        <v>34</v>
      </c>
      <c r="S14">
        <v>337902</v>
      </c>
      <c r="T14">
        <v>169252</v>
      </c>
      <c r="U14">
        <v>293974</v>
      </c>
      <c r="V14">
        <v>491865</v>
      </c>
      <c r="W14">
        <v>540512</v>
      </c>
      <c r="X14">
        <v>539411</v>
      </c>
      <c r="Y14">
        <v>829818</v>
      </c>
      <c r="Z14">
        <f>1170+456</f>
        <v>1626</v>
      </c>
      <c r="AI14" s="3">
        <v>9171438</v>
      </c>
      <c r="AJ14" s="3">
        <v>6025017</v>
      </c>
      <c r="AK14" s="3">
        <v>4905328</v>
      </c>
      <c r="AL14" s="3">
        <v>3773371</v>
      </c>
      <c r="AM14" s="3">
        <v>2760504</v>
      </c>
      <c r="AN14" s="3">
        <v>2646268</v>
      </c>
      <c r="AO14" s="3">
        <v>3127023</v>
      </c>
      <c r="AP14" s="3">
        <v>3785802</v>
      </c>
      <c r="AQ14" s="3">
        <v>3103149</v>
      </c>
      <c r="AR14" s="3"/>
      <c r="AS14" s="3">
        <v>3709922</v>
      </c>
      <c r="AT14" s="3">
        <v>3843495</v>
      </c>
      <c r="AU14">
        <v>5957532</v>
      </c>
      <c r="AV14">
        <v>6603592</v>
      </c>
      <c r="AW14">
        <v>6474351</v>
      </c>
      <c r="AX14">
        <v>7784323</v>
      </c>
      <c r="AY14" s="3">
        <v>8144020</v>
      </c>
      <c r="AZ14" s="3">
        <v>7607434</v>
      </c>
      <c r="BA14" s="3">
        <v>5277073</v>
      </c>
      <c r="BB14" s="3">
        <v>7849735</v>
      </c>
      <c r="BC14" s="3">
        <v>10638076</v>
      </c>
      <c r="BD14" s="3"/>
      <c r="BE14" s="3"/>
      <c r="BF14" s="3"/>
    </row>
    <row r="15" spans="1:58">
      <c r="B15" t="s">
        <v>189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Y15" s="3"/>
      <c r="AZ15" s="3"/>
      <c r="BA15" s="3">
        <v>16676479</v>
      </c>
      <c r="BB15" s="3">
        <v>443106570</v>
      </c>
      <c r="BC15" s="3">
        <v>141224934</v>
      </c>
      <c r="BD15" s="3"/>
      <c r="BE15" s="3"/>
      <c r="BF15" s="3"/>
    </row>
    <row r="16" spans="1:58">
      <c r="B16" t="s">
        <v>57</v>
      </c>
      <c r="S16">
        <v>8200</v>
      </c>
      <c r="T16">
        <v>9319</v>
      </c>
      <c r="U16">
        <v>13093</v>
      </c>
      <c r="V16">
        <v>9522</v>
      </c>
      <c r="W16">
        <v>16935</v>
      </c>
      <c r="X16">
        <v>40239</v>
      </c>
      <c r="Y16">
        <v>99831</v>
      </c>
      <c r="AI16" s="3">
        <v>204532</v>
      </c>
      <c r="AJ16" s="3">
        <v>126316</v>
      </c>
      <c r="AK16" s="3">
        <v>116145</v>
      </c>
      <c r="AL16" s="3">
        <v>191635</v>
      </c>
      <c r="AM16" s="3">
        <v>71013</v>
      </c>
      <c r="AN16" s="3">
        <v>130625</v>
      </c>
      <c r="AO16" s="3">
        <v>80705</v>
      </c>
      <c r="AP16" s="3">
        <v>77918</v>
      </c>
      <c r="AQ16" s="3">
        <v>77466</v>
      </c>
      <c r="AR16" s="3"/>
      <c r="AS16" s="3">
        <v>55603</v>
      </c>
      <c r="AT16" s="3">
        <v>51071</v>
      </c>
      <c r="AU16">
        <v>113609</v>
      </c>
      <c r="AV16">
        <v>40533</v>
      </c>
      <c r="AW16">
        <v>14541</v>
      </c>
      <c r="AX16">
        <v>13034</v>
      </c>
      <c r="AY16" s="3">
        <v>119977</v>
      </c>
      <c r="AZ16" s="3">
        <v>220259</v>
      </c>
      <c r="BA16" s="3">
        <v>66946</v>
      </c>
      <c r="BB16" s="3">
        <v>69671</v>
      </c>
      <c r="BC16" s="3">
        <v>146690</v>
      </c>
      <c r="BD16" s="3"/>
      <c r="BE16" s="3"/>
      <c r="BF16" s="3"/>
    </row>
    <row r="17" spans="2:58">
      <c r="B17" t="s">
        <v>35</v>
      </c>
      <c r="S17">
        <v>5865696</v>
      </c>
      <c r="T17">
        <v>5032688</v>
      </c>
      <c r="U17">
        <v>6120034</v>
      </c>
      <c r="V17">
        <v>6781423</v>
      </c>
      <c r="W17">
        <v>6438872</v>
      </c>
      <c r="X17">
        <v>6741618</v>
      </c>
      <c r="Y17">
        <v>10792948</v>
      </c>
      <c r="Z17">
        <f>11385+494</f>
        <v>11879</v>
      </c>
      <c r="AI17" s="3">
        <v>127858403</v>
      </c>
      <c r="AJ17" s="3">
        <v>110886381</v>
      </c>
      <c r="AK17" s="3">
        <v>76387742</v>
      </c>
      <c r="AL17" s="3">
        <v>65206878</v>
      </c>
      <c r="AM17" s="3">
        <v>59076185</v>
      </c>
      <c r="AN17" s="3">
        <v>63674562</v>
      </c>
      <c r="AO17" s="3">
        <v>71217789</v>
      </c>
      <c r="AP17" s="3">
        <v>73158329</v>
      </c>
      <c r="AQ17" s="3">
        <v>52826344</v>
      </c>
      <c r="AR17" s="3"/>
      <c r="AS17" s="3">
        <v>63712828</v>
      </c>
      <c r="AT17" s="3">
        <v>72996494</v>
      </c>
      <c r="AU17">
        <v>97437215</v>
      </c>
      <c r="AV17">
        <v>144337131</v>
      </c>
      <c r="AW17">
        <v>143390089</v>
      </c>
      <c r="AX17">
        <v>191774316</v>
      </c>
      <c r="AY17" s="3">
        <v>167225733</v>
      </c>
      <c r="AZ17" s="3">
        <v>142555810</v>
      </c>
      <c r="BA17" s="3">
        <v>115527854</v>
      </c>
      <c r="BB17" s="3">
        <v>119447467</v>
      </c>
      <c r="BC17" s="3">
        <v>164043311</v>
      </c>
      <c r="BD17" s="3"/>
      <c r="BE17" s="3"/>
      <c r="BF17" s="3"/>
    </row>
    <row r="18" spans="2:58">
      <c r="B18" t="s">
        <v>158</v>
      </c>
      <c r="AI18" s="3"/>
      <c r="AJ18" s="3"/>
      <c r="AK18" s="3"/>
      <c r="AL18" s="3"/>
      <c r="AM18" s="3"/>
      <c r="AN18" s="3"/>
      <c r="AO18" s="3"/>
      <c r="AP18" s="3"/>
      <c r="AQ18" s="3">
        <v>103714896</v>
      </c>
      <c r="AR18" s="3"/>
      <c r="AS18" s="3">
        <v>122964311</v>
      </c>
      <c r="AT18" s="3">
        <v>162181739</v>
      </c>
      <c r="AU18">
        <v>116812768</v>
      </c>
      <c r="AV18">
        <v>33565</v>
      </c>
      <c r="AY18" s="3">
        <v>1224574</v>
      </c>
      <c r="AZ18" s="3">
        <v>100794010</v>
      </c>
      <c r="BA18" s="3">
        <v>119311249</v>
      </c>
      <c r="BB18" s="3">
        <v>99669145</v>
      </c>
      <c r="BC18" s="3">
        <v>139281305</v>
      </c>
      <c r="BD18" s="3"/>
      <c r="BE18" s="3"/>
      <c r="BF18" s="3"/>
    </row>
    <row r="19" spans="2:58">
      <c r="B19" t="s">
        <v>43</v>
      </c>
      <c r="S19">
        <v>4367462</v>
      </c>
      <c r="T19">
        <v>3364902</v>
      </c>
      <c r="U19">
        <v>3336643</v>
      </c>
      <c r="V19">
        <v>4038603</v>
      </c>
      <c r="W19">
        <v>4413386</v>
      </c>
      <c r="X19">
        <v>4682044</v>
      </c>
      <c r="Y19">
        <v>7252833</v>
      </c>
      <c r="Z19">
        <f>8711+380</f>
        <v>9091</v>
      </c>
      <c r="AI19" s="3">
        <v>79054656</v>
      </c>
      <c r="AJ19" s="3">
        <v>61932993</v>
      </c>
      <c r="AK19" s="3">
        <v>46535290</v>
      </c>
      <c r="AL19" s="3">
        <v>35645236</v>
      </c>
      <c r="AM19" s="3">
        <v>32640939</v>
      </c>
      <c r="AN19" s="3">
        <v>32253938</v>
      </c>
      <c r="AO19" s="3">
        <v>36640465</v>
      </c>
      <c r="AP19" s="3">
        <v>42921916</v>
      </c>
      <c r="AQ19" s="3">
        <v>25216149</v>
      </c>
      <c r="AR19" s="3"/>
      <c r="AS19" s="3">
        <v>26135532</v>
      </c>
      <c r="AT19" s="3">
        <v>32932508</v>
      </c>
      <c r="AU19">
        <v>42500961</v>
      </c>
      <c r="AY19" s="3">
        <v>1578134</v>
      </c>
      <c r="AZ19" s="3">
        <v>42674988</v>
      </c>
      <c r="BA19" s="3">
        <v>40946375</v>
      </c>
      <c r="BB19" s="3">
        <v>37540102</v>
      </c>
      <c r="BC19" s="3">
        <v>122580998</v>
      </c>
      <c r="BD19" s="3"/>
      <c r="BE19" s="3"/>
      <c r="BF19" s="3"/>
    </row>
    <row r="20" spans="2:58">
      <c r="B20" t="s">
        <v>58</v>
      </c>
      <c r="S20">
        <v>131428</v>
      </c>
      <c r="T20">
        <v>79221</v>
      </c>
      <c r="U20">
        <v>80895</v>
      </c>
      <c r="V20">
        <v>102145</v>
      </c>
      <c r="W20">
        <v>120158</v>
      </c>
      <c r="X20">
        <v>104129</v>
      </c>
      <c r="Y20">
        <v>241348</v>
      </c>
      <c r="AI20" s="3">
        <v>13762698</v>
      </c>
      <c r="AJ20" s="3">
        <v>11252428</v>
      </c>
      <c r="AK20" s="3">
        <v>7097929</v>
      </c>
      <c r="AL20" s="6">
        <v>5664895</v>
      </c>
      <c r="AM20" s="3">
        <v>5128027</v>
      </c>
      <c r="AN20" s="3">
        <v>5615572</v>
      </c>
      <c r="AO20" s="3">
        <v>7619194</v>
      </c>
      <c r="AP20" s="3">
        <v>8216457</v>
      </c>
      <c r="AQ20" s="3">
        <v>4587316</v>
      </c>
      <c r="AR20" s="3"/>
      <c r="AS20" s="3">
        <v>4846170</v>
      </c>
      <c r="AT20" s="3">
        <v>7065835</v>
      </c>
      <c r="AU20">
        <v>7768572</v>
      </c>
      <c r="AY20" s="3">
        <v>6814</v>
      </c>
      <c r="AZ20" s="3">
        <v>2349319</v>
      </c>
      <c r="BA20" s="3">
        <v>3350223</v>
      </c>
      <c r="BB20" s="3">
        <v>13339021</v>
      </c>
      <c r="BC20" s="3">
        <v>54253775</v>
      </c>
      <c r="BD20" s="3"/>
      <c r="BE20" s="3"/>
      <c r="BF20" s="3"/>
    </row>
    <row r="21" spans="2:58">
      <c r="B21" t="s">
        <v>159</v>
      </c>
      <c r="AI21" s="3"/>
      <c r="AJ21" s="3"/>
      <c r="AK21" s="3"/>
      <c r="AL21" s="3"/>
      <c r="AM21" s="3"/>
      <c r="AN21" s="3">
        <v>3971</v>
      </c>
      <c r="AO21" s="3">
        <v>1448</v>
      </c>
      <c r="AP21" s="3">
        <v>24942</v>
      </c>
      <c r="AQ21" s="3">
        <v>81558</v>
      </c>
      <c r="AR21" s="3"/>
      <c r="AS21" s="3">
        <v>46222</v>
      </c>
      <c r="AT21" s="3">
        <v>20440</v>
      </c>
      <c r="AY21" s="3"/>
      <c r="AZ21" s="3"/>
      <c r="BA21" s="3"/>
      <c r="BB21" s="3"/>
      <c r="BC21" s="3"/>
      <c r="BD21" s="3"/>
      <c r="BE21" s="3"/>
      <c r="BF21" s="3"/>
    </row>
    <row r="22" spans="2:58">
      <c r="B22" t="s">
        <v>59</v>
      </c>
      <c r="S22">
        <v>701</v>
      </c>
      <c r="T22">
        <v>393</v>
      </c>
      <c r="U22">
        <v>471</v>
      </c>
      <c r="V22">
        <v>207</v>
      </c>
      <c r="W22">
        <v>4266</v>
      </c>
      <c r="X22">
        <v>22635</v>
      </c>
      <c r="Y22">
        <v>36899</v>
      </c>
      <c r="AI22" s="3">
        <v>218727</v>
      </c>
      <c r="AJ22" s="3">
        <v>191319</v>
      </c>
      <c r="AK22" s="3">
        <v>11538</v>
      </c>
      <c r="AL22" s="3">
        <v>15829</v>
      </c>
      <c r="AM22" s="3">
        <v>16158</v>
      </c>
      <c r="AN22" s="3"/>
      <c r="AO22" s="3"/>
      <c r="AP22" s="3"/>
      <c r="AQ22" s="3"/>
      <c r="AR22" s="3"/>
      <c r="AS22" s="3">
        <v>75418</v>
      </c>
      <c r="AT22" s="3">
        <v>37993</v>
      </c>
      <c r="AU22">
        <v>77297</v>
      </c>
      <c r="AY22" s="3"/>
      <c r="AZ22" s="3">
        <v>268562</v>
      </c>
      <c r="BA22" s="3">
        <v>1025118</v>
      </c>
      <c r="BB22" s="3">
        <v>941158</v>
      </c>
      <c r="BC22" s="3">
        <v>920209</v>
      </c>
      <c r="BD22" s="3"/>
      <c r="BE22" s="3"/>
      <c r="BF22" s="3"/>
    </row>
    <row r="23" spans="2:58">
      <c r="B23" t="s">
        <v>36</v>
      </c>
      <c r="S23">
        <v>5102006</v>
      </c>
      <c r="T23">
        <v>2808896</v>
      </c>
      <c r="U23">
        <v>2746420</v>
      </c>
      <c r="V23">
        <v>2903754</v>
      </c>
      <c r="W23">
        <v>2722191</v>
      </c>
      <c r="X23">
        <v>3256964</v>
      </c>
      <c r="Y23">
        <v>8714772</v>
      </c>
      <c r="Z23">
        <f>7128+269</f>
        <v>7397</v>
      </c>
      <c r="AI23" s="3">
        <v>29412569</v>
      </c>
      <c r="AJ23" s="3">
        <v>16364458</v>
      </c>
      <c r="AK23" s="3">
        <v>18009600</v>
      </c>
      <c r="AL23" s="3">
        <v>14195608</v>
      </c>
      <c r="AM23" s="3">
        <v>10763470</v>
      </c>
      <c r="AN23" s="3">
        <v>5693910</v>
      </c>
      <c r="AO23" s="3">
        <v>5001293</v>
      </c>
      <c r="AP23" s="3">
        <v>6221190</v>
      </c>
      <c r="AQ23" s="3">
        <v>8356044</v>
      </c>
      <c r="AR23" s="3"/>
      <c r="AS23" s="3">
        <v>9479318</v>
      </c>
      <c r="AT23" s="3">
        <v>12962410</v>
      </c>
      <c r="AU23">
        <v>10077954</v>
      </c>
      <c r="AV23">
        <v>146</v>
      </c>
      <c r="AY23" s="3">
        <v>6852072</v>
      </c>
      <c r="AZ23" s="3">
        <v>50094370</v>
      </c>
      <c r="BA23" s="3">
        <v>40917866</v>
      </c>
      <c r="BB23" s="3">
        <v>31268408</v>
      </c>
      <c r="BC23" s="3">
        <v>134347977</v>
      </c>
      <c r="BD23" s="3"/>
      <c r="BE23" s="3"/>
      <c r="BF23" s="3"/>
    </row>
    <row r="24" spans="2:58">
      <c r="B24" t="s">
        <v>18</v>
      </c>
      <c r="S24">
        <v>1460299</v>
      </c>
      <c r="T24">
        <v>1199048</v>
      </c>
      <c r="U24">
        <v>1436419</v>
      </c>
      <c r="V24">
        <v>2107440</v>
      </c>
      <c r="W24">
        <v>16267149</v>
      </c>
      <c r="X24">
        <v>9757529</v>
      </c>
      <c r="Y24">
        <v>3302087</v>
      </c>
      <c r="Z24">
        <f>3249+545</f>
        <v>3794</v>
      </c>
      <c r="AI24" s="3">
        <v>38862490</v>
      </c>
      <c r="AJ24" s="3">
        <v>35167319</v>
      </c>
      <c r="AK24" s="3">
        <v>19057969</v>
      </c>
      <c r="AL24" s="3">
        <v>10889842</v>
      </c>
      <c r="AM24" s="3">
        <v>11527181</v>
      </c>
      <c r="AN24" s="3">
        <v>12463336</v>
      </c>
      <c r="AO24" s="3">
        <v>12456063</v>
      </c>
      <c r="AP24" s="3">
        <v>13413365</v>
      </c>
      <c r="AQ24" s="3">
        <v>14154268</v>
      </c>
      <c r="AS24" s="3">
        <v>15679961</v>
      </c>
      <c r="AT24" s="3">
        <v>28691820</v>
      </c>
      <c r="AU24">
        <v>59831146</v>
      </c>
      <c r="AV24">
        <v>36807191</v>
      </c>
      <c r="AW24">
        <v>29788049</v>
      </c>
      <c r="AX24">
        <v>33626046</v>
      </c>
      <c r="AY24" s="3">
        <v>28162958</v>
      </c>
      <c r="AZ24" s="3">
        <v>25450209</v>
      </c>
      <c r="BA24" s="3">
        <v>54798963</v>
      </c>
      <c r="BB24" s="3">
        <v>66978556</v>
      </c>
      <c r="BC24" s="3">
        <v>78639882</v>
      </c>
      <c r="BD24" s="3"/>
    </row>
    <row r="25" spans="2:58">
      <c r="B25" t="s">
        <v>196</v>
      </c>
      <c r="W25">
        <v>427166</v>
      </c>
      <c r="AI25" s="3">
        <v>64006</v>
      </c>
      <c r="AJ25" s="3">
        <v>20840</v>
      </c>
      <c r="AK25" s="3">
        <v>14007</v>
      </c>
      <c r="AL25" s="3">
        <v>145101</v>
      </c>
      <c r="AM25" s="3">
        <v>254012</v>
      </c>
      <c r="AN25" s="3">
        <v>400164</v>
      </c>
      <c r="AO25" s="3">
        <v>719245</v>
      </c>
      <c r="AP25" s="3">
        <v>710967</v>
      </c>
      <c r="AQ25" s="3">
        <v>706394</v>
      </c>
      <c r="AS25" s="3">
        <v>877341</v>
      </c>
      <c r="AT25" s="3">
        <v>1997129</v>
      </c>
      <c r="AU25">
        <v>2725750</v>
      </c>
      <c r="AV25">
        <v>3318256</v>
      </c>
      <c r="AW25">
        <v>7029049</v>
      </c>
      <c r="AX25">
        <v>3897301</v>
      </c>
      <c r="AY25" s="3">
        <v>4124246</v>
      </c>
      <c r="AZ25" s="3">
        <v>3559987</v>
      </c>
      <c r="BA25" s="3">
        <v>3908817</v>
      </c>
      <c r="BB25" s="3">
        <v>3454312</v>
      </c>
      <c r="BC25" s="3">
        <v>6607827</v>
      </c>
      <c r="BD25" s="3"/>
    </row>
    <row r="26" spans="2:58">
      <c r="B26" t="s">
        <v>160</v>
      </c>
      <c r="S26">
        <v>6246</v>
      </c>
      <c r="T26">
        <v>3120</v>
      </c>
      <c r="U26">
        <v>9</v>
      </c>
      <c r="W26">
        <v>14168</v>
      </c>
      <c r="X26">
        <v>28603</v>
      </c>
      <c r="AI26" s="3">
        <v>456224</v>
      </c>
      <c r="AJ26" s="3">
        <v>650974</v>
      </c>
      <c r="AK26" s="3">
        <v>604432</v>
      </c>
      <c r="AL26" s="3">
        <v>707922</v>
      </c>
      <c r="AM26" s="3">
        <v>888450</v>
      </c>
      <c r="AN26" s="3">
        <v>823928</v>
      </c>
      <c r="AO26" s="3">
        <v>2028915</v>
      </c>
      <c r="AP26" s="3">
        <v>1387261</v>
      </c>
      <c r="AQ26" s="3">
        <v>1637132</v>
      </c>
      <c r="AS26" s="3">
        <v>1489852</v>
      </c>
      <c r="AT26" s="3">
        <v>2356666</v>
      </c>
      <c r="AU26">
        <v>2693616</v>
      </c>
      <c r="AV26">
        <v>6936204</v>
      </c>
      <c r="AW26">
        <v>7943674</v>
      </c>
      <c r="AX26">
        <v>4056930</v>
      </c>
      <c r="AY26" s="3">
        <v>7671518</v>
      </c>
      <c r="AZ26" s="3">
        <v>5977992</v>
      </c>
      <c r="BA26" s="3">
        <v>7313934</v>
      </c>
      <c r="BB26" s="3">
        <v>7127546</v>
      </c>
      <c r="BC26" s="3">
        <v>10670772</v>
      </c>
      <c r="BD26" s="3"/>
    </row>
    <row r="27" spans="2:58">
      <c r="B27" t="s">
        <v>115</v>
      </c>
      <c r="W27">
        <v>410</v>
      </c>
      <c r="X27">
        <v>18160</v>
      </c>
      <c r="AI27" s="3">
        <v>217596</v>
      </c>
      <c r="AJ27" s="3">
        <v>1043402</v>
      </c>
      <c r="AK27" s="3">
        <v>1251568</v>
      </c>
      <c r="AL27" s="3">
        <v>1557650</v>
      </c>
      <c r="AM27" s="3">
        <v>1662660</v>
      </c>
      <c r="AN27" s="3">
        <v>2491389</v>
      </c>
      <c r="AO27" s="3">
        <v>5541125</v>
      </c>
      <c r="AP27" s="3">
        <v>5665407</v>
      </c>
      <c r="AQ27" s="3">
        <v>8332732</v>
      </c>
      <c r="AS27" s="3">
        <v>5360220</v>
      </c>
      <c r="AT27" s="3">
        <v>11749664</v>
      </c>
      <c r="AU27">
        <v>16451454</v>
      </c>
      <c r="AV27">
        <v>24131914</v>
      </c>
      <c r="AW27">
        <v>28283466</v>
      </c>
      <c r="AX27">
        <v>21064549</v>
      </c>
      <c r="AY27" s="3">
        <v>26801298</v>
      </c>
      <c r="AZ27" s="3">
        <v>17964205</v>
      </c>
      <c r="BA27" s="3">
        <v>25419971</v>
      </c>
      <c r="BB27" s="3">
        <v>24067059</v>
      </c>
      <c r="BC27" s="3">
        <v>42054499</v>
      </c>
      <c r="BD27" s="3"/>
    </row>
    <row r="28" spans="2:58">
      <c r="B28" t="s">
        <v>214</v>
      </c>
      <c r="AI28" s="3">
        <v>7042</v>
      </c>
      <c r="AJ28" s="3">
        <v>232299</v>
      </c>
      <c r="AK28" s="3">
        <v>5536</v>
      </c>
      <c r="AL28" s="3">
        <v>26106</v>
      </c>
      <c r="AM28" s="3"/>
      <c r="AN28" s="3"/>
      <c r="AO28" s="3"/>
      <c r="AP28" s="3"/>
      <c r="AQ28" s="3"/>
      <c r="AS28" s="3"/>
      <c r="AT28" s="3"/>
      <c r="AU28">
        <v>270998</v>
      </c>
      <c r="AV28">
        <v>1062564</v>
      </c>
      <c r="AW28">
        <v>802158</v>
      </c>
      <c r="AX28">
        <v>644971</v>
      </c>
      <c r="AY28" s="3">
        <v>1008938</v>
      </c>
      <c r="AZ28" s="3">
        <v>198204</v>
      </c>
      <c r="BA28" s="3">
        <v>471547</v>
      </c>
      <c r="BB28" s="3">
        <v>331677</v>
      </c>
      <c r="BC28" s="3">
        <v>583493</v>
      </c>
      <c r="BD28" s="3"/>
    </row>
    <row r="29" spans="2:58">
      <c r="B29" t="s">
        <v>197</v>
      </c>
      <c r="S29">
        <v>2518</v>
      </c>
      <c r="T29">
        <v>149</v>
      </c>
      <c r="AI29" s="3"/>
      <c r="AJ29" s="3"/>
      <c r="AK29" s="3"/>
      <c r="AL29" s="3"/>
      <c r="AM29" s="3"/>
      <c r="AN29" s="3"/>
      <c r="AO29" s="3"/>
      <c r="AP29" s="3"/>
      <c r="AQ29" s="3"/>
      <c r="AS29" s="3"/>
      <c r="AT29" s="3"/>
      <c r="AY29" s="3"/>
      <c r="AZ29" s="3"/>
      <c r="BA29" s="3"/>
      <c r="BB29" s="3"/>
      <c r="BC29" s="3"/>
      <c r="BD29" s="3"/>
    </row>
    <row r="30" spans="2:58">
      <c r="B30" t="s">
        <v>116</v>
      </c>
      <c r="AI30" s="3">
        <v>4344</v>
      </c>
      <c r="AJ30" s="3">
        <v>17527</v>
      </c>
      <c r="AK30" s="3"/>
      <c r="AL30" s="3"/>
      <c r="AM30" s="3">
        <v>506</v>
      </c>
      <c r="AN30" s="3">
        <v>243</v>
      </c>
      <c r="AO30" s="3">
        <v>43573</v>
      </c>
      <c r="AP30" s="3">
        <v>3078</v>
      </c>
      <c r="AQ30" s="3"/>
      <c r="AS30" s="3">
        <v>5155</v>
      </c>
      <c r="AT30" s="3"/>
      <c r="AW30">
        <v>1100</v>
      </c>
      <c r="AY30" s="3"/>
      <c r="AZ30" s="3"/>
      <c r="BA30" s="3"/>
      <c r="BB30" s="3"/>
      <c r="BC30" s="3"/>
      <c r="BD30" s="3"/>
    </row>
    <row r="31" spans="2:58">
      <c r="B31" t="s">
        <v>16</v>
      </c>
      <c r="S31">
        <v>243929</v>
      </c>
      <c r="T31">
        <v>255580</v>
      </c>
      <c r="U31">
        <v>281407</v>
      </c>
      <c r="V31">
        <v>293665</v>
      </c>
      <c r="W31">
        <v>557574</v>
      </c>
      <c r="X31">
        <v>699476</v>
      </c>
      <c r="Y31">
        <v>313829</v>
      </c>
      <c r="Z31">
        <v>470</v>
      </c>
      <c r="AI31" s="3"/>
      <c r="AJ31" s="3"/>
      <c r="AK31" s="3"/>
      <c r="AL31" s="3"/>
      <c r="AM31" s="3"/>
      <c r="AN31" s="3"/>
      <c r="AO31" s="3"/>
      <c r="AP31" s="3"/>
      <c r="AQ31" s="3"/>
      <c r="AS31" s="3"/>
      <c r="AT31" s="3"/>
      <c r="AY31" s="3"/>
      <c r="AZ31" s="3"/>
      <c r="BA31" s="3"/>
      <c r="BB31" s="3"/>
      <c r="BC31" s="3"/>
      <c r="BD31" s="3"/>
    </row>
    <row r="32" spans="2:58">
      <c r="B32" t="s">
        <v>198</v>
      </c>
      <c r="W32">
        <v>860</v>
      </c>
      <c r="AI32" s="3"/>
      <c r="AJ32" s="3"/>
      <c r="AK32" s="3"/>
      <c r="AL32" s="3"/>
      <c r="AM32" s="3"/>
      <c r="AN32" s="3"/>
      <c r="AO32" s="3"/>
      <c r="AP32" s="3"/>
      <c r="AQ32" s="3"/>
      <c r="AS32" s="3"/>
      <c r="AT32" s="3"/>
      <c r="AY32" s="3"/>
      <c r="AZ32" s="3"/>
      <c r="BA32" s="3"/>
      <c r="BB32" s="3"/>
      <c r="BC32" s="3"/>
      <c r="BD32" s="3"/>
    </row>
    <row r="33" spans="2:56">
      <c r="B33" t="s">
        <v>22</v>
      </c>
      <c r="S33">
        <v>535103</v>
      </c>
      <c r="T33">
        <v>625749</v>
      </c>
      <c r="U33">
        <v>676843</v>
      </c>
      <c r="V33">
        <v>857315</v>
      </c>
      <c r="W33">
        <v>1181444</v>
      </c>
      <c r="X33">
        <v>1497298</v>
      </c>
      <c r="Y33">
        <v>978865</v>
      </c>
      <c r="Z33">
        <v>1178</v>
      </c>
      <c r="AI33" s="3"/>
      <c r="AJ33" s="3"/>
      <c r="AK33" s="3"/>
      <c r="AL33" s="3"/>
      <c r="AM33" s="3"/>
      <c r="AN33" s="3"/>
      <c r="AO33" s="3"/>
      <c r="AP33" s="3"/>
      <c r="AQ33" s="3"/>
      <c r="AS33" s="3"/>
      <c r="AT33" s="3"/>
      <c r="AY33" s="3"/>
      <c r="AZ33" s="3"/>
      <c r="BA33" s="3"/>
      <c r="BB33" s="3"/>
      <c r="BC33" s="3"/>
      <c r="BD33" s="3"/>
    </row>
    <row r="34" spans="2:56">
      <c r="B34" t="s">
        <v>60</v>
      </c>
      <c r="T34">
        <v>759</v>
      </c>
      <c r="U34">
        <v>55566</v>
      </c>
      <c r="V34">
        <v>138493</v>
      </c>
      <c r="W34">
        <v>210370</v>
      </c>
      <c r="X34">
        <v>428724</v>
      </c>
      <c r="Y34">
        <v>139310</v>
      </c>
      <c r="AI34" s="3"/>
      <c r="AJ34" s="3"/>
      <c r="AK34" s="3"/>
      <c r="AL34" s="3"/>
      <c r="AM34" s="3"/>
      <c r="AN34" s="3"/>
      <c r="AO34" s="3"/>
      <c r="AP34" s="3"/>
      <c r="AQ34" s="3"/>
      <c r="AS34" s="3"/>
      <c r="AT34" s="3"/>
      <c r="AY34" s="3"/>
      <c r="AZ34" s="3"/>
      <c r="BA34" s="3"/>
      <c r="BB34" s="3"/>
      <c r="BC34" s="3"/>
      <c r="BD34" s="3"/>
    </row>
    <row r="35" spans="2:56">
      <c r="B35" t="s">
        <v>162</v>
      </c>
      <c r="AI35" s="3">
        <v>22519920</v>
      </c>
      <c r="AJ35" s="8">
        <v>19613115</v>
      </c>
      <c r="AK35" s="3">
        <v>14371474</v>
      </c>
      <c r="AL35" s="3">
        <v>12419103</v>
      </c>
      <c r="AM35" s="3">
        <v>12049230</v>
      </c>
      <c r="AN35" s="3">
        <v>14242448</v>
      </c>
      <c r="AO35" s="3">
        <v>15646930</v>
      </c>
      <c r="AP35" s="3">
        <v>17103772</v>
      </c>
      <c r="AQ35" s="3">
        <v>15138270</v>
      </c>
      <c r="AS35" s="3">
        <v>30379358</v>
      </c>
      <c r="AT35" s="3">
        <v>30281087</v>
      </c>
      <c r="AU35">
        <v>58849218</v>
      </c>
      <c r="AV35">
        <v>105120535</v>
      </c>
      <c r="AW35">
        <v>100113851</v>
      </c>
      <c r="AX35">
        <v>118813783</v>
      </c>
      <c r="AY35" s="3">
        <v>73315795</v>
      </c>
      <c r="AZ35" s="3">
        <v>35496442</v>
      </c>
      <c r="BA35" s="3">
        <v>156061</v>
      </c>
      <c r="BB35" s="3">
        <v>13274</v>
      </c>
      <c r="BC35" s="3">
        <v>17098</v>
      </c>
      <c r="BD35" s="3"/>
    </row>
    <row r="36" spans="2:56">
      <c r="B36" t="s">
        <v>114</v>
      </c>
      <c r="U36">
        <v>7763</v>
      </c>
      <c r="V36">
        <v>26042</v>
      </c>
      <c r="W36">
        <v>46155</v>
      </c>
      <c r="X36">
        <v>69475</v>
      </c>
      <c r="Y36">
        <v>39897</v>
      </c>
      <c r="AI36" s="3">
        <v>1837</v>
      </c>
      <c r="AJ36" s="3">
        <v>2100</v>
      </c>
      <c r="AK36" s="3"/>
      <c r="AL36" s="3"/>
      <c r="AM36" s="3">
        <v>968</v>
      </c>
      <c r="AN36" s="3"/>
      <c r="AO36" s="3"/>
      <c r="AP36" s="3">
        <v>17266</v>
      </c>
      <c r="AQ36" s="3">
        <v>27436</v>
      </c>
      <c r="AS36" s="3">
        <v>244529</v>
      </c>
      <c r="AT36" s="3">
        <v>1631122</v>
      </c>
      <c r="AY36" s="3"/>
      <c r="AZ36" s="3"/>
      <c r="BA36" s="3"/>
      <c r="BB36" s="3"/>
      <c r="BC36" s="3"/>
      <c r="BD36" s="3"/>
    </row>
    <row r="37" spans="2:56">
      <c r="B37" t="s">
        <v>215</v>
      </c>
      <c r="AI37" s="3"/>
      <c r="AJ37" s="3"/>
      <c r="AK37" s="3"/>
      <c r="AL37" s="3"/>
      <c r="AM37" s="3"/>
      <c r="AN37" s="3"/>
      <c r="AO37" s="3"/>
      <c r="AP37" s="3"/>
      <c r="AQ37" s="3"/>
      <c r="AS37" s="3"/>
      <c r="AT37" s="3"/>
      <c r="AY37" s="3"/>
      <c r="AZ37" s="3"/>
      <c r="BA37" s="3">
        <v>10530</v>
      </c>
      <c r="BB37" s="3">
        <v>20700</v>
      </c>
      <c r="BC37" s="3">
        <v>7130</v>
      </c>
      <c r="BD37" s="3"/>
    </row>
    <row r="38" spans="2:56">
      <c r="B38" t="s">
        <v>195</v>
      </c>
      <c r="AI38" s="3"/>
      <c r="AJ38" s="3"/>
      <c r="AK38" s="3"/>
      <c r="AL38" s="3"/>
      <c r="AM38" s="3"/>
      <c r="AN38" s="3"/>
      <c r="AO38" s="3"/>
      <c r="AP38" s="3"/>
      <c r="AQ38" s="3"/>
      <c r="AS38" s="3"/>
      <c r="AT38" s="3"/>
      <c r="AY38" s="3"/>
      <c r="AZ38" s="3">
        <v>25092</v>
      </c>
      <c r="BA38" s="3">
        <v>104905</v>
      </c>
      <c r="BB38" s="3">
        <v>444864</v>
      </c>
      <c r="BC38" s="3">
        <v>381489</v>
      </c>
      <c r="BD38" s="3"/>
    </row>
    <row r="39" spans="2:56">
      <c r="B39" t="s">
        <v>187</v>
      </c>
      <c r="AI39" s="3"/>
      <c r="AJ39" s="3"/>
      <c r="AK39" s="3"/>
      <c r="AL39" s="3"/>
      <c r="AM39" s="3"/>
      <c r="AN39" s="3"/>
      <c r="AO39" s="3"/>
      <c r="AP39" s="3"/>
      <c r="AQ39" s="3"/>
      <c r="AS39" s="3"/>
      <c r="AT39" s="3"/>
      <c r="AU39">
        <v>501210</v>
      </c>
      <c r="AV39">
        <v>1091104</v>
      </c>
      <c r="AW39">
        <v>1727810</v>
      </c>
      <c r="AX39">
        <v>1696815</v>
      </c>
      <c r="AY39" s="3">
        <v>3264965</v>
      </c>
      <c r="AZ39" s="3">
        <v>1643851</v>
      </c>
      <c r="BA39" s="3">
        <v>2006881</v>
      </c>
      <c r="BB39" s="3">
        <v>1314326</v>
      </c>
      <c r="BC39" s="3">
        <v>4963331</v>
      </c>
      <c r="BD39" s="3"/>
    </row>
    <row r="40" spans="2:56">
      <c r="B40" t="s">
        <v>188</v>
      </c>
      <c r="AI40" s="3"/>
      <c r="AJ40" s="3"/>
      <c r="AK40" s="3"/>
      <c r="AL40" s="3"/>
      <c r="AM40" s="3"/>
      <c r="AN40" s="3"/>
      <c r="AO40" s="3"/>
      <c r="AP40" s="3"/>
      <c r="AQ40" s="3"/>
      <c r="AS40" s="3"/>
      <c r="AT40" s="3"/>
      <c r="AU40">
        <v>5946998</v>
      </c>
      <c r="AV40">
        <v>4834693</v>
      </c>
      <c r="AW40">
        <v>5590048</v>
      </c>
      <c r="AX40">
        <v>5296441</v>
      </c>
      <c r="AY40" s="3">
        <v>7566688</v>
      </c>
      <c r="AZ40" s="3">
        <v>7016154</v>
      </c>
      <c r="BA40" s="3">
        <v>8481425</v>
      </c>
      <c r="BB40" s="3">
        <v>5164868</v>
      </c>
      <c r="BC40" s="3">
        <v>9132157</v>
      </c>
      <c r="BD40" s="3"/>
    </row>
    <row r="41" spans="2:56">
      <c r="B41" t="s">
        <v>109</v>
      </c>
      <c r="AI41" s="3">
        <v>4835906</v>
      </c>
      <c r="AJ41" s="3">
        <v>2846773</v>
      </c>
      <c r="AK41" s="3">
        <v>2529558</v>
      </c>
      <c r="AL41" s="3">
        <v>2140990</v>
      </c>
      <c r="AM41" s="3">
        <v>2083886</v>
      </c>
      <c r="AN41" s="3">
        <v>2279711</v>
      </c>
      <c r="AO41" s="3">
        <v>2414535</v>
      </c>
      <c r="AP41" s="3">
        <v>2882459</v>
      </c>
      <c r="AQ41" s="3">
        <v>2757483</v>
      </c>
      <c r="AS41" s="3">
        <v>3598426</v>
      </c>
      <c r="AT41" s="3">
        <v>3873301</v>
      </c>
      <c r="AU41">
        <v>13352298</v>
      </c>
      <c r="AV41">
        <v>20056254</v>
      </c>
      <c r="AW41">
        <v>33755094</v>
      </c>
      <c r="AX41">
        <v>36354281</v>
      </c>
      <c r="AY41" s="3">
        <v>40340084</v>
      </c>
      <c r="AZ41" s="3">
        <v>22572613</v>
      </c>
      <c r="BA41" s="3">
        <v>23105499</v>
      </c>
      <c r="BB41" s="3">
        <v>15548778</v>
      </c>
      <c r="BC41" s="3">
        <v>51078396</v>
      </c>
      <c r="BD41" s="3"/>
    </row>
    <row r="42" spans="2:56">
      <c r="B42" t="s">
        <v>21</v>
      </c>
      <c r="S42">
        <v>821696</v>
      </c>
      <c r="T42">
        <v>1011083</v>
      </c>
      <c r="U42">
        <v>769903</v>
      </c>
      <c r="V42">
        <v>1053291</v>
      </c>
      <c r="W42">
        <v>828491</v>
      </c>
      <c r="X42">
        <v>823510</v>
      </c>
      <c r="Y42">
        <v>1271943</v>
      </c>
      <c r="Z42">
        <f>1771+115</f>
        <v>1886</v>
      </c>
      <c r="AI42" s="3">
        <v>15911936</v>
      </c>
      <c r="AJ42" s="3">
        <v>10997213</v>
      </c>
      <c r="AK42" s="3">
        <v>8846720</v>
      </c>
      <c r="AL42" s="3">
        <v>7440190</v>
      </c>
      <c r="AM42" s="3">
        <v>6652520</v>
      </c>
      <c r="AN42" s="3">
        <v>8675860</v>
      </c>
      <c r="AO42" s="3">
        <v>8793532</v>
      </c>
      <c r="AP42" s="3">
        <v>8559106</v>
      </c>
      <c r="AQ42" s="3">
        <v>6137817</v>
      </c>
      <c r="AS42" s="3">
        <v>8802483</v>
      </c>
      <c r="AT42" s="3">
        <v>9600714</v>
      </c>
      <c r="AU42">
        <v>11337775</v>
      </c>
      <c r="AV42">
        <v>11275799</v>
      </c>
      <c r="AW42">
        <v>8536485</v>
      </c>
      <c r="AX42">
        <v>10111726</v>
      </c>
      <c r="AY42" s="3">
        <v>5346240</v>
      </c>
      <c r="AZ42" s="3">
        <v>6316331</v>
      </c>
      <c r="BA42" s="3">
        <v>9380984</v>
      </c>
      <c r="BB42" s="3">
        <v>11068021</v>
      </c>
      <c r="BC42" s="3">
        <v>16554227</v>
      </c>
      <c r="BD42" s="3"/>
    </row>
    <row r="43" spans="2:56">
      <c r="B43" t="s">
        <v>62</v>
      </c>
      <c r="S43">
        <v>233792</v>
      </c>
      <c r="T43">
        <v>168527</v>
      </c>
      <c r="U43">
        <v>179937</v>
      </c>
      <c r="V43">
        <v>357292</v>
      </c>
      <c r="W43">
        <v>257540</v>
      </c>
      <c r="X43">
        <v>292407</v>
      </c>
      <c r="Y43">
        <v>449648</v>
      </c>
      <c r="AI43" s="3">
        <v>5631977</v>
      </c>
      <c r="AJ43" s="3">
        <v>3943281</v>
      </c>
      <c r="AK43" s="3">
        <v>3090629</v>
      </c>
      <c r="AL43" s="3">
        <v>2268576</v>
      </c>
      <c r="AM43" s="3">
        <v>2028493</v>
      </c>
      <c r="AN43" s="3">
        <v>1589891</v>
      </c>
      <c r="AO43" s="3">
        <v>1493530</v>
      </c>
      <c r="AP43" s="3">
        <v>1813941</v>
      </c>
      <c r="AQ43" s="3">
        <v>1129919</v>
      </c>
      <c r="AS43" s="3">
        <v>982535</v>
      </c>
      <c r="AT43" s="3">
        <v>1231503</v>
      </c>
      <c r="AU43">
        <v>2555822</v>
      </c>
      <c r="AV43">
        <v>3161508</v>
      </c>
      <c r="AW43">
        <v>2245638</v>
      </c>
      <c r="AX43">
        <v>1684622</v>
      </c>
      <c r="AY43" s="3">
        <v>2716267</v>
      </c>
      <c r="AZ43" s="3">
        <v>2119005</v>
      </c>
      <c r="BA43" s="3">
        <v>1703778</v>
      </c>
      <c r="BB43" s="3">
        <v>1991895</v>
      </c>
      <c r="BC43" s="3">
        <v>2738920</v>
      </c>
      <c r="BD43" s="3"/>
    </row>
    <row r="44" spans="2:56">
      <c r="B44" t="s">
        <v>17</v>
      </c>
      <c r="S44">
        <v>272231</v>
      </c>
      <c r="T44">
        <v>234981</v>
      </c>
      <c r="U44">
        <v>291237</v>
      </c>
      <c r="V44">
        <v>573384</v>
      </c>
      <c r="W44">
        <v>386206</v>
      </c>
      <c r="X44">
        <v>458661</v>
      </c>
      <c r="Y44">
        <v>862648</v>
      </c>
      <c r="Z44">
        <f>1445+727</f>
        <v>2172</v>
      </c>
      <c r="AI44" s="3"/>
      <c r="AJ44" s="3"/>
      <c r="AK44" s="3"/>
      <c r="AL44" s="3"/>
      <c r="AM44" s="3"/>
      <c r="AN44" s="3"/>
      <c r="AO44" s="3"/>
      <c r="AP44" s="3"/>
      <c r="AQ44" s="3"/>
      <c r="AS44" s="3"/>
      <c r="AT44" s="3"/>
      <c r="AY44" s="3"/>
      <c r="AZ44" s="3"/>
      <c r="BA44" s="3"/>
      <c r="BB44" s="3"/>
      <c r="BC44" s="3"/>
      <c r="BD44" s="3"/>
    </row>
    <row r="45" spans="2:56">
      <c r="B45" t="s">
        <v>110</v>
      </c>
      <c r="AI45" s="3">
        <v>9487161</v>
      </c>
      <c r="AJ45" s="3">
        <v>6457748</v>
      </c>
      <c r="AK45" s="3">
        <v>4579299</v>
      </c>
      <c r="AL45" s="3">
        <v>4124911</v>
      </c>
      <c r="AM45" s="3">
        <v>3706199</v>
      </c>
      <c r="AN45" s="3">
        <v>3543700</v>
      </c>
      <c r="AO45" s="3">
        <v>4363376</v>
      </c>
      <c r="AP45" s="3">
        <v>4573574</v>
      </c>
      <c r="AQ45" s="3">
        <v>4873694</v>
      </c>
      <c r="AS45" s="3">
        <v>6658920</v>
      </c>
      <c r="AT45" s="3">
        <v>19970356</v>
      </c>
      <c r="AU45">
        <v>34721072</v>
      </c>
      <c r="AV45">
        <v>35198903</v>
      </c>
      <c r="AW45">
        <v>46401783</v>
      </c>
      <c r="AX45">
        <v>29744502</v>
      </c>
      <c r="AY45" s="3">
        <v>37459544</v>
      </c>
      <c r="AZ45" s="3">
        <v>33224458</v>
      </c>
      <c r="BA45" s="3">
        <v>35162401</v>
      </c>
      <c r="BB45" s="3">
        <v>35789388</v>
      </c>
      <c r="BC45" s="3">
        <v>61927321</v>
      </c>
      <c r="BD45" s="3"/>
    </row>
    <row r="46" spans="2:56">
      <c r="B46" t="s">
        <v>111</v>
      </c>
      <c r="AI46" s="3">
        <v>3976759</v>
      </c>
      <c r="AJ46" s="3">
        <v>3233237</v>
      </c>
      <c r="AK46" s="3">
        <v>2896836</v>
      </c>
      <c r="AL46" s="3">
        <v>1608973</v>
      </c>
      <c r="AM46" s="3">
        <v>1171870</v>
      </c>
      <c r="AN46" s="3">
        <v>1051117</v>
      </c>
      <c r="AO46" s="3">
        <v>1225880</v>
      </c>
      <c r="AP46" s="3">
        <v>1511364</v>
      </c>
      <c r="AQ46" s="3">
        <v>2013475</v>
      </c>
      <c r="AS46" s="3">
        <v>1888958</v>
      </c>
      <c r="AT46" s="3">
        <v>4947602</v>
      </c>
      <c r="AU46">
        <v>14479236</v>
      </c>
      <c r="AV46">
        <v>21133690</v>
      </c>
      <c r="AW46">
        <v>19845670</v>
      </c>
      <c r="AX46">
        <v>18740926</v>
      </c>
      <c r="AY46" s="3">
        <v>22649301</v>
      </c>
      <c r="AZ46" s="3">
        <v>13755195</v>
      </c>
      <c r="BA46" s="3">
        <v>12560897</v>
      </c>
      <c r="BB46" s="3">
        <v>13356261</v>
      </c>
      <c r="BC46" s="3">
        <v>23464766</v>
      </c>
      <c r="BD46" s="3"/>
    </row>
    <row r="47" spans="2:56">
      <c r="B47" t="s">
        <v>112</v>
      </c>
      <c r="AI47" s="3">
        <v>278702</v>
      </c>
      <c r="AJ47" s="3">
        <v>235611</v>
      </c>
      <c r="AK47" s="3">
        <v>124111</v>
      </c>
      <c r="AL47" s="3">
        <v>79853</v>
      </c>
      <c r="AM47" s="3">
        <v>92576</v>
      </c>
      <c r="AN47" s="3">
        <v>131979</v>
      </c>
      <c r="AO47" s="3">
        <v>123057</v>
      </c>
      <c r="AP47" s="3">
        <v>121244</v>
      </c>
      <c r="AQ47" s="3">
        <v>154757</v>
      </c>
      <c r="AS47" s="3">
        <v>69866</v>
      </c>
      <c r="AT47" s="3">
        <v>252803</v>
      </c>
      <c r="AU47">
        <v>1014294</v>
      </c>
      <c r="AV47">
        <v>543459</v>
      </c>
      <c r="AW47">
        <v>927343</v>
      </c>
      <c r="AX47">
        <v>507227</v>
      </c>
      <c r="AY47" s="3">
        <v>1001506</v>
      </c>
      <c r="AZ47" s="3">
        <v>1630182</v>
      </c>
      <c r="BA47" s="3">
        <v>1164287</v>
      </c>
      <c r="BB47" s="3">
        <v>1763059</v>
      </c>
      <c r="BC47" s="3">
        <v>1920820</v>
      </c>
      <c r="BD47" s="3"/>
    </row>
    <row r="48" spans="2:56">
      <c r="B48" t="s">
        <v>113</v>
      </c>
      <c r="V48">
        <v>1719</v>
      </c>
      <c r="W48">
        <v>753</v>
      </c>
      <c r="X48">
        <v>3244</v>
      </c>
      <c r="AI48" s="3"/>
      <c r="AJ48" s="3"/>
      <c r="AK48" s="3">
        <v>3825</v>
      </c>
      <c r="AL48" s="3">
        <v>4975</v>
      </c>
      <c r="AM48" s="3"/>
      <c r="AN48" s="3">
        <v>421</v>
      </c>
      <c r="AO48" s="3">
        <v>5751</v>
      </c>
      <c r="AP48" s="3">
        <v>6540</v>
      </c>
      <c r="AQ48" s="3">
        <v>6951</v>
      </c>
      <c r="AS48" s="3">
        <v>10004</v>
      </c>
      <c r="AT48" s="3">
        <v>1426455</v>
      </c>
      <c r="AU48">
        <v>3136041</v>
      </c>
      <c r="AV48">
        <v>4709080</v>
      </c>
      <c r="AW48">
        <v>6881453</v>
      </c>
      <c r="AX48">
        <v>4813419</v>
      </c>
      <c r="AY48" s="3">
        <v>6858349</v>
      </c>
      <c r="AZ48" s="3">
        <v>4323944</v>
      </c>
      <c r="BA48" s="3">
        <v>3628871</v>
      </c>
      <c r="BB48" s="3">
        <v>3251862</v>
      </c>
      <c r="BC48" s="3">
        <v>5153111</v>
      </c>
      <c r="BD48" s="3"/>
    </row>
    <row r="49" spans="2:56">
      <c r="B49" t="s">
        <v>64</v>
      </c>
      <c r="S49">
        <v>27082</v>
      </c>
      <c r="T49">
        <v>24914</v>
      </c>
      <c r="U49">
        <v>19550</v>
      </c>
      <c r="V49">
        <v>46682</v>
      </c>
      <c r="W49">
        <v>32558</v>
      </c>
      <c r="X49">
        <v>22887</v>
      </c>
      <c r="Y49">
        <v>64855</v>
      </c>
      <c r="AI49" s="3">
        <v>744260</v>
      </c>
      <c r="AJ49" s="3">
        <v>527309</v>
      </c>
      <c r="AK49" s="3">
        <v>429923</v>
      </c>
      <c r="AL49" s="3">
        <v>464540</v>
      </c>
      <c r="AM49" s="3">
        <v>268578</v>
      </c>
      <c r="AN49" s="3">
        <v>364164</v>
      </c>
      <c r="AO49" s="3">
        <v>376645</v>
      </c>
      <c r="AP49" s="3">
        <v>491620</v>
      </c>
      <c r="AQ49" s="3">
        <v>240908</v>
      </c>
      <c r="AS49" s="3">
        <v>282117</v>
      </c>
      <c r="AT49" s="3">
        <v>204450</v>
      </c>
      <c r="AU49">
        <v>572664</v>
      </c>
      <c r="AV49">
        <v>560496</v>
      </c>
      <c r="AW49">
        <v>422519</v>
      </c>
      <c r="AX49">
        <v>409800</v>
      </c>
      <c r="AY49" s="3">
        <v>469286</v>
      </c>
      <c r="AZ49" s="3">
        <v>784357</v>
      </c>
      <c r="BA49" s="3">
        <v>663243</v>
      </c>
      <c r="BB49" s="3">
        <v>276849</v>
      </c>
      <c r="BC49" s="3">
        <v>558197</v>
      </c>
      <c r="BD49" s="3"/>
    </row>
    <row r="50" spans="2:56">
      <c r="B50" t="s">
        <v>65</v>
      </c>
      <c r="S50">
        <v>22127</v>
      </c>
      <c r="T50">
        <v>19861</v>
      </c>
      <c r="U50">
        <v>25975</v>
      </c>
      <c r="V50">
        <v>26131</v>
      </c>
      <c r="W50">
        <v>59000</v>
      </c>
      <c r="X50">
        <v>27681</v>
      </c>
      <c r="Y50">
        <v>74011</v>
      </c>
      <c r="AI50" s="3">
        <v>796500</v>
      </c>
      <c r="AJ50" s="3">
        <v>475714</v>
      </c>
      <c r="AK50" s="3">
        <v>312403</v>
      </c>
      <c r="AL50" s="3">
        <v>396098</v>
      </c>
      <c r="AM50" s="3">
        <v>277476</v>
      </c>
      <c r="AN50" s="3"/>
      <c r="AO50" s="3"/>
      <c r="AP50" s="3"/>
      <c r="AQ50" s="3"/>
      <c r="AS50" s="3">
        <v>160699</v>
      </c>
      <c r="AT50" s="3">
        <v>13033</v>
      </c>
      <c r="AU50">
        <v>464535</v>
      </c>
      <c r="AV50">
        <v>524796</v>
      </c>
      <c r="AW50">
        <v>3490371</v>
      </c>
      <c r="AX50">
        <v>12848</v>
      </c>
      <c r="AY50" s="3">
        <v>6828</v>
      </c>
      <c r="AZ50" s="3">
        <v>76237</v>
      </c>
      <c r="BA50" s="3">
        <v>401656</v>
      </c>
      <c r="BB50" s="3">
        <v>852004</v>
      </c>
      <c r="BC50" s="3">
        <v>374320</v>
      </c>
      <c r="BD50" s="3"/>
    </row>
    <row r="51" spans="2:56">
      <c r="B51" t="s">
        <v>163</v>
      </c>
      <c r="AI51" s="3"/>
      <c r="AJ51" s="3"/>
      <c r="AK51" s="3"/>
      <c r="AL51" s="3"/>
      <c r="AM51" s="3">
        <v>14306</v>
      </c>
      <c r="AN51" s="3">
        <v>108551</v>
      </c>
      <c r="AO51" s="3">
        <v>3583</v>
      </c>
      <c r="AP51" s="3"/>
      <c r="AQ51" s="3">
        <v>4960</v>
      </c>
      <c r="AS51" s="3">
        <v>730</v>
      </c>
      <c r="AT51" s="3"/>
      <c r="AV51">
        <v>14327</v>
      </c>
      <c r="AY51" s="3"/>
      <c r="AZ51" s="3"/>
      <c r="BA51" s="3"/>
      <c r="BB51" s="3"/>
      <c r="BC51" s="3"/>
    </row>
    <row r="52" spans="2:56">
      <c r="B52" t="s">
        <v>66</v>
      </c>
      <c r="S52">
        <v>890947</v>
      </c>
      <c r="T52">
        <v>720161</v>
      </c>
      <c r="U52">
        <v>1015101</v>
      </c>
      <c r="V52">
        <v>933597</v>
      </c>
      <c r="W52">
        <v>1430757</v>
      </c>
      <c r="X52">
        <v>1386900</v>
      </c>
      <c r="Y52">
        <v>1582195</v>
      </c>
      <c r="AI52" s="3">
        <v>19503485</v>
      </c>
      <c r="AJ52" s="3">
        <v>13381605</v>
      </c>
      <c r="AK52" s="3">
        <v>10538466</v>
      </c>
      <c r="AL52" s="3">
        <v>11577558</v>
      </c>
      <c r="AM52" s="3"/>
      <c r="AN52" s="3"/>
      <c r="AO52" s="3"/>
      <c r="AP52" s="3"/>
      <c r="AS52" s="3"/>
      <c r="AT52" s="3"/>
      <c r="AU52">
        <v>53615532</v>
      </c>
      <c r="AV52">
        <v>37567461</v>
      </c>
      <c r="AW52">
        <v>48745059</v>
      </c>
      <c r="AX52">
        <v>61691067</v>
      </c>
      <c r="AY52" s="3"/>
      <c r="AZ52" s="3"/>
      <c r="BA52" s="3"/>
      <c r="BB52" s="3"/>
      <c r="BC52" s="3"/>
    </row>
    <row r="53" spans="2:56">
      <c r="B53" t="s">
        <v>67</v>
      </c>
      <c r="S53">
        <v>61069</v>
      </c>
      <c r="T53">
        <v>39466</v>
      </c>
      <c r="U53">
        <v>46516</v>
      </c>
      <c r="V53">
        <v>35902</v>
      </c>
      <c r="W53">
        <v>116987</v>
      </c>
      <c r="X53">
        <v>225618</v>
      </c>
      <c r="Y53">
        <v>110659</v>
      </c>
      <c r="AI53" s="3">
        <v>4502944</v>
      </c>
      <c r="AJ53" s="3">
        <v>3772719</v>
      </c>
      <c r="AK53" s="3">
        <v>4221948</v>
      </c>
      <c r="AL53" s="3">
        <v>4679696</v>
      </c>
      <c r="AM53" s="3"/>
      <c r="AN53" s="3"/>
      <c r="AO53" s="3"/>
      <c r="AP53" s="3"/>
      <c r="AS53" s="3"/>
      <c r="AT53" s="3"/>
      <c r="AU53">
        <v>11099031</v>
      </c>
      <c r="AV53">
        <v>225976</v>
      </c>
      <c r="AX53">
        <v>7328151</v>
      </c>
      <c r="AY53" s="3"/>
      <c r="AZ53" s="3"/>
      <c r="BA53" s="3"/>
      <c r="BB53" s="3"/>
      <c r="BC53" s="3"/>
    </row>
    <row r="54" spans="2:56">
      <c r="B54" t="s">
        <v>25</v>
      </c>
      <c r="Z54">
        <v>1339</v>
      </c>
      <c r="AI54" s="3"/>
      <c r="AJ54" s="3"/>
      <c r="AK54" s="3"/>
      <c r="AL54" s="3"/>
      <c r="AM54" s="3">
        <v>18809904</v>
      </c>
      <c r="AN54" s="3">
        <v>17185612</v>
      </c>
      <c r="AO54" s="3">
        <v>17213830</v>
      </c>
      <c r="AP54" s="3">
        <v>21791321</v>
      </c>
      <c r="AQ54" s="3">
        <v>23182119</v>
      </c>
      <c r="AR54" s="3"/>
      <c r="AS54" s="3">
        <v>41208156</v>
      </c>
      <c r="AT54" s="3">
        <v>31723736</v>
      </c>
      <c r="AY54" s="3">
        <v>66716433</v>
      </c>
      <c r="AZ54" s="3">
        <v>81612762</v>
      </c>
      <c r="BA54" s="3">
        <v>115040978</v>
      </c>
      <c r="BB54" s="3">
        <v>83782413</v>
      </c>
      <c r="BC54" s="3">
        <v>110229074</v>
      </c>
      <c r="BD54" s="3"/>
    </row>
    <row r="55" spans="2:56">
      <c r="B55" t="s">
        <v>164</v>
      </c>
      <c r="S55">
        <v>1772</v>
      </c>
      <c r="T55">
        <v>200</v>
      </c>
      <c r="U55">
        <v>1264</v>
      </c>
      <c r="AI55" s="3"/>
      <c r="AJ55" s="3"/>
      <c r="AK55" s="3">
        <v>250</v>
      </c>
      <c r="AL55" s="3"/>
      <c r="AM55" s="3"/>
      <c r="AN55" s="3"/>
      <c r="AO55" s="3"/>
      <c r="AP55" s="3">
        <v>6000</v>
      </c>
      <c r="AQ55" s="3"/>
      <c r="AR55" s="3"/>
      <c r="AS55" s="3"/>
      <c r="AT55" s="3">
        <v>23750</v>
      </c>
      <c r="AY55" s="3"/>
      <c r="AZ55" s="3"/>
      <c r="BA55" s="3">
        <v>2615</v>
      </c>
      <c r="BB55" s="3"/>
      <c r="BC55" s="3">
        <v>4040</v>
      </c>
      <c r="BD55" s="3"/>
    </row>
    <row r="56" spans="2:56">
      <c r="B56" t="s">
        <v>165</v>
      </c>
      <c r="AI56" s="3"/>
      <c r="AJ56" s="3">
        <v>2133</v>
      </c>
      <c r="AK56" s="3"/>
      <c r="AL56" s="3">
        <v>7323</v>
      </c>
      <c r="AM56" s="3">
        <v>24591</v>
      </c>
      <c r="AN56" s="3">
        <v>54717</v>
      </c>
      <c r="AO56" s="3">
        <v>46434</v>
      </c>
      <c r="AP56" s="3">
        <v>88295</v>
      </c>
      <c r="AQ56" s="3"/>
      <c r="AR56" s="3"/>
      <c r="AS56" s="3"/>
      <c r="AT56" s="3"/>
      <c r="AY56" s="3"/>
      <c r="AZ56" s="3"/>
      <c r="BA56" s="3"/>
      <c r="BB56" s="3">
        <v>8014</v>
      </c>
      <c r="BC56" s="3">
        <v>677</v>
      </c>
      <c r="BD56" s="3"/>
    </row>
    <row r="57" spans="2:56">
      <c r="B57" t="s">
        <v>148</v>
      </c>
      <c r="S57">
        <v>501</v>
      </c>
      <c r="T57">
        <v>346</v>
      </c>
      <c r="U57">
        <v>541</v>
      </c>
      <c r="V57">
        <v>523</v>
      </c>
      <c r="W57">
        <v>181</v>
      </c>
      <c r="AI57" s="3">
        <v>1450</v>
      </c>
      <c r="AJ57" s="3">
        <v>4347</v>
      </c>
      <c r="AK57" s="3">
        <v>1991</v>
      </c>
      <c r="AL57" s="3">
        <v>1713</v>
      </c>
      <c r="AM57" s="3">
        <v>2846</v>
      </c>
      <c r="AN57" s="3">
        <v>2408</v>
      </c>
      <c r="AO57" s="3">
        <v>100</v>
      </c>
      <c r="AP57" s="3">
        <v>2648</v>
      </c>
      <c r="AQ57" s="3">
        <v>6734</v>
      </c>
      <c r="AR57" s="3"/>
      <c r="AS57" s="3">
        <v>382</v>
      </c>
      <c r="AT57" s="3"/>
      <c r="AU57">
        <v>2230</v>
      </c>
      <c r="AY57" s="3"/>
      <c r="AZ57" s="3"/>
      <c r="BA57" s="3">
        <v>14700</v>
      </c>
      <c r="BB57" s="3">
        <v>5446</v>
      </c>
      <c r="BC57" s="3">
        <v>19360</v>
      </c>
      <c r="BD57" s="3"/>
    </row>
    <row r="58" spans="2:56">
      <c r="B58" t="s">
        <v>50</v>
      </c>
      <c r="S58">
        <v>116158</v>
      </c>
      <c r="T58">
        <v>121879</v>
      </c>
      <c r="U58">
        <v>98408</v>
      </c>
      <c r="V58">
        <v>135447</v>
      </c>
      <c r="W58">
        <v>238053</v>
      </c>
      <c r="X58">
        <v>270887</v>
      </c>
      <c r="Y58">
        <v>96025</v>
      </c>
      <c r="Z58">
        <v>2359</v>
      </c>
      <c r="AI58" s="3">
        <v>5198322</v>
      </c>
      <c r="AJ58" s="3">
        <v>3099677</v>
      </c>
      <c r="AK58" s="3">
        <v>3002492</v>
      </c>
      <c r="AL58" s="3">
        <v>2552090</v>
      </c>
      <c r="AM58" s="3">
        <v>2897641</v>
      </c>
      <c r="AN58" s="3"/>
      <c r="AO58" s="3"/>
      <c r="AP58" s="3"/>
      <c r="AQ58" s="3"/>
      <c r="AR58" s="3"/>
      <c r="AS58" s="3">
        <f>3518334+28190</f>
        <v>3546524</v>
      </c>
      <c r="AT58" s="3">
        <f>3760731+16436</f>
        <v>3777167</v>
      </c>
      <c r="AU58">
        <v>7993239</v>
      </c>
      <c r="AV58">
        <v>7480980</v>
      </c>
      <c r="AW58">
        <v>3527605</v>
      </c>
      <c r="AX58">
        <v>2733652</v>
      </c>
      <c r="AY58" s="3">
        <v>1876914</v>
      </c>
      <c r="AZ58" s="3">
        <v>5244745</v>
      </c>
      <c r="BA58" s="3">
        <v>10091453</v>
      </c>
      <c r="BB58" s="3">
        <v>4260214</v>
      </c>
      <c r="BC58" s="3">
        <v>13761509</v>
      </c>
      <c r="BD58" s="3"/>
    </row>
    <row r="59" spans="2:56">
      <c r="B59" t="s">
        <v>108</v>
      </c>
      <c r="S59">
        <v>1797</v>
      </c>
      <c r="AI59" s="3"/>
      <c r="AJ59" s="3">
        <v>3495</v>
      </c>
      <c r="AK59" s="3">
        <v>3356</v>
      </c>
      <c r="AL59" s="3">
        <v>7308</v>
      </c>
      <c r="AM59" s="3">
        <v>31021</v>
      </c>
      <c r="AN59" s="3"/>
      <c r="AO59" s="3"/>
      <c r="AP59" s="3"/>
      <c r="AQ59" s="3"/>
      <c r="AR59" s="3"/>
      <c r="AS59" s="3">
        <v>42376</v>
      </c>
      <c r="AT59" s="3">
        <v>33832</v>
      </c>
      <c r="AU59">
        <v>23452</v>
      </c>
      <c r="AV59">
        <v>4860</v>
      </c>
      <c r="AW59">
        <v>31978</v>
      </c>
      <c r="AX59">
        <v>66750</v>
      </c>
      <c r="AY59" s="3">
        <v>43190</v>
      </c>
      <c r="AZ59" s="3">
        <v>23704</v>
      </c>
      <c r="BA59" s="3">
        <v>105541</v>
      </c>
      <c r="BB59" s="3">
        <v>107485</v>
      </c>
      <c r="BC59" s="3">
        <v>145101</v>
      </c>
      <c r="BD59" s="3"/>
    </row>
    <row r="60" spans="2:56">
      <c r="B60" t="s">
        <v>29</v>
      </c>
      <c r="S60">
        <v>52913</v>
      </c>
      <c r="T60">
        <v>58546</v>
      </c>
      <c r="U60">
        <v>75145</v>
      </c>
      <c r="V60">
        <v>68172</v>
      </c>
      <c r="W60">
        <v>59317</v>
      </c>
      <c r="X60">
        <v>58990</v>
      </c>
      <c r="Y60">
        <v>20511</v>
      </c>
      <c r="Z60">
        <v>45</v>
      </c>
      <c r="AI60" s="3">
        <v>715980</v>
      </c>
      <c r="AJ60" s="3">
        <v>610818</v>
      </c>
      <c r="AK60" s="3">
        <v>541748</v>
      </c>
      <c r="AL60" s="3">
        <v>736151</v>
      </c>
      <c r="AM60" s="3">
        <v>594030</v>
      </c>
      <c r="AN60" s="3">
        <v>497296</v>
      </c>
      <c r="AO60" s="3">
        <v>642216</v>
      </c>
      <c r="AP60" s="3">
        <v>699036</v>
      </c>
      <c r="AQ60" s="3">
        <v>658218</v>
      </c>
      <c r="AR60" s="3"/>
      <c r="AS60" s="3">
        <v>1125612</v>
      </c>
      <c r="AT60" s="3">
        <v>1088818</v>
      </c>
      <c r="AU60">
        <v>1321103</v>
      </c>
      <c r="AV60">
        <v>2780739</v>
      </c>
      <c r="AW60">
        <v>2015439</v>
      </c>
      <c r="AX60">
        <v>1152852</v>
      </c>
      <c r="AY60" s="3">
        <v>1249039</v>
      </c>
      <c r="AZ60" s="3">
        <v>1257164</v>
      </c>
      <c r="BA60" s="3">
        <v>2590848</v>
      </c>
      <c r="BB60" s="3">
        <v>2182987</v>
      </c>
      <c r="BC60" s="3">
        <v>5678976</v>
      </c>
      <c r="BD60" s="3"/>
    </row>
    <row r="61" spans="2:56">
      <c r="B61" t="s">
        <v>46</v>
      </c>
      <c r="S61">
        <v>2728533</v>
      </c>
      <c r="T61">
        <v>2625389</v>
      </c>
      <c r="U61">
        <v>2967685</v>
      </c>
      <c r="V61">
        <v>3219228</v>
      </c>
      <c r="W61">
        <v>3661742</v>
      </c>
      <c r="X61">
        <v>4259095</v>
      </c>
      <c r="Y61">
        <v>3393707</v>
      </c>
      <c r="Z61">
        <v>6297</v>
      </c>
      <c r="AI61" s="3">
        <v>57800949</v>
      </c>
      <c r="AJ61" s="3">
        <v>44743538</v>
      </c>
      <c r="AK61" s="3">
        <v>29500830</v>
      </c>
      <c r="AL61" s="3">
        <v>38840570</v>
      </c>
      <c r="AM61" s="3">
        <v>29806626</v>
      </c>
      <c r="AN61" s="3">
        <v>27123831</v>
      </c>
      <c r="AO61" s="3">
        <v>28683103</v>
      </c>
      <c r="AP61" s="3">
        <v>32236262</v>
      </c>
      <c r="AQ61">
        <v>31279095</v>
      </c>
      <c r="AS61" s="3">
        <v>54962040</v>
      </c>
      <c r="AT61" s="3">
        <v>73395398</v>
      </c>
      <c r="AU61">
        <v>123179051</v>
      </c>
      <c r="AV61">
        <v>160768705</v>
      </c>
      <c r="AW61">
        <v>132367317</v>
      </c>
      <c r="AX61">
        <v>146795958</v>
      </c>
      <c r="AY61" s="3">
        <v>105651287</v>
      </c>
      <c r="AZ61" s="3">
        <v>141697276</v>
      </c>
      <c r="BA61" s="3">
        <v>242915267</v>
      </c>
      <c r="BB61" s="3">
        <v>205999389</v>
      </c>
      <c r="BC61" s="3">
        <v>261668486</v>
      </c>
      <c r="BD61" s="3"/>
    </row>
    <row r="62" spans="2:56">
      <c r="B62" t="s">
        <v>166</v>
      </c>
      <c r="U62">
        <v>372</v>
      </c>
      <c r="W62">
        <v>10</v>
      </c>
      <c r="Y62">
        <v>35</v>
      </c>
      <c r="AI62" s="3">
        <v>1016436</v>
      </c>
      <c r="AJ62" s="3">
        <v>806008</v>
      </c>
      <c r="AK62" s="3">
        <v>325403</v>
      </c>
      <c r="AL62" s="3">
        <v>445659</v>
      </c>
      <c r="AM62" s="3">
        <v>318600</v>
      </c>
      <c r="AN62" s="3">
        <v>241041</v>
      </c>
      <c r="AO62" s="3">
        <v>280422</v>
      </c>
      <c r="AP62" s="3">
        <v>400767</v>
      </c>
      <c r="AQ62" s="6">
        <v>364227</v>
      </c>
      <c r="AS62" s="3">
        <v>460501</v>
      </c>
      <c r="AT62" s="3">
        <v>88604</v>
      </c>
      <c r="AU62">
        <v>23308</v>
      </c>
      <c r="AY62" s="3"/>
      <c r="AZ62" s="3"/>
      <c r="BA62" s="3"/>
      <c r="BB62" s="3"/>
      <c r="BC62" s="3">
        <v>92240</v>
      </c>
      <c r="BD62" s="3"/>
    </row>
    <row r="63" spans="2:56">
      <c r="B63" t="s">
        <v>47</v>
      </c>
      <c r="S63">
        <v>372552</v>
      </c>
      <c r="T63">
        <v>404681</v>
      </c>
      <c r="U63">
        <v>414056</v>
      </c>
      <c r="V63">
        <v>518937</v>
      </c>
      <c r="W63">
        <v>505695</v>
      </c>
      <c r="X63">
        <v>597045</v>
      </c>
      <c r="Y63">
        <v>592202</v>
      </c>
      <c r="Z63">
        <v>863</v>
      </c>
      <c r="AI63" s="3">
        <v>7763998</v>
      </c>
      <c r="AJ63" s="3">
        <v>6302168</v>
      </c>
      <c r="AK63" s="3">
        <v>3497679</v>
      </c>
      <c r="AL63" s="3">
        <v>3848595</v>
      </c>
      <c r="AM63" s="3">
        <v>5294686</v>
      </c>
      <c r="AN63" s="3">
        <v>4973955</v>
      </c>
      <c r="AO63" s="3">
        <v>4012474</v>
      </c>
      <c r="AP63" s="3">
        <v>4429553</v>
      </c>
      <c r="AQ63" s="3">
        <v>4750632</v>
      </c>
      <c r="AS63" s="3">
        <v>7333577</v>
      </c>
      <c r="AT63" s="3">
        <v>13047358</v>
      </c>
      <c r="AU63">
        <v>10203918</v>
      </c>
      <c r="AV63">
        <v>16977000</v>
      </c>
      <c r="AW63">
        <v>18965755</v>
      </c>
      <c r="AX63">
        <v>23250215</v>
      </c>
      <c r="AY63" s="3">
        <v>16527675</v>
      </c>
      <c r="AZ63" s="3">
        <v>22510334</v>
      </c>
      <c r="BA63" s="3">
        <v>37666682</v>
      </c>
      <c r="BB63" s="3">
        <v>27670368</v>
      </c>
      <c r="BC63" s="3">
        <v>32195505</v>
      </c>
      <c r="BD63" s="3"/>
    </row>
    <row r="64" spans="2:56">
      <c r="B64" t="s">
        <v>69</v>
      </c>
      <c r="S64">
        <v>37634</v>
      </c>
      <c r="T64">
        <v>32038</v>
      </c>
      <c r="U64">
        <v>32713</v>
      </c>
      <c r="V64">
        <v>45359</v>
      </c>
      <c r="W64">
        <v>27537</v>
      </c>
      <c r="X64">
        <v>27552</v>
      </c>
      <c r="Y64">
        <v>51187</v>
      </c>
      <c r="AI64" s="3">
        <v>732787</v>
      </c>
      <c r="AJ64" s="3">
        <v>564712</v>
      </c>
      <c r="AK64" s="3">
        <v>400591</v>
      </c>
      <c r="AL64" s="3">
        <v>607867</v>
      </c>
      <c r="AM64" s="3">
        <v>404673</v>
      </c>
      <c r="AN64" s="3">
        <v>367195</v>
      </c>
      <c r="AO64" s="3">
        <v>484304</v>
      </c>
      <c r="AP64" s="3">
        <v>501164</v>
      </c>
      <c r="AQ64" s="3">
        <v>716509</v>
      </c>
      <c r="AS64" s="3">
        <v>741611</v>
      </c>
      <c r="AT64" s="3">
        <v>1066793</v>
      </c>
      <c r="AU64">
        <v>1799921</v>
      </c>
      <c r="AV64">
        <v>1611223</v>
      </c>
      <c r="AW64">
        <v>3292187</v>
      </c>
      <c r="AX64">
        <v>1223300</v>
      </c>
      <c r="AY64" s="3">
        <v>1751328</v>
      </c>
      <c r="AZ64" s="3">
        <v>2289441</v>
      </c>
      <c r="BA64" s="3">
        <v>2272072</v>
      </c>
      <c r="BB64" s="3">
        <v>2111128</v>
      </c>
      <c r="BC64" s="3">
        <v>4366266</v>
      </c>
      <c r="BD64" s="3"/>
    </row>
    <row r="65" spans="2:56">
      <c r="B65" t="s">
        <v>78</v>
      </c>
      <c r="T65">
        <v>73</v>
      </c>
      <c r="AI65" s="3"/>
      <c r="AJ65" s="3"/>
      <c r="AK65" s="3"/>
      <c r="AL65" s="3"/>
      <c r="AM65" s="3"/>
      <c r="AN65" s="3"/>
      <c r="AO65" s="3"/>
      <c r="AP65" s="3"/>
      <c r="AS65" s="3"/>
      <c r="AT65" s="3"/>
      <c r="AU65">
        <v>4095</v>
      </c>
      <c r="AY65" s="3"/>
      <c r="AZ65" s="3"/>
      <c r="BA65" s="3"/>
      <c r="BB65" s="3"/>
      <c r="BC65" s="3"/>
    </row>
    <row r="66" spans="2:56">
      <c r="B66" t="s">
        <v>70</v>
      </c>
      <c r="S66">
        <v>752463</v>
      </c>
      <c r="T66">
        <v>749511</v>
      </c>
      <c r="U66">
        <v>928397</v>
      </c>
      <c r="V66">
        <v>134322</v>
      </c>
      <c r="W66">
        <v>15641</v>
      </c>
      <c r="AI66" s="10">
        <v>574167</v>
      </c>
      <c r="AJ66" s="9">
        <v>839877</v>
      </c>
      <c r="AK66" s="9">
        <v>348526</v>
      </c>
      <c r="AL66" s="9">
        <v>337343</v>
      </c>
      <c r="AM66" s="3"/>
      <c r="AN66" s="3"/>
      <c r="AO66" s="3"/>
      <c r="AP66" s="3"/>
      <c r="AQ66" s="3"/>
      <c r="AS66" s="3"/>
      <c r="AT66" s="3"/>
      <c r="AV66">
        <v>1092912</v>
      </c>
      <c r="AX66">
        <v>92617</v>
      </c>
      <c r="AY66" s="3"/>
      <c r="AZ66" s="3"/>
      <c r="BA66" s="3"/>
      <c r="BB66" s="3"/>
      <c r="BC66" s="3"/>
    </row>
    <row r="67" spans="2:56">
      <c r="B67" t="s">
        <v>71</v>
      </c>
      <c r="S67">
        <v>883686</v>
      </c>
      <c r="T67">
        <v>490238</v>
      </c>
      <c r="U67">
        <v>698915</v>
      </c>
      <c r="V67">
        <v>752542</v>
      </c>
      <c r="W67">
        <v>125993</v>
      </c>
      <c r="Y67" s="5">
        <v>1130</v>
      </c>
      <c r="AI67" s="10">
        <v>1288004</v>
      </c>
      <c r="AJ67" s="9">
        <v>1756855</v>
      </c>
      <c r="AK67" s="9">
        <v>1293712</v>
      </c>
      <c r="AL67" s="9">
        <v>1437409</v>
      </c>
      <c r="AM67" s="3"/>
      <c r="AN67" s="3"/>
      <c r="AO67" s="3"/>
      <c r="AP67" s="3"/>
      <c r="AQ67" s="3"/>
      <c r="AS67" s="3"/>
      <c r="AT67" s="3"/>
      <c r="AY67" s="3"/>
      <c r="AZ67" s="3"/>
      <c r="BA67" s="3"/>
      <c r="BB67" s="3"/>
      <c r="BC67" s="3"/>
    </row>
    <row r="68" spans="2:56">
      <c r="B68" t="s">
        <v>72</v>
      </c>
      <c r="U68">
        <v>1995405</v>
      </c>
      <c r="V68">
        <v>2894508</v>
      </c>
      <c r="W68">
        <v>349097</v>
      </c>
      <c r="AI68" s="10">
        <v>2130318</v>
      </c>
      <c r="AJ68" s="9">
        <v>2745736</v>
      </c>
      <c r="AK68" s="9">
        <v>3905342</v>
      </c>
      <c r="AL68" s="9">
        <v>1632021</v>
      </c>
      <c r="AM68" s="3"/>
      <c r="AN68" s="3"/>
      <c r="AO68" s="3"/>
      <c r="AP68" s="3"/>
      <c r="AQ68" s="3"/>
      <c r="AS68" s="3"/>
      <c r="AT68" s="3"/>
      <c r="AU68">
        <v>7112065</v>
      </c>
      <c r="AV68">
        <v>7525464</v>
      </c>
      <c r="AW68">
        <v>166428</v>
      </c>
      <c r="AX68">
        <v>6255131</v>
      </c>
      <c r="AY68" s="3"/>
      <c r="AZ68" s="3"/>
      <c r="BA68" s="3"/>
      <c r="BB68" s="3"/>
      <c r="BC68" s="3"/>
    </row>
    <row r="69" spans="2:56">
      <c r="B69" t="s">
        <v>12</v>
      </c>
      <c r="AI69" s="10"/>
      <c r="AJ69" s="9"/>
      <c r="AK69" s="9"/>
      <c r="AL69" s="9"/>
      <c r="AM69" s="3">
        <v>806362</v>
      </c>
      <c r="AN69" s="3">
        <v>842229</v>
      </c>
      <c r="AO69" s="3">
        <v>3522170</v>
      </c>
      <c r="AP69" s="3">
        <v>4266168</v>
      </c>
      <c r="AQ69" s="3">
        <v>5641358</v>
      </c>
      <c r="AS69" s="3">
        <v>209911</v>
      </c>
      <c r="AT69" s="3"/>
      <c r="AY69" s="3">
        <v>3307186</v>
      </c>
      <c r="AZ69" s="3">
        <v>34789584</v>
      </c>
      <c r="BA69" s="3">
        <v>28691835</v>
      </c>
      <c r="BB69" s="3">
        <v>53647358</v>
      </c>
      <c r="BC69" s="3">
        <v>33623462</v>
      </c>
      <c r="BD69" s="3"/>
    </row>
    <row r="70" spans="2:56">
      <c r="B70" t="s">
        <v>117</v>
      </c>
      <c r="AI70" s="10">
        <v>704190</v>
      </c>
      <c r="AJ70" s="9">
        <v>457436</v>
      </c>
      <c r="AK70" s="9">
        <v>721606</v>
      </c>
      <c r="AL70" s="9">
        <v>236559</v>
      </c>
      <c r="AM70" s="3">
        <v>497048</v>
      </c>
      <c r="AN70" s="3">
        <v>1964577</v>
      </c>
      <c r="AO70" s="3">
        <v>976226</v>
      </c>
      <c r="AP70" s="3">
        <v>1719051</v>
      </c>
      <c r="AQ70" s="3">
        <v>1642457</v>
      </c>
      <c r="AS70" s="3">
        <v>945086</v>
      </c>
      <c r="AT70" s="3">
        <v>6000</v>
      </c>
      <c r="AY70" s="3"/>
      <c r="AZ70" s="3">
        <v>785517</v>
      </c>
      <c r="BA70" s="3">
        <v>1531330</v>
      </c>
      <c r="BB70" s="3">
        <v>1868064</v>
      </c>
      <c r="BC70" s="3">
        <v>1959057</v>
      </c>
      <c r="BD70" s="3"/>
    </row>
    <row r="71" spans="2:56">
      <c r="B71" t="s">
        <v>118</v>
      </c>
      <c r="AI71" s="10">
        <v>9465</v>
      </c>
      <c r="AJ71" s="9"/>
      <c r="AK71" s="9">
        <v>2000</v>
      </c>
      <c r="AL71" s="9"/>
      <c r="AM71" s="3">
        <v>2860</v>
      </c>
      <c r="AN71" s="3">
        <v>61878</v>
      </c>
      <c r="AO71" s="3">
        <v>100779</v>
      </c>
      <c r="AP71" s="3">
        <v>66983</v>
      </c>
      <c r="AQ71" s="3">
        <v>114120</v>
      </c>
      <c r="AS71" s="3">
        <v>129871</v>
      </c>
      <c r="AT71" s="3"/>
      <c r="AY71" s="3"/>
      <c r="AZ71" s="3"/>
      <c r="BA71" s="3"/>
      <c r="BB71" s="3"/>
      <c r="BC71" s="3"/>
      <c r="BD71" s="3"/>
    </row>
    <row r="72" spans="2:56">
      <c r="B72" t="s">
        <v>119</v>
      </c>
      <c r="AI72" s="10">
        <v>7359</v>
      </c>
      <c r="AJ72" s="9"/>
      <c r="AK72" s="9"/>
      <c r="AL72" s="9"/>
      <c r="AM72" s="3">
        <v>1000</v>
      </c>
      <c r="AN72" s="3">
        <v>16397</v>
      </c>
      <c r="AO72" s="3"/>
      <c r="AP72" s="3">
        <v>37530</v>
      </c>
      <c r="AQ72" s="3">
        <v>35575</v>
      </c>
      <c r="AS72" s="3">
        <v>88630</v>
      </c>
      <c r="AT72" s="3"/>
      <c r="AY72" s="3"/>
      <c r="AZ72" s="3"/>
      <c r="BA72" s="3"/>
      <c r="BB72" s="3"/>
      <c r="BC72" s="3"/>
      <c r="BD72" s="3"/>
    </row>
    <row r="73" spans="2:56">
      <c r="B73" t="s">
        <v>167</v>
      </c>
      <c r="AI73" s="9"/>
      <c r="AJ73" s="9"/>
      <c r="AK73" s="9"/>
      <c r="AL73" s="9"/>
      <c r="AM73" s="3"/>
      <c r="AN73" s="3">
        <v>78399</v>
      </c>
      <c r="AO73" s="3">
        <v>87300</v>
      </c>
      <c r="AP73" s="3">
        <v>443263</v>
      </c>
      <c r="AQ73" s="3">
        <v>241612</v>
      </c>
      <c r="AS73" s="3">
        <v>78526</v>
      </c>
      <c r="AT73" s="3"/>
      <c r="AY73" s="3"/>
      <c r="AZ73" s="3"/>
      <c r="BA73" s="3"/>
      <c r="BB73" s="3"/>
      <c r="BC73" s="3"/>
      <c r="BD73" s="3"/>
    </row>
    <row r="74" spans="2:56">
      <c r="B74" t="s">
        <v>120</v>
      </c>
      <c r="AI74" s="9">
        <v>1764831</v>
      </c>
      <c r="AJ74" s="9">
        <v>2073061</v>
      </c>
      <c r="AK74" s="9">
        <v>1131953</v>
      </c>
      <c r="AL74" s="9">
        <v>317345</v>
      </c>
      <c r="AM74" s="3"/>
      <c r="AN74" s="3"/>
      <c r="AO74" s="3"/>
      <c r="AP74" s="3"/>
      <c r="AQ74" s="3"/>
      <c r="AS74" s="3"/>
      <c r="AT74" s="3"/>
      <c r="AY74" s="3"/>
      <c r="AZ74" s="3"/>
      <c r="BA74" s="3"/>
      <c r="BB74" s="3"/>
      <c r="BC74" s="3"/>
      <c r="BD74" s="3"/>
    </row>
    <row r="75" spans="2:56">
      <c r="B75" t="s">
        <v>14</v>
      </c>
      <c r="S75">
        <v>281644</v>
      </c>
      <c r="T75">
        <v>299421</v>
      </c>
      <c r="U75">
        <v>204004</v>
      </c>
      <c r="V75">
        <v>46139</v>
      </c>
      <c r="X75">
        <v>94188</v>
      </c>
      <c r="Y75" s="5">
        <v>338650</v>
      </c>
      <c r="Z75">
        <v>272</v>
      </c>
      <c r="AI75" s="10">
        <v>4505253</v>
      </c>
      <c r="AJ75" s="9">
        <v>3688165</v>
      </c>
      <c r="AK75" s="9">
        <v>2080440</v>
      </c>
      <c r="AL75" s="9">
        <v>2316894</v>
      </c>
      <c r="AM75" s="3">
        <v>3357349</v>
      </c>
      <c r="AN75" s="3">
        <v>3789207</v>
      </c>
      <c r="AO75" s="3">
        <v>4045419</v>
      </c>
      <c r="AP75" s="3">
        <v>4271110</v>
      </c>
      <c r="AQ75" s="3">
        <v>4944445</v>
      </c>
      <c r="AS75" s="3">
        <v>6977176</v>
      </c>
      <c r="AT75" s="3">
        <v>1242767</v>
      </c>
      <c r="AU75">
        <v>474115</v>
      </c>
      <c r="AV75">
        <v>1472209</v>
      </c>
      <c r="AW75">
        <v>2212870</v>
      </c>
      <c r="AX75">
        <v>389562</v>
      </c>
      <c r="AY75" s="3">
        <v>5771556</v>
      </c>
      <c r="AZ75" s="3">
        <v>16158190</v>
      </c>
      <c r="BA75" s="3">
        <v>25908809</v>
      </c>
      <c r="BB75" s="3">
        <v>21118573</v>
      </c>
      <c r="BC75" s="3">
        <v>23475567</v>
      </c>
      <c r="BD75" s="3"/>
    </row>
    <row r="76" spans="2:56">
      <c r="B76" t="s">
        <v>10</v>
      </c>
      <c r="S76">
        <v>33377</v>
      </c>
      <c r="T76">
        <v>76556</v>
      </c>
      <c r="U76">
        <v>126025</v>
      </c>
      <c r="V76">
        <v>136796</v>
      </c>
      <c r="W76">
        <v>123318</v>
      </c>
      <c r="X76">
        <v>209813</v>
      </c>
      <c r="Y76" s="5">
        <v>241460</v>
      </c>
      <c r="Z76">
        <v>523</v>
      </c>
      <c r="AI76" s="10">
        <v>4179949</v>
      </c>
      <c r="AJ76" s="9">
        <v>5723907</v>
      </c>
      <c r="AK76" s="9">
        <v>4430247</v>
      </c>
      <c r="AL76" s="9">
        <v>3130333</v>
      </c>
      <c r="AM76" s="3">
        <v>3775690</v>
      </c>
      <c r="AN76" s="3">
        <v>3549455</v>
      </c>
      <c r="AO76" s="3">
        <v>4018472</v>
      </c>
      <c r="AP76" s="3">
        <v>4618144</v>
      </c>
      <c r="AQ76" s="3">
        <v>4112973</v>
      </c>
      <c r="AS76" s="3">
        <v>8731033</v>
      </c>
      <c r="AT76" s="3">
        <v>322143</v>
      </c>
      <c r="AY76" s="3">
        <v>3197856</v>
      </c>
      <c r="AZ76" s="3">
        <v>5526966</v>
      </c>
      <c r="BA76" s="3">
        <v>6612399</v>
      </c>
      <c r="BB76" s="3">
        <v>8563386</v>
      </c>
      <c r="BC76" s="3">
        <v>10550233</v>
      </c>
      <c r="BD76" s="3"/>
    </row>
    <row r="77" spans="2:56">
      <c r="B77" t="s">
        <v>73</v>
      </c>
      <c r="S77">
        <v>98111</v>
      </c>
      <c r="T77">
        <v>66040</v>
      </c>
      <c r="U77">
        <v>27736</v>
      </c>
      <c r="V77">
        <v>6853</v>
      </c>
      <c r="W77">
        <v>2868</v>
      </c>
      <c r="X77">
        <v>19698</v>
      </c>
      <c r="Y77">
        <v>26595</v>
      </c>
      <c r="AI77" s="10">
        <v>1570214</v>
      </c>
      <c r="AJ77" s="9">
        <v>1580421</v>
      </c>
      <c r="AK77" s="9">
        <v>1383124</v>
      </c>
      <c r="AL77" s="9">
        <v>1001075</v>
      </c>
      <c r="AM77" s="3">
        <v>1613924</v>
      </c>
      <c r="AN77" s="3">
        <v>1492263</v>
      </c>
      <c r="AO77" s="3">
        <v>1158260</v>
      </c>
      <c r="AP77" s="3">
        <v>2583657</v>
      </c>
      <c r="AQ77" s="3">
        <v>2084483</v>
      </c>
      <c r="AS77" s="3">
        <v>3025408</v>
      </c>
      <c r="AT77" s="3">
        <v>1287964</v>
      </c>
      <c r="AY77" s="3">
        <v>4656972</v>
      </c>
      <c r="AZ77" s="3">
        <v>15514267</v>
      </c>
      <c r="BA77" s="3">
        <v>11996297</v>
      </c>
      <c r="BB77" s="3">
        <v>15610798</v>
      </c>
      <c r="BC77" s="3">
        <v>24175034</v>
      </c>
      <c r="BD77" s="3"/>
    </row>
    <row r="78" spans="2:56">
      <c r="B78" t="s">
        <v>121</v>
      </c>
      <c r="AI78" s="10">
        <v>1313617</v>
      </c>
      <c r="AJ78" s="9">
        <v>3730248</v>
      </c>
      <c r="AK78" s="9">
        <v>5049969</v>
      </c>
      <c r="AL78" s="9">
        <v>2329596</v>
      </c>
      <c r="AM78" s="3">
        <v>4077196</v>
      </c>
      <c r="AN78" s="3">
        <v>5817990</v>
      </c>
      <c r="AO78" s="3">
        <v>8159981</v>
      </c>
      <c r="AP78" s="3">
        <v>10718537</v>
      </c>
      <c r="AQ78" s="3">
        <v>6917041</v>
      </c>
      <c r="AS78" s="3">
        <v>2066657</v>
      </c>
      <c r="AT78" s="3"/>
      <c r="AY78" s="3">
        <v>7472323</v>
      </c>
      <c r="AZ78" s="3">
        <v>3085062</v>
      </c>
      <c r="BA78" s="3">
        <v>9211531</v>
      </c>
      <c r="BB78" s="3">
        <v>3213723</v>
      </c>
      <c r="BC78" s="3">
        <v>4757372</v>
      </c>
      <c r="BD78" s="3"/>
    </row>
    <row r="79" spans="2:56">
      <c r="B79" t="s">
        <v>168</v>
      </c>
      <c r="AI79" s="10"/>
      <c r="AJ79" s="9"/>
      <c r="AK79" s="9"/>
      <c r="AL79" s="9"/>
      <c r="AM79" s="3"/>
      <c r="AN79" s="3"/>
      <c r="AO79" s="3"/>
      <c r="AP79" s="3"/>
      <c r="AQ79" s="3">
        <v>28553</v>
      </c>
      <c r="AS79" s="3"/>
      <c r="AT79" s="3"/>
      <c r="AU79">
        <v>90826</v>
      </c>
      <c r="AV79">
        <v>10719</v>
      </c>
      <c r="AY79" s="3">
        <v>549410</v>
      </c>
      <c r="AZ79" s="3">
        <v>38461</v>
      </c>
      <c r="BA79" s="3">
        <v>626720</v>
      </c>
      <c r="BB79" s="3">
        <v>209869</v>
      </c>
      <c r="BC79" s="3">
        <v>100051</v>
      </c>
      <c r="BD79" s="3"/>
    </row>
    <row r="80" spans="2:56">
      <c r="B80" t="s">
        <v>7</v>
      </c>
      <c r="S80">
        <v>17570514</v>
      </c>
      <c r="T80">
        <v>6784961</v>
      </c>
      <c r="Z80">
        <v>8824</v>
      </c>
      <c r="AI80" s="10">
        <v>266088323</v>
      </c>
      <c r="AJ80" s="9">
        <v>142639215</v>
      </c>
      <c r="AK80" s="9">
        <v>102785550</v>
      </c>
      <c r="AL80" s="9">
        <v>85903712</v>
      </c>
      <c r="AM80" s="3">
        <v>98363622</v>
      </c>
      <c r="AN80" s="3">
        <v>71679268</v>
      </c>
      <c r="AO80" s="3">
        <v>95029502</v>
      </c>
      <c r="AP80" s="3">
        <v>100314704</v>
      </c>
      <c r="AQ80" s="3">
        <v>104204518</v>
      </c>
      <c r="AS80" s="3">
        <v>28898204</v>
      </c>
      <c r="AT80" s="3"/>
      <c r="AY80" s="3">
        <v>82000</v>
      </c>
      <c r="AZ80" s="3">
        <v>4245409</v>
      </c>
      <c r="BA80" s="3">
        <v>9046012</v>
      </c>
      <c r="BB80" s="3">
        <v>26055487</v>
      </c>
      <c r="BC80" s="3"/>
      <c r="BD80" s="3"/>
    </row>
    <row r="81" spans="2:56">
      <c r="B81" t="s">
        <v>192</v>
      </c>
      <c r="Y81">
        <v>1385855</v>
      </c>
      <c r="AI81" s="10"/>
      <c r="AJ81" s="9"/>
      <c r="AK81" s="9"/>
      <c r="AL81" s="9"/>
      <c r="AM81" s="3"/>
      <c r="AN81" s="3"/>
      <c r="AO81" s="3"/>
      <c r="AP81" s="3"/>
      <c r="AQ81" s="3"/>
      <c r="AS81" s="3"/>
      <c r="AT81" s="3"/>
      <c r="AY81" s="3"/>
      <c r="AZ81" s="3"/>
      <c r="BA81" s="3"/>
      <c r="BB81" s="3"/>
      <c r="BC81" s="3">
        <v>89573434</v>
      </c>
      <c r="BD81" s="3"/>
    </row>
    <row r="82" spans="2:56">
      <c r="B82" t="s">
        <v>193</v>
      </c>
      <c r="AI82" s="10"/>
      <c r="AJ82" s="9"/>
      <c r="AK82" s="9"/>
      <c r="AL82" s="9"/>
      <c r="AM82" s="3"/>
      <c r="AN82" s="3"/>
      <c r="AO82" s="3"/>
      <c r="AP82" s="3"/>
      <c r="AQ82" s="3"/>
      <c r="AS82" s="3"/>
      <c r="AT82" s="3"/>
      <c r="AY82" s="3"/>
      <c r="AZ82" s="3"/>
      <c r="BA82" s="3"/>
      <c r="BB82" s="3"/>
      <c r="BC82" s="3"/>
      <c r="BD82" s="3"/>
    </row>
    <row r="83" spans="2:56">
      <c r="B83" t="s">
        <v>8</v>
      </c>
      <c r="S83">
        <v>2941792</v>
      </c>
      <c r="T83">
        <v>800222</v>
      </c>
      <c r="U83">
        <v>144826</v>
      </c>
      <c r="V83">
        <v>266130</v>
      </c>
      <c r="W83">
        <v>51533</v>
      </c>
      <c r="X83">
        <v>61858</v>
      </c>
      <c r="Y83">
        <v>1634923</v>
      </c>
      <c r="Z83">
        <v>1392</v>
      </c>
      <c r="AI83" s="10">
        <v>90822557</v>
      </c>
      <c r="AJ83" s="9">
        <v>66671264</v>
      </c>
      <c r="AK83" s="9">
        <v>50955330</v>
      </c>
      <c r="AL83" s="9">
        <v>41270887</v>
      </c>
      <c r="AM83" s="3">
        <v>42119813</v>
      </c>
      <c r="AN83" s="3">
        <v>33273799</v>
      </c>
      <c r="AO83" s="3">
        <v>37061573</v>
      </c>
      <c r="AP83" s="3">
        <v>56422379</v>
      </c>
      <c r="AQ83" s="3">
        <v>38755948</v>
      </c>
      <c r="AS83" s="3">
        <v>25400597</v>
      </c>
      <c r="AT83" s="3">
        <v>3221637</v>
      </c>
      <c r="AY83" s="3">
        <v>11376792</v>
      </c>
      <c r="AZ83" s="3">
        <v>28188903</v>
      </c>
      <c r="BA83" s="3">
        <v>58281639</v>
      </c>
      <c r="BB83" s="3">
        <v>72454606</v>
      </c>
      <c r="BC83" s="3">
        <v>73311488</v>
      </c>
      <c r="BD83" s="3"/>
    </row>
    <row r="84" spans="2:56">
      <c r="B84" t="s">
        <v>5</v>
      </c>
      <c r="S84">
        <v>8043230</v>
      </c>
      <c r="T84">
        <v>3505519</v>
      </c>
      <c r="U84">
        <v>154015</v>
      </c>
      <c r="X84">
        <v>7216</v>
      </c>
      <c r="Y84">
        <v>9455417</v>
      </c>
      <c r="Z84">
        <f>12651+189</f>
        <v>12840</v>
      </c>
      <c r="AI84" s="10">
        <v>121572442</v>
      </c>
      <c r="AJ84" s="9">
        <v>75311727</v>
      </c>
      <c r="AK84" s="9">
        <v>44552059</v>
      </c>
      <c r="AL84" s="9">
        <v>40150388</v>
      </c>
      <c r="AM84" s="3">
        <v>44821960</v>
      </c>
      <c r="AN84" s="3">
        <v>43869652</v>
      </c>
      <c r="AO84" s="3">
        <v>55195836</v>
      </c>
      <c r="AP84" s="3">
        <v>76245083</v>
      </c>
      <c r="AQ84" s="3">
        <v>59740991</v>
      </c>
      <c r="AS84" s="3">
        <v>31987811</v>
      </c>
      <c r="AT84" s="3">
        <v>3239091</v>
      </c>
      <c r="AY84" s="3">
        <v>16574414</v>
      </c>
      <c r="AZ84" s="3">
        <v>59858468</v>
      </c>
      <c r="BA84" s="3">
        <v>106275966</v>
      </c>
      <c r="BB84" s="3">
        <v>58678305</v>
      </c>
      <c r="BC84" s="3">
        <v>87716163</v>
      </c>
      <c r="BD84" s="3"/>
    </row>
    <row r="85" spans="2:56">
      <c r="B85" t="s">
        <v>123</v>
      </c>
      <c r="AI85" s="10"/>
      <c r="AJ85" s="9"/>
      <c r="AK85" s="9"/>
      <c r="AL85" s="9"/>
      <c r="AM85" s="3"/>
      <c r="AN85" s="3"/>
      <c r="AO85" s="3"/>
      <c r="AP85" s="3"/>
      <c r="AQ85" s="3"/>
      <c r="AS85" s="3">
        <v>93750</v>
      </c>
      <c r="AT85" s="3"/>
      <c r="AY85" s="3"/>
      <c r="AZ85" s="3"/>
      <c r="BA85" s="3"/>
      <c r="BB85" s="3"/>
      <c r="BC85" s="3"/>
      <c r="BD85" s="3"/>
    </row>
    <row r="86" spans="2:56">
      <c r="B86" t="s">
        <v>6</v>
      </c>
      <c r="S86">
        <v>11788462</v>
      </c>
      <c r="T86">
        <v>5886578</v>
      </c>
      <c r="U86">
        <v>6270422</v>
      </c>
      <c r="V86">
        <v>9537771</v>
      </c>
      <c r="W86">
        <v>5707491</v>
      </c>
      <c r="X86">
        <v>5880479</v>
      </c>
      <c r="Y86">
        <v>15708993</v>
      </c>
      <c r="Z86">
        <f>8130+68</f>
        <v>8198</v>
      </c>
      <c r="AI86" s="10">
        <v>168100449</v>
      </c>
      <c r="AJ86" s="9">
        <v>110800025</v>
      </c>
      <c r="AK86" s="9">
        <v>76355789</v>
      </c>
      <c r="AL86" s="9">
        <v>80761662</v>
      </c>
      <c r="AM86" s="3">
        <v>73715375</v>
      </c>
      <c r="AN86" s="3">
        <v>52919933</v>
      </c>
      <c r="AO86" s="3">
        <v>71534193</v>
      </c>
      <c r="AP86" s="3">
        <v>81922772</v>
      </c>
      <c r="AQ86" s="3">
        <v>52522318</v>
      </c>
      <c r="AS86" s="3">
        <v>81118492</v>
      </c>
      <c r="AT86" s="3">
        <v>45485138</v>
      </c>
      <c r="AX86">
        <v>46879</v>
      </c>
      <c r="AY86" s="3">
        <v>45380227</v>
      </c>
      <c r="AZ86" s="3">
        <v>71443288</v>
      </c>
      <c r="BA86" s="3">
        <v>106025183</v>
      </c>
      <c r="BB86" s="3">
        <v>73441148</v>
      </c>
      <c r="BC86" s="3">
        <v>45138152</v>
      </c>
      <c r="BD86" s="3"/>
    </row>
    <row r="87" spans="2:56">
      <c r="B87" t="s">
        <v>13</v>
      </c>
      <c r="S87">
        <v>1485420</v>
      </c>
      <c r="T87">
        <v>1216661</v>
      </c>
      <c r="U87">
        <v>1398529</v>
      </c>
      <c r="V87">
        <v>1717657</v>
      </c>
      <c r="W87">
        <v>604370</v>
      </c>
      <c r="X87">
        <v>383484</v>
      </c>
      <c r="Y87">
        <v>2356927</v>
      </c>
      <c r="Z87">
        <v>2831</v>
      </c>
      <c r="AI87" s="10">
        <v>36033457</v>
      </c>
      <c r="AJ87" s="9">
        <v>23731635</v>
      </c>
      <c r="AK87" s="9">
        <v>13385087</v>
      </c>
      <c r="AL87" s="9">
        <v>13706538</v>
      </c>
      <c r="AM87" s="3">
        <v>14117890</v>
      </c>
      <c r="AN87" s="3">
        <v>13842846</v>
      </c>
      <c r="AO87" s="3">
        <v>17811464</v>
      </c>
      <c r="AP87" s="3">
        <v>6724562</v>
      </c>
      <c r="AQ87" s="3">
        <v>1331996</v>
      </c>
      <c r="AS87" s="3">
        <v>7544173</v>
      </c>
      <c r="AT87" s="3">
        <v>4593973</v>
      </c>
      <c r="AU87">
        <v>897700</v>
      </c>
      <c r="AW87">
        <v>55000</v>
      </c>
      <c r="AX87">
        <v>636</v>
      </c>
      <c r="AY87" s="3">
        <v>13896200</v>
      </c>
      <c r="AZ87" s="3">
        <v>8312695</v>
      </c>
      <c r="BA87" s="3">
        <v>54348646</v>
      </c>
      <c r="BB87" s="3">
        <v>13295440</v>
      </c>
      <c r="BC87" s="3">
        <v>3344272</v>
      </c>
      <c r="BD87" s="3"/>
    </row>
    <row r="88" spans="2:56">
      <c r="B88" t="s">
        <v>74</v>
      </c>
      <c r="S88">
        <v>38773</v>
      </c>
      <c r="T88">
        <v>78870</v>
      </c>
      <c r="U88">
        <v>141394</v>
      </c>
      <c r="V88">
        <v>104486</v>
      </c>
      <c r="W88">
        <v>29120</v>
      </c>
      <c r="X88">
        <v>702</v>
      </c>
      <c r="Y88">
        <v>5000</v>
      </c>
      <c r="AI88" s="10">
        <v>2387452</v>
      </c>
      <c r="AJ88" s="9">
        <v>905814</v>
      </c>
      <c r="AK88" s="9">
        <v>944532</v>
      </c>
      <c r="AL88" s="9">
        <v>924023</v>
      </c>
      <c r="AM88" s="3">
        <v>698352</v>
      </c>
      <c r="AN88" s="3">
        <v>1857834</v>
      </c>
      <c r="AO88" s="3">
        <v>2586451</v>
      </c>
      <c r="AP88" s="3">
        <v>4832929</v>
      </c>
      <c r="AQ88" s="3">
        <v>1893271</v>
      </c>
      <c r="AS88" s="3">
        <v>4604127</v>
      </c>
      <c r="AT88" s="3">
        <v>501058</v>
      </c>
      <c r="AU88">
        <v>1689423</v>
      </c>
      <c r="AV88">
        <v>121264</v>
      </c>
      <c r="AW88">
        <v>848691</v>
      </c>
      <c r="AX88">
        <v>2900994</v>
      </c>
      <c r="AY88" s="3">
        <v>3168579</v>
      </c>
      <c r="AZ88" s="3">
        <v>5481008</v>
      </c>
      <c r="BA88" s="3">
        <v>4706489</v>
      </c>
      <c r="BB88" s="3">
        <v>4274049</v>
      </c>
      <c r="BC88" s="3">
        <v>2222113</v>
      </c>
      <c r="BD88" s="3"/>
    </row>
    <row r="89" spans="2:56">
      <c r="B89" t="s">
        <v>75</v>
      </c>
      <c r="AI89" s="10"/>
      <c r="AJ89" s="9"/>
      <c r="AK89" s="9"/>
      <c r="AL89" s="9"/>
      <c r="AM89" s="3"/>
      <c r="AN89" s="3"/>
      <c r="AO89" s="3"/>
      <c r="AP89" s="3"/>
      <c r="AQ89" s="3"/>
      <c r="AS89" s="3"/>
      <c r="AT89" s="3"/>
      <c r="AY89" s="3"/>
      <c r="AZ89" s="3"/>
      <c r="BA89" s="3"/>
      <c r="BB89" s="3"/>
      <c r="BC89" s="3"/>
      <c r="BD89" s="3"/>
    </row>
    <row r="90" spans="2:56">
      <c r="B90" t="s">
        <v>51</v>
      </c>
      <c r="S90">
        <v>31</v>
      </c>
      <c r="T90">
        <v>35030</v>
      </c>
      <c r="U90">
        <v>125139</v>
      </c>
      <c r="V90">
        <v>115482</v>
      </c>
      <c r="W90">
        <v>249602</v>
      </c>
      <c r="X90">
        <v>101676</v>
      </c>
      <c r="Y90">
        <v>529545</v>
      </c>
      <c r="AI90" s="10">
        <v>40443</v>
      </c>
      <c r="AJ90" s="9">
        <v>23796</v>
      </c>
      <c r="AK90" s="9">
        <v>8601</v>
      </c>
      <c r="AL90" s="9">
        <v>10359</v>
      </c>
      <c r="AM90" s="3">
        <v>103177</v>
      </c>
      <c r="AN90" s="3">
        <v>214419</v>
      </c>
      <c r="AO90" s="3">
        <v>162837</v>
      </c>
      <c r="AP90" s="3">
        <v>135236</v>
      </c>
      <c r="AQ90" s="3">
        <v>408808</v>
      </c>
      <c r="AS90" s="3">
        <v>2845352</v>
      </c>
      <c r="AT90" s="3">
        <v>1012082</v>
      </c>
      <c r="AU90">
        <v>1005847</v>
      </c>
      <c r="AV90">
        <v>214469</v>
      </c>
      <c r="AW90">
        <v>22931</v>
      </c>
      <c r="AX90">
        <v>748708</v>
      </c>
      <c r="AY90" s="3">
        <v>3967510</v>
      </c>
      <c r="AZ90" s="3">
        <v>9436288</v>
      </c>
      <c r="BA90" s="3">
        <v>14540794</v>
      </c>
      <c r="BB90" s="3">
        <v>12174638</v>
      </c>
      <c r="BC90" s="3">
        <v>24984213</v>
      </c>
      <c r="BD90" s="3"/>
    </row>
    <row r="91" spans="2:56">
      <c r="B91" t="s">
        <v>9</v>
      </c>
      <c r="S91">
        <v>5223411</v>
      </c>
      <c r="T91">
        <v>4570495</v>
      </c>
      <c r="U91">
        <v>5952230</v>
      </c>
      <c r="V91">
        <v>6471693</v>
      </c>
      <c r="W91">
        <v>5684042</v>
      </c>
      <c r="X91">
        <v>6410000</v>
      </c>
      <c r="Y91">
        <v>7711913</v>
      </c>
      <c r="Z91">
        <f>6674+32</f>
        <v>6706</v>
      </c>
      <c r="AI91" s="10">
        <v>116595149</v>
      </c>
      <c r="AJ91" s="9">
        <v>79493594</v>
      </c>
      <c r="AK91" s="9">
        <v>54995803</v>
      </c>
      <c r="AL91" s="9">
        <v>47814555</v>
      </c>
      <c r="AM91" s="3">
        <v>57537344</v>
      </c>
      <c r="AN91" s="3">
        <v>58399499</v>
      </c>
      <c r="AO91" s="3">
        <v>35187642</v>
      </c>
      <c r="AP91" s="3">
        <v>50877553</v>
      </c>
      <c r="AQ91" s="3">
        <v>54347602</v>
      </c>
      <c r="AS91" s="3">
        <v>20190271</v>
      </c>
      <c r="AT91" s="3">
        <v>3690132</v>
      </c>
      <c r="AW91">
        <v>5000</v>
      </c>
      <c r="AY91" s="3">
        <v>1698286</v>
      </c>
      <c r="AZ91" s="3">
        <v>17691078</v>
      </c>
      <c r="BA91" s="3">
        <v>50318838</v>
      </c>
      <c r="BB91" s="3">
        <v>64658939</v>
      </c>
      <c r="BC91" s="3">
        <v>53550151</v>
      </c>
      <c r="BD91" s="3"/>
    </row>
    <row r="92" spans="2:56">
      <c r="B92" t="s">
        <v>146</v>
      </c>
      <c r="AI92" s="10"/>
      <c r="AJ92" s="9"/>
      <c r="AK92" s="9"/>
      <c r="AL92" s="9"/>
      <c r="AM92" s="3"/>
      <c r="AN92" s="3"/>
      <c r="AO92" s="3"/>
      <c r="AP92" s="3"/>
      <c r="AQ92" s="3"/>
      <c r="AS92" s="3"/>
      <c r="AT92" s="3"/>
      <c r="AY92" s="3"/>
      <c r="AZ92" s="3"/>
      <c r="BA92" s="3"/>
      <c r="BB92" s="3"/>
      <c r="BC92" s="3"/>
      <c r="BD92" s="3"/>
    </row>
    <row r="93" spans="2:56">
      <c r="B93" t="s">
        <v>4</v>
      </c>
      <c r="S93">
        <v>6649886</v>
      </c>
      <c r="T93">
        <v>3011943</v>
      </c>
      <c r="X93">
        <v>98620</v>
      </c>
      <c r="Y93">
        <v>357006</v>
      </c>
      <c r="Z93">
        <v>856</v>
      </c>
      <c r="AI93" s="10"/>
      <c r="AJ93" s="9"/>
      <c r="AK93" s="9"/>
      <c r="AL93" s="9"/>
      <c r="AM93" s="3"/>
      <c r="AN93" s="3"/>
      <c r="AO93" s="3"/>
      <c r="AP93" s="3"/>
      <c r="AQ93" s="3"/>
      <c r="AS93" s="3"/>
      <c r="AT93" s="3"/>
      <c r="AY93" s="3"/>
      <c r="AZ93" s="3"/>
      <c r="BA93" s="3"/>
      <c r="BB93" s="3"/>
      <c r="BC93" s="3"/>
      <c r="BD93" s="3"/>
    </row>
    <row r="94" spans="2:56">
      <c r="B94" t="s">
        <v>124</v>
      </c>
      <c r="AI94" s="10">
        <v>452837</v>
      </c>
      <c r="AJ94" s="9">
        <v>37388</v>
      </c>
      <c r="AK94" s="9">
        <v>21542</v>
      </c>
      <c r="AL94" s="9">
        <v>38606</v>
      </c>
      <c r="AM94" s="3">
        <v>72</v>
      </c>
      <c r="AN94" s="3">
        <v>125646</v>
      </c>
      <c r="AO94" s="3">
        <v>412784</v>
      </c>
      <c r="AP94" s="3">
        <v>289136</v>
      </c>
      <c r="AQ94" s="3">
        <v>664101</v>
      </c>
      <c r="AS94" s="3">
        <v>10418</v>
      </c>
      <c r="AT94" s="3"/>
      <c r="AW94">
        <v>3200</v>
      </c>
      <c r="AY94" s="3">
        <v>392</v>
      </c>
      <c r="AZ94" s="3">
        <v>970025</v>
      </c>
      <c r="BA94" s="3">
        <v>2596169</v>
      </c>
      <c r="BB94" s="3">
        <v>3430230</v>
      </c>
      <c r="BC94" s="3">
        <v>5308922</v>
      </c>
      <c r="BD94" s="3"/>
    </row>
    <row r="95" spans="2:56">
      <c r="B95" t="s">
        <v>125</v>
      </c>
      <c r="AI95" s="10">
        <v>3905</v>
      </c>
      <c r="AJ95" s="9">
        <v>255120</v>
      </c>
      <c r="AK95" s="9">
        <v>11980</v>
      </c>
      <c r="AL95" s="9">
        <v>244</v>
      </c>
      <c r="AM95" s="3"/>
      <c r="AN95" s="3">
        <v>155260</v>
      </c>
      <c r="AO95" s="3">
        <v>308490</v>
      </c>
      <c r="AP95" s="3">
        <v>370666</v>
      </c>
      <c r="AQ95" s="3">
        <v>706150</v>
      </c>
      <c r="AS95" s="3">
        <v>597514</v>
      </c>
      <c r="AT95" s="3">
        <v>158121</v>
      </c>
      <c r="AY95" s="3"/>
      <c r="AZ95" s="3">
        <v>453948</v>
      </c>
      <c r="BA95" s="3">
        <v>3249916</v>
      </c>
      <c r="BB95" s="3">
        <v>2488021</v>
      </c>
      <c r="BC95" s="3">
        <v>2248603</v>
      </c>
      <c r="BD95" s="3"/>
    </row>
    <row r="96" spans="2:56">
      <c r="B96" t="s">
        <v>126</v>
      </c>
      <c r="AI96" s="10">
        <v>272625</v>
      </c>
      <c r="AJ96" s="9">
        <v>226205</v>
      </c>
      <c r="AK96" s="9">
        <v>63062</v>
      </c>
      <c r="AL96" s="9">
        <v>261675</v>
      </c>
      <c r="AM96" s="3">
        <v>496610</v>
      </c>
      <c r="AN96" s="3">
        <v>609085</v>
      </c>
      <c r="AO96" s="3">
        <v>1151064</v>
      </c>
      <c r="AP96" s="3">
        <v>2123729</v>
      </c>
      <c r="AQ96" s="3">
        <v>8349709</v>
      </c>
      <c r="AS96" s="3">
        <v>867641</v>
      </c>
      <c r="AT96" s="3"/>
      <c r="AY96" s="3">
        <v>8134526</v>
      </c>
      <c r="AZ96" s="3">
        <v>8041328</v>
      </c>
      <c r="BA96" s="3">
        <v>36654279</v>
      </c>
      <c r="BB96" s="3">
        <v>21805097</v>
      </c>
      <c r="BC96" s="3">
        <v>12975181</v>
      </c>
      <c r="BD96" s="3"/>
    </row>
    <row r="97" spans="2:58">
      <c r="B97" t="s">
        <v>127</v>
      </c>
      <c r="AI97" s="10">
        <v>147603</v>
      </c>
      <c r="AJ97" s="9">
        <v>485</v>
      </c>
      <c r="AK97" s="9">
        <v>1709</v>
      </c>
      <c r="AL97" s="9">
        <v>142925</v>
      </c>
      <c r="AM97" s="3"/>
      <c r="AN97" s="3">
        <v>50387</v>
      </c>
      <c r="AO97" s="3">
        <v>293579</v>
      </c>
      <c r="AP97" s="3">
        <v>584874</v>
      </c>
      <c r="AQ97" s="3">
        <v>401583</v>
      </c>
      <c r="AS97" s="3">
        <v>1271512</v>
      </c>
      <c r="AT97" s="3">
        <v>588098</v>
      </c>
      <c r="AY97" s="3">
        <v>7443330</v>
      </c>
      <c r="AZ97" s="3">
        <v>1234317</v>
      </c>
      <c r="BA97" s="3">
        <v>2527021</v>
      </c>
      <c r="BB97" s="3">
        <v>1003601</v>
      </c>
      <c r="BC97" s="3">
        <v>2835108</v>
      </c>
      <c r="BD97" s="3"/>
    </row>
    <row r="98" spans="2:58">
      <c r="B98" t="s">
        <v>149</v>
      </c>
      <c r="AI98" s="9"/>
      <c r="AJ98" s="9">
        <v>30</v>
      </c>
      <c r="AK98" s="9"/>
      <c r="AL98" s="9"/>
      <c r="AM98" s="3"/>
      <c r="AN98" s="3"/>
      <c r="AO98" s="3">
        <v>5188</v>
      </c>
      <c r="AP98" s="3">
        <v>17258</v>
      </c>
      <c r="AQ98" s="3">
        <v>10146</v>
      </c>
      <c r="AS98" s="3">
        <v>1777</v>
      </c>
      <c r="AT98" s="3"/>
      <c r="AY98" s="3">
        <v>162400</v>
      </c>
      <c r="AZ98" s="3"/>
      <c r="BA98" s="3"/>
      <c r="BB98" s="3"/>
      <c r="BC98" s="3"/>
      <c r="BD98" s="3"/>
    </row>
    <row r="99" spans="2:58">
      <c r="B99" t="s">
        <v>171</v>
      </c>
      <c r="S99">
        <v>25746</v>
      </c>
      <c r="T99">
        <v>23511</v>
      </c>
      <c r="AI99" s="10">
        <v>1002497</v>
      </c>
      <c r="AJ99" s="9">
        <v>856718</v>
      </c>
      <c r="AK99" s="9">
        <v>698895</v>
      </c>
      <c r="AL99" s="9">
        <v>289884</v>
      </c>
      <c r="AM99" s="3">
        <v>246904</v>
      </c>
      <c r="AN99" s="3">
        <v>477207</v>
      </c>
      <c r="AO99" s="3">
        <v>943815</v>
      </c>
      <c r="AP99" s="3">
        <v>1705032</v>
      </c>
      <c r="AQ99" s="3">
        <v>2103128</v>
      </c>
      <c r="AS99" s="3">
        <v>281474</v>
      </c>
      <c r="AT99" s="3">
        <v>120328</v>
      </c>
      <c r="AY99" s="3"/>
      <c r="AZ99" s="3"/>
      <c r="BA99" s="3"/>
      <c r="BB99" s="3">
        <v>130030</v>
      </c>
      <c r="BC99" s="3"/>
      <c r="BD99" s="3"/>
    </row>
    <row r="100" spans="2:58">
      <c r="B100" t="s">
        <v>11</v>
      </c>
      <c r="S100">
        <v>258808</v>
      </c>
      <c r="T100">
        <v>121349</v>
      </c>
      <c r="U100">
        <v>21125</v>
      </c>
      <c r="Y100">
        <v>155438</v>
      </c>
      <c r="Z100">
        <v>212</v>
      </c>
      <c r="AI100" s="10">
        <v>575480</v>
      </c>
      <c r="AJ100" s="9">
        <v>205009</v>
      </c>
      <c r="AK100" s="9">
        <v>200511</v>
      </c>
      <c r="AL100" s="9">
        <v>419869</v>
      </c>
      <c r="AM100" s="3">
        <v>565382</v>
      </c>
      <c r="AN100" s="3">
        <v>526776</v>
      </c>
      <c r="AO100" s="3">
        <v>734111</v>
      </c>
      <c r="AP100" s="3">
        <v>734963</v>
      </c>
      <c r="AQ100" s="3">
        <v>953963</v>
      </c>
      <c r="AS100" s="3">
        <v>546735</v>
      </c>
      <c r="AT100" s="3">
        <v>507126</v>
      </c>
      <c r="AY100" s="3"/>
      <c r="AZ100" s="3"/>
      <c r="BA100" s="3"/>
      <c r="BB100" s="3">
        <v>604750</v>
      </c>
      <c r="BC100" s="3">
        <v>1002611</v>
      </c>
      <c r="BD100" s="3"/>
    </row>
    <row r="101" spans="2:58">
      <c r="B101" t="s">
        <v>76</v>
      </c>
      <c r="S101">
        <v>63176</v>
      </c>
      <c r="T101">
        <v>84782</v>
      </c>
      <c r="U101">
        <v>37863</v>
      </c>
      <c r="W101">
        <v>606435</v>
      </c>
      <c r="X101">
        <v>343237</v>
      </c>
      <c r="Y101">
        <v>1031055</v>
      </c>
      <c r="AI101" s="10">
        <v>5183271</v>
      </c>
      <c r="AJ101" s="9">
        <v>4351462</v>
      </c>
      <c r="AK101" s="9">
        <v>3279323</v>
      </c>
      <c r="AL101" s="9">
        <v>2599109</v>
      </c>
      <c r="AM101" s="3">
        <v>4624200</v>
      </c>
      <c r="AN101" s="3">
        <v>5092836</v>
      </c>
      <c r="AO101" s="3">
        <v>4753055</v>
      </c>
      <c r="AP101" s="3">
        <v>4749557</v>
      </c>
      <c r="AQ101" s="3">
        <v>5365583</v>
      </c>
      <c r="AS101" s="3">
        <v>4068633</v>
      </c>
      <c r="AT101" s="3">
        <v>3656264</v>
      </c>
      <c r="AU101">
        <v>5578402</v>
      </c>
      <c r="AY101" s="3">
        <v>2826256</v>
      </c>
      <c r="AZ101" s="3">
        <v>3605951</v>
      </c>
      <c r="BA101" s="3">
        <v>4991434</v>
      </c>
      <c r="BB101" s="3">
        <v>3718547</v>
      </c>
      <c r="BC101" s="3">
        <v>3205140</v>
      </c>
      <c r="BD101" s="3"/>
    </row>
    <row r="102" spans="2:58">
      <c r="B102" t="s">
        <v>128</v>
      </c>
      <c r="AI102" s="10"/>
      <c r="AJ102" s="9"/>
      <c r="AK102" s="9"/>
      <c r="AL102" s="9"/>
      <c r="AM102" s="3"/>
      <c r="AN102" s="3"/>
      <c r="AO102" s="3"/>
      <c r="AP102" s="3"/>
      <c r="AQ102" s="3"/>
      <c r="AS102" s="3"/>
      <c r="AT102" s="3"/>
      <c r="AY102" s="3"/>
      <c r="AZ102" s="3"/>
      <c r="BA102" s="3"/>
      <c r="BB102" s="3"/>
      <c r="BC102" s="3"/>
      <c r="BD102" s="3"/>
    </row>
    <row r="103" spans="2:58">
      <c r="B103" t="s">
        <v>15</v>
      </c>
      <c r="S103">
        <v>70825</v>
      </c>
      <c r="T103">
        <v>27871</v>
      </c>
      <c r="U103">
        <v>40</v>
      </c>
      <c r="Y103">
        <v>316547</v>
      </c>
      <c r="Z103">
        <v>345</v>
      </c>
      <c r="AI103" s="10">
        <v>2082465</v>
      </c>
      <c r="AJ103" s="9">
        <v>1650355</v>
      </c>
      <c r="AK103" s="9">
        <v>1460824</v>
      </c>
      <c r="AL103" s="9">
        <v>1647402</v>
      </c>
      <c r="AM103" s="3">
        <v>1799337</v>
      </c>
      <c r="AN103" s="3">
        <v>1452094</v>
      </c>
      <c r="AO103" s="3">
        <v>949855</v>
      </c>
      <c r="AP103" s="3">
        <v>1996466</v>
      </c>
      <c r="AQ103" s="3">
        <v>4974286</v>
      </c>
      <c r="AS103" s="3">
        <v>1548571</v>
      </c>
      <c r="AT103" s="3">
        <v>1310737</v>
      </c>
      <c r="AU103">
        <v>2053028</v>
      </c>
      <c r="AV103">
        <v>12746646</v>
      </c>
      <c r="AW103">
        <v>28154551</v>
      </c>
      <c r="AX103">
        <v>13870141</v>
      </c>
      <c r="AY103" s="3">
        <v>7840577</v>
      </c>
      <c r="AZ103" s="3">
        <v>14064563</v>
      </c>
      <c r="BA103" s="3">
        <v>12462352</v>
      </c>
      <c r="BB103" s="3">
        <v>7493441</v>
      </c>
      <c r="BC103" s="3">
        <v>18672388</v>
      </c>
      <c r="BD103" s="3"/>
    </row>
    <row r="104" spans="2:58">
      <c r="B104" t="s">
        <v>79</v>
      </c>
      <c r="S104">
        <v>676523</v>
      </c>
      <c r="T104">
        <v>367452</v>
      </c>
      <c r="X104">
        <v>4067</v>
      </c>
      <c r="Y104">
        <v>584609</v>
      </c>
      <c r="AI104" s="10"/>
      <c r="AJ104" s="9"/>
      <c r="AK104" s="9"/>
      <c r="AL104" s="9"/>
      <c r="AM104" s="3"/>
      <c r="AN104" s="3"/>
      <c r="AO104" s="3"/>
      <c r="AP104" s="3"/>
      <c r="AQ104" s="3"/>
      <c r="AS104" s="3"/>
      <c r="AT104" s="3"/>
      <c r="AY104" s="3"/>
      <c r="AZ104" s="3"/>
      <c r="BA104" s="3"/>
      <c r="BB104" s="3"/>
      <c r="BC104" s="3"/>
      <c r="BD104" s="3"/>
    </row>
    <row r="105" spans="2:58">
      <c r="B105" t="s">
        <v>80</v>
      </c>
      <c r="S105">
        <v>559013</v>
      </c>
      <c r="T105">
        <v>444072</v>
      </c>
      <c r="U105">
        <v>142267</v>
      </c>
      <c r="V105">
        <v>390204</v>
      </c>
      <c r="W105">
        <v>426048</v>
      </c>
      <c r="X105">
        <v>589778</v>
      </c>
      <c r="Y105">
        <v>1007728</v>
      </c>
      <c r="AI105" s="10"/>
      <c r="AJ105" s="9"/>
      <c r="AK105" s="9"/>
      <c r="AL105" s="9"/>
      <c r="AM105" s="3"/>
      <c r="AN105" s="3"/>
      <c r="AO105" s="3"/>
      <c r="AP105" s="3"/>
      <c r="AQ105" s="3"/>
      <c r="AS105" s="3"/>
      <c r="AT105" s="3"/>
      <c r="AY105" s="3"/>
      <c r="AZ105" s="3"/>
      <c r="BA105" s="3"/>
      <c r="BB105" s="3"/>
      <c r="BC105" s="3"/>
      <c r="BD105" s="3"/>
    </row>
    <row r="106" spans="2:58">
      <c r="B106" t="s">
        <v>81</v>
      </c>
      <c r="S106">
        <v>549113</v>
      </c>
      <c r="T106">
        <v>222913</v>
      </c>
      <c r="U106">
        <v>392576</v>
      </c>
      <c r="V106">
        <v>788167</v>
      </c>
      <c r="W106">
        <v>1308923</v>
      </c>
      <c r="X106">
        <v>2082484</v>
      </c>
      <c r="Y106">
        <v>3621259</v>
      </c>
      <c r="AI106" s="10"/>
      <c r="AJ106" s="9"/>
      <c r="AK106" s="9"/>
      <c r="AL106" s="9"/>
      <c r="AM106" s="3"/>
      <c r="AN106" s="3"/>
      <c r="AO106" s="3"/>
      <c r="AP106" s="3"/>
      <c r="AQ106" s="3"/>
      <c r="AS106" s="3"/>
      <c r="AT106" s="3"/>
      <c r="AY106" s="3"/>
      <c r="AZ106" s="3"/>
      <c r="BA106" s="3"/>
      <c r="BB106" s="3"/>
      <c r="BC106" s="3"/>
      <c r="BD106" s="3"/>
    </row>
    <row r="107" spans="2:58">
      <c r="B107" t="s">
        <v>45</v>
      </c>
      <c r="Z107">
        <f>4376+2735</f>
        <v>7111</v>
      </c>
      <c r="AI107" s="10">
        <v>3062787</v>
      </c>
      <c r="AJ107" s="9">
        <v>1513776</v>
      </c>
      <c r="AK107" s="9">
        <v>1156533</v>
      </c>
      <c r="AL107" s="9">
        <v>1866044</v>
      </c>
      <c r="AM107" s="3">
        <v>1776688</v>
      </c>
      <c r="AN107" s="3">
        <v>1644609</v>
      </c>
      <c r="AO107" s="3">
        <v>769068</v>
      </c>
      <c r="AP107" s="3">
        <v>1420636</v>
      </c>
      <c r="AQ107" s="3">
        <v>3106660</v>
      </c>
      <c r="AS107" s="3">
        <v>1062008</v>
      </c>
      <c r="AT107" s="3">
        <v>490789</v>
      </c>
      <c r="AU107">
        <v>2767544</v>
      </c>
      <c r="AV107">
        <v>3006841</v>
      </c>
      <c r="AW107">
        <v>4959273</v>
      </c>
      <c r="AX107">
        <v>2782818</v>
      </c>
      <c r="AY107" s="3">
        <v>3130115</v>
      </c>
      <c r="AZ107" s="3">
        <v>4132656</v>
      </c>
      <c r="BA107" s="3">
        <v>5948057</v>
      </c>
      <c r="BB107" s="3">
        <v>1691773</v>
      </c>
      <c r="BC107" s="3">
        <v>4406255</v>
      </c>
      <c r="BD107" s="3"/>
    </row>
    <row r="108" spans="2:58">
      <c r="B108" t="s">
        <v>129</v>
      </c>
      <c r="AI108" s="10">
        <v>2134899</v>
      </c>
      <c r="AJ108" s="9">
        <v>1861600</v>
      </c>
      <c r="AK108" s="9">
        <v>1967431</v>
      </c>
      <c r="AL108" s="9">
        <v>1561400</v>
      </c>
      <c r="AM108" s="3">
        <v>1779845</v>
      </c>
      <c r="AN108" s="3">
        <v>2116604</v>
      </c>
      <c r="AO108" s="3">
        <v>1745865</v>
      </c>
      <c r="AP108" s="3">
        <v>2328446</v>
      </c>
      <c r="AQ108" s="3">
        <v>1849853</v>
      </c>
      <c r="AR108" s="3"/>
      <c r="AS108" s="3">
        <v>1933706</v>
      </c>
      <c r="AT108" s="3">
        <v>328001</v>
      </c>
      <c r="AU108">
        <v>7220457</v>
      </c>
      <c r="AV108">
        <v>21992420</v>
      </c>
      <c r="AW108">
        <v>4644535</v>
      </c>
      <c r="AX108">
        <v>5008863</v>
      </c>
      <c r="AY108" s="3">
        <v>8424961</v>
      </c>
      <c r="AZ108" s="3">
        <v>5655297</v>
      </c>
      <c r="BA108" s="3">
        <v>3451089</v>
      </c>
      <c r="BB108" s="3">
        <v>4772434</v>
      </c>
      <c r="BC108" s="3">
        <v>9280058</v>
      </c>
      <c r="BD108" s="3"/>
      <c r="BE108" s="3"/>
      <c r="BF108" s="3"/>
    </row>
    <row r="109" spans="2:58">
      <c r="B109" t="s">
        <v>226</v>
      </c>
      <c r="AI109" s="9"/>
      <c r="AJ109" s="9"/>
      <c r="AK109" s="9"/>
      <c r="AL109" s="9"/>
      <c r="AM109" s="3"/>
      <c r="AN109" s="3"/>
      <c r="AO109" s="3"/>
      <c r="AP109" s="3"/>
      <c r="AQ109" s="3"/>
      <c r="AR109" s="3"/>
      <c r="AS109" s="3"/>
      <c r="AT109" s="3"/>
      <c r="AY109" s="3"/>
      <c r="AZ109" s="3"/>
      <c r="BA109" s="3"/>
      <c r="BB109" s="3"/>
      <c r="BC109" s="3">
        <v>2512354</v>
      </c>
      <c r="BD109" s="3"/>
      <c r="BE109" s="3"/>
      <c r="BF109" s="3"/>
    </row>
    <row r="110" spans="2:58">
      <c r="B110" t="s">
        <v>150</v>
      </c>
      <c r="AI110" s="9">
        <v>9239</v>
      </c>
      <c r="AJ110" s="9">
        <v>22046</v>
      </c>
      <c r="AK110" s="9">
        <v>11142</v>
      </c>
      <c r="AL110" s="9">
        <v>39547</v>
      </c>
      <c r="AM110" s="3"/>
      <c r="AN110" s="3"/>
      <c r="AO110" s="3"/>
      <c r="AP110" s="3"/>
      <c r="AQ110" s="3"/>
      <c r="AR110" s="3"/>
      <c r="AS110" s="3"/>
      <c r="AT110" s="3"/>
      <c r="AY110" s="3"/>
      <c r="AZ110" s="3"/>
      <c r="BA110" s="3"/>
      <c r="BB110" s="3"/>
      <c r="BC110" s="3"/>
      <c r="BD110" s="3"/>
      <c r="BE110" s="3"/>
      <c r="BF110" s="3"/>
    </row>
    <row r="111" spans="2:58">
      <c r="B111" t="s">
        <v>130</v>
      </c>
      <c r="AI111" s="9"/>
      <c r="AJ111" s="9"/>
      <c r="AK111" s="9"/>
      <c r="AL111" s="9"/>
      <c r="AM111" s="3"/>
      <c r="AN111" s="3"/>
      <c r="AO111" s="3"/>
      <c r="AP111" s="3"/>
      <c r="AQ111" s="3"/>
      <c r="AR111" s="3"/>
      <c r="AS111" s="3"/>
      <c r="AT111" s="3"/>
      <c r="AY111" s="3"/>
      <c r="AZ111" s="3"/>
      <c r="BA111" s="3"/>
      <c r="BB111" s="3"/>
      <c r="BC111" s="3"/>
      <c r="BD111" s="3"/>
      <c r="BE111" s="3"/>
      <c r="BF111" s="3"/>
    </row>
    <row r="112" spans="2:58">
      <c r="B112" t="s">
        <v>32</v>
      </c>
      <c r="S112">
        <v>459479</v>
      </c>
      <c r="T112">
        <v>296795</v>
      </c>
      <c r="U112">
        <v>375598</v>
      </c>
      <c r="V112">
        <v>491223</v>
      </c>
      <c r="W112">
        <v>519707</v>
      </c>
      <c r="X112">
        <v>707508</v>
      </c>
      <c r="Y112">
        <v>689099</v>
      </c>
      <c r="Z112">
        <f>761+494</f>
        <v>1255</v>
      </c>
      <c r="AI112" s="10">
        <v>7312711</v>
      </c>
      <c r="AJ112" s="9">
        <v>5637523</v>
      </c>
      <c r="AK112" s="9">
        <v>4113215</v>
      </c>
      <c r="AL112" s="9">
        <v>3794277</v>
      </c>
      <c r="AM112" s="3">
        <v>3028792</v>
      </c>
      <c r="AN112" s="3">
        <v>3275139</v>
      </c>
      <c r="AO112" s="3">
        <v>3032681</v>
      </c>
      <c r="AP112" s="3">
        <v>3155495</v>
      </c>
      <c r="AQ112" s="3">
        <v>3631831</v>
      </c>
      <c r="AR112" s="3"/>
      <c r="AS112" s="3">
        <v>3571387</v>
      </c>
      <c r="AT112" s="3">
        <v>3696828</v>
      </c>
      <c r="AU112">
        <v>6094994</v>
      </c>
      <c r="AV112">
        <v>17420616</v>
      </c>
      <c r="AW112">
        <v>8131315</v>
      </c>
      <c r="AX112">
        <v>7943445</v>
      </c>
      <c r="AY112" s="3"/>
      <c r="AZ112" s="3"/>
      <c r="BA112" s="3"/>
      <c r="BB112" s="3"/>
      <c r="BC112" s="3"/>
      <c r="BD112" s="3"/>
      <c r="BE112" s="3"/>
      <c r="BF112" s="3"/>
    </row>
    <row r="113" spans="2:58">
      <c r="B113" t="s">
        <v>190</v>
      </c>
      <c r="AI113" s="9"/>
      <c r="AJ113" s="9"/>
      <c r="AK113" s="9"/>
      <c r="AL113" s="9"/>
      <c r="AM113" s="3"/>
      <c r="AN113" s="3"/>
      <c r="AO113" s="3"/>
      <c r="AP113" s="3"/>
      <c r="AQ113" s="3"/>
      <c r="AR113" s="3"/>
      <c r="AS113" s="3"/>
      <c r="AT113" s="3"/>
      <c r="AY113" s="3">
        <v>4395591</v>
      </c>
      <c r="AZ113" s="3">
        <v>2879140</v>
      </c>
      <c r="BA113" s="3">
        <v>3776386</v>
      </c>
      <c r="BB113" s="3">
        <v>3703607</v>
      </c>
      <c r="BC113" s="3">
        <v>9937561</v>
      </c>
      <c r="BD113" s="3"/>
      <c r="BE113" s="3"/>
      <c r="BF113" s="3"/>
    </row>
    <row r="114" spans="2:58">
      <c r="B114" t="s">
        <v>191</v>
      </c>
      <c r="AI114" s="9"/>
      <c r="AJ114" s="9"/>
      <c r="AK114" s="9"/>
      <c r="AL114" s="9"/>
      <c r="AM114" s="3"/>
      <c r="AN114" s="3"/>
      <c r="AO114" s="3"/>
      <c r="AP114" s="3"/>
      <c r="AQ114" s="3"/>
      <c r="AR114" s="3"/>
      <c r="AS114" s="3"/>
      <c r="AT114" s="3"/>
      <c r="AY114" s="3">
        <v>5555671</v>
      </c>
      <c r="AZ114" s="3">
        <v>4532773</v>
      </c>
      <c r="BA114" s="3">
        <v>3929489</v>
      </c>
      <c r="BB114" s="3">
        <v>5551647</v>
      </c>
      <c r="BC114" s="3">
        <v>5943257</v>
      </c>
      <c r="BD114" s="3"/>
      <c r="BE114" s="3"/>
      <c r="BF114" s="3"/>
    </row>
    <row r="115" spans="2:58">
      <c r="B115" t="s">
        <v>33</v>
      </c>
      <c r="S115">
        <v>348767</v>
      </c>
      <c r="T115">
        <v>221526</v>
      </c>
      <c r="U115">
        <v>269730</v>
      </c>
      <c r="V115">
        <v>490702</v>
      </c>
      <c r="W115">
        <v>629592</v>
      </c>
      <c r="X115">
        <v>325703</v>
      </c>
      <c r="Y115">
        <v>658418</v>
      </c>
      <c r="Z115">
        <f>851+247</f>
        <v>1098</v>
      </c>
      <c r="AI115" s="10">
        <v>13615389</v>
      </c>
      <c r="AJ115" s="9">
        <v>9713167</v>
      </c>
      <c r="AK115" s="9">
        <v>7586199</v>
      </c>
      <c r="AL115" s="9">
        <v>5803388</v>
      </c>
      <c r="AM115" s="3">
        <v>4439501</v>
      </c>
      <c r="AN115" s="3">
        <v>4769687</v>
      </c>
      <c r="AO115" s="3">
        <v>4986812</v>
      </c>
      <c r="AP115" s="3">
        <v>5846208</v>
      </c>
      <c r="AQ115" s="3">
        <v>4726140</v>
      </c>
      <c r="AR115" s="3"/>
      <c r="AS115" s="3">
        <v>7318701</v>
      </c>
      <c r="AT115" s="3">
        <v>6696454</v>
      </c>
      <c r="AY115" s="3"/>
      <c r="AZ115" s="3"/>
      <c r="BA115" s="3"/>
      <c r="BB115" s="3"/>
      <c r="BC115" s="3"/>
      <c r="BD115" s="3"/>
      <c r="BE115" s="3"/>
      <c r="BF115" s="3"/>
    </row>
    <row r="116" spans="2:58">
      <c r="B116" t="s">
        <v>172</v>
      </c>
      <c r="AI116" s="9"/>
      <c r="AJ116" s="9"/>
      <c r="AK116" s="9"/>
      <c r="AL116" s="9"/>
      <c r="AM116" s="3"/>
      <c r="AN116" s="3"/>
      <c r="AO116" s="3"/>
      <c r="AP116" s="3"/>
      <c r="AQ116" s="3"/>
      <c r="AR116" s="3"/>
      <c r="AS116" s="3"/>
      <c r="AT116" s="3"/>
      <c r="AU116">
        <v>7770846</v>
      </c>
      <c r="AV116">
        <v>13904941</v>
      </c>
      <c r="AW116">
        <v>10154375</v>
      </c>
      <c r="AX116">
        <v>9810979</v>
      </c>
      <c r="AY116" s="3">
        <v>13010956</v>
      </c>
      <c r="AZ116" s="3">
        <v>10619689</v>
      </c>
      <c r="BA116" s="3">
        <v>12266030</v>
      </c>
      <c r="BB116" s="3">
        <v>8267695</v>
      </c>
      <c r="BC116" s="3">
        <v>16192289</v>
      </c>
      <c r="BD116" s="3"/>
      <c r="BE116" s="3"/>
      <c r="BF116" s="3"/>
    </row>
    <row r="117" spans="2:58">
      <c r="B117" t="s">
        <v>173</v>
      </c>
      <c r="AI117" s="9"/>
      <c r="AJ117" s="9"/>
      <c r="AK117" s="9"/>
      <c r="AL117" s="9"/>
      <c r="AM117" s="3"/>
      <c r="AN117" s="3"/>
      <c r="AO117" s="3"/>
      <c r="AP117" s="3"/>
      <c r="AQ117" s="3"/>
      <c r="AR117" s="3"/>
      <c r="AS117" s="3"/>
      <c r="AT117" s="3"/>
      <c r="AU117">
        <v>80869</v>
      </c>
      <c r="AV117">
        <v>20560</v>
      </c>
      <c r="AW117">
        <v>43190</v>
      </c>
      <c r="AY117" s="3">
        <v>32460</v>
      </c>
      <c r="AZ117" s="3">
        <v>175518</v>
      </c>
      <c r="BA117" s="3">
        <v>273052</v>
      </c>
      <c r="BB117" s="3">
        <v>297085</v>
      </c>
      <c r="BC117" s="3">
        <v>727354</v>
      </c>
      <c r="BD117" s="3"/>
      <c r="BE117" s="3"/>
      <c r="BF117" s="3"/>
    </row>
    <row r="118" spans="2:58">
      <c r="B118" t="s">
        <v>174</v>
      </c>
      <c r="AI118" s="9"/>
      <c r="AJ118" s="9"/>
      <c r="AK118" s="9"/>
      <c r="AL118" s="9"/>
      <c r="AM118" s="3"/>
      <c r="AN118" s="3"/>
      <c r="AO118" s="3"/>
      <c r="AP118" s="3"/>
      <c r="AQ118" s="3"/>
      <c r="AR118" s="3"/>
      <c r="AS118" s="3"/>
      <c r="AT118" s="3"/>
      <c r="AU118">
        <v>1719024</v>
      </c>
      <c r="AV118">
        <v>551704</v>
      </c>
      <c r="AW118">
        <v>135820</v>
      </c>
      <c r="AY118" s="3">
        <v>188377</v>
      </c>
      <c r="AZ118" s="3">
        <v>74481</v>
      </c>
      <c r="BA118" s="3">
        <v>145760</v>
      </c>
      <c r="BB118" s="3">
        <v>53172</v>
      </c>
      <c r="BC118" s="3">
        <v>136579</v>
      </c>
      <c r="BD118" s="3"/>
      <c r="BE118" s="3"/>
      <c r="BF118" s="3"/>
    </row>
    <row r="119" spans="2:58">
      <c r="B119" t="s">
        <v>175</v>
      </c>
      <c r="AI119" s="9"/>
      <c r="AJ119" s="9"/>
      <c r="AK119" s="9"/>
      <c r="AL119" s="9"/>
      <c r="AM119" s="3"/>
      <c r="AN119" s="3"/>
      <c r="AO119" s="3"/>
      <c r="AP119" s="3"/>
      <c r="AQ119" s="3"/>
      <c r="AR119" s="3"/>
      <c r="AS119" s="3"/>
      <c r="AT119" s="3"/>
      <c r="AU119">
        <v>5924680</v>
      </c>
      <c r="AV119">
        <v>10325462</v>
      </c>
      <c r="AW119">
        <v>6516505</v>
      </c>
      <c r="AX119">
        <v>5791790</v>
      </c>
      <c r="AY119" s="3">
        <v>6178333</v>
      </c>
      <c r="AZ119" s="3">
        <v>8046368</v>
      </c>
      <c r="BA119" s="3">
        <v>20154561</v>
      </c>
      <c r="BB119" s="3">
        <v>20449486</v>
      </c>
      <c r="BC119" s="3">
        <v>28007370</v>
      </c>
      <c r="BD119" s="3"/>
      <c r="BE119" s="3"/>
      <c r="BF119" s="3"/>
    </row>
    <row r="120" spans="2:58">
      <c r="B120" t="s">
        <v>41</v>
      </c>
      <c r="S120">
        <v>438833</v>
      </c>
      <c r="T120">
        <v>383646</v>
      </c>
      <c r="U120">
        <v>825927</v>
      </c>
      <c r="V120">
        <v>1376166</v>
      </c>
      <c r="W120">
        <v>2110842</v>
      </c>
      <c r="X120">
        <v>2092480</v>
      </c>
      <c r="Y120">
        <v>2651380</v>
      </c>
      <c r="Z120">
        <f>2001+1959</f>
        <v>3960</v>
      </c>
      <c r="AI120" s="10">
        <v>16099000</v>
      </c>
      <c r="AJ120" s="9">
        <v>12255170</v>
      </c>
      <c r="AK120" s="9">
        <v>10884320</v>
      </c>
      <c r="AL120" s="9">
        <v>5534934</v>
      </c>
      <c r="AM120" s="3">
        <v>5656538</v>
      </c>
      <c r="AN120" s="3">
        <v>3539981</v>
      </c>
      <c r="AO120" s="3">
        <v>4362433</v>
      </c>
      <c r="AP120" s="3">
        <v>12945216</v>
      </c>
      <c r="AQ120" s="3">
        <v>7445631</v>
      </c>
      <c r="AR120" s="3"/>
      <c r="AS120" s="3">
        <v>7955250</v>
      </c>
      <c r="AT120" s="3">
        <v>5715116</v>
      </c>
      <c r="AU120">
        <v>13393250</v>
      </c>
      <c r="AV120">
        <v>42825259</v>
      </c>
      <c r="AW120">
        <v>17187326</v>
      </c>
      <c r="AX120">
        <v>27345149</v>
      </c>
      <c r="AY120" s="3">
        <v>15261030</v>
      </c>
      <c r="AZ120" s="3">
        <v>28296551</v>
      </c>
      <c r="BA120" s="3">
        <v>34775064</v>
      </c>
      <c r="BB120" s="3">
        <v>30587064</v>
      </c>
      <c r="BC120" s="3">
        <v>47679386</v>
      </c>
      <c r="BD120" s="3"/>
      <c r="BE120" s="3"/>
      <c r="BF120" s="3"/>
    </row>
    <row r="121" spans="2:58">
      <c r="B121" t="s">
        <v>82</v>
      </c>
      <c r="S121">
        <v>2277</v>
      </c>
      <c r="T121">
        <v>2331</v>
      </c>
      <c r="U121">
        <v>1401</v>
      </c>
      <c r="V121">
        <v>854</v>
      </c>
      <c r="W121">
        <v>3226</v>
      </c>
      <c r="X121">
        <v>533</v>
      </c>
      <c r="Y121">
        <v>1027</v>
      </c>
      <c r="AI121" s="10">
        <v>71291</v>
      </c>
      <c r="AJ121" s="9">
        <v>78851</v>
      </c>
      <c r="AK121" s="9">
        <v>40885</v>
      </c>
      <c r="AL121" s="9">
        <v>59385</v>
      </c>
      <c r="AM121" s="3">
        <v>70895</v>
      </c>
      <c r="AN121" s="3">
        <v>68725</v>
      </c>
      <c r="AO121" s="3">
        <v>8885</v>
      </c>
      <c r="AP121" s="3">
        <v>65</v>
      </c>
      <c r="AQ121" s="3"/>
      <c r="AR121" s="3"/>
      <c r="AS121" s="3"/>
      <c r="AT121" s="3"/>
      <c r="AU121">
        <v>50</v>
      </c>
      <c r="AY121" s="3"/>
      <c r="AZ121" s="3"/>
      <c r="BA121" s="3"/>
      <c r="BB121" s="3"/>
      <c r="BC121" s="3"/>
      <c r="BD121" s="3"/>
      <c r="BE121" s="3"/>
      <c r="BF121" s="3"/>
    </row>
    <row r="122" spans="2:58">
      <c r="B122" t="s">
        <v>83</v>
      </c>
      <c r="S122">
        <v>12617</v>
      </c>
      <c r="V122">
        <v>35704</v>
      </c>
      <c r="W122">
        <v>17043</v>
      </c>
      <c r="AI122" s="9"/>
      <c r="AJ122" s="9"/>
      <c r="AK122" s="9"/>
      <c r="AL122" s="9"/>
      <c r="AM122" s="3"/>
      <c r="AN122" s="3"/>
      <c r="AO122" s="3"/>
      <c r="AP122" s="3"/>
      <c r="AQ122" s="3"/>
      <c r="AR122" s="3"/>
      <c r="AS122" s="3"/>
      <c r="AT122" s="3"/>
      <c r="AY122" s="3"/>
      <c r="AZ122" s="3"/>
      <c r="BA122" s="3"/>
      <c r="BB122" s="3"/>
      <c r="BC122" s="3"/>
      <c r="BD122" s="3"/>
      <c r="BE122" s="3"/>
      <c r="BF122" s="3"/>
    </row>
    <row r="123" spans="2:58">
      <c r="B123" t="s">
        <v>176</v>
      </c>
      <c r="AI123" s="10">
        <v>6557</v>
      </c>
      <c r="AJ123" s="9">
        <v>11345</v>
      </c>
      <c r="AK123" s="9">
        <v>30925</v>
      </c>
      <c r="AL123" s="9">
        <v>2700</v>
      </c>
      <c r="AM123" s="3">
        <v>1605</v>
      </c>
      <c r="AN123" s="3"/>
      <c r="AO123" s="3"/>
      <c r="AP123" s="3">
        <v>1306</v>
      </c>
      <c r="AQ123" s="3"/>
      <c r="AR123" s="3"/>
      <c r="AS123" s="3"/>
      <c r="AT123" s="3"/>
      <c r="AY123" s="3"/>
      <c r="AZ123" s="3"/>
      <c r="BA123" s="3"/>
      <c r="BB123" s="3">
        <v>14323081</v>
      </c>
      <c r="BC123" s="3">
        <v>17038766</v>
      </c>
      <c r="BD123" s="3"/>
      <c r="BE123" s="3"/>
      <c r="BF123" s="3"/>
    </row>
    <row r="124" spans="2:58">
      <c r="B124" t="s">
        <v>44</v>
      </c>
      <c r="S124">
        <v>125981</v>
      </c>
      <c r="T124">
        <v>183440</v>
      </c>
      <c r="U124">
        <v>221039</v>
      </c>
      <c r="V124">
        <v>412277</v>
      </c>
      <c r="W124">
        <v>417501</v>
      </c>
      <c r="X124">
        <v>230342</v>
      </c>
      <c r="Y124">
        <v>143731</v>
      </c>
      <c r="Z124">
        <v>288</v>
      </c>
      <c r="AI124" s="10">
        <v>18836666</v>
      </c>
      <c r="AJ124" s="9">
        <v>15224376</v>
      </c>
      <c r="AK124" s="9">
        <v>6828486</v>
      </c>
      <c r="AL124" s="9">
        <v>4774955</v>
      </c>
      <c r="AM124" s="3">
        <v>4371065</v>
      </c>
      <c r="AN124" s="3">
        <v>4319033</v>
      </c>
      <c r="AO124" s="3">
        <v>5264560</v>
      </c>
      <c r="AP124" s="3">
        <v>3895928</v>
      </c>
      <c r="AQ124" s="3">
        <v>804677</v>
      </c>
      <c r="AR124" s="3"/>
      <c r="AS124" s="3">
        <v>1210676</v>
      </c>
      <c r="AT124" s="3">
        <v>1353002</v>
      </c>
      <c r="AU124">
        <v>1712677</v>
      </c>
      <c r="AV124">
        <v>175</v>
      </c>
      <c r="AY124" s="3">
        <v>16777</v>
      </c>
      <c r="AZ124" s="3"/>
      <c r="BA124" s="3">
        <v>19978</v>
      </c>
      <c r="BB124" s="3">
        <v>857715</v>
      </c>
      <c r="BC124" s="3">
        <v>306904</v>
      </c>
      <c r="BD124" s="3"/>
      <c r="BE124" s="3"/>
      <c r="BF124" s="3"/>
    </row>
    <row r="125" spans="2:58">
      <c r="B125" t="s">
        <v>40</v>
      </c>
      <c r="S125">
        <v>1285303</v>
      </c>
      <c r="T125">
        <v>1225904</v>
      </c>
      <c r="U125">
        <v>1203069</v>
      </c>
      <c r="V125">
        <v>1867568</v>
      </c>
      <c r="W125">
        <v>1779900</v>
      </c>
      <c r="X125">
        <v>2299238</v>
      </c>
      <c r="Y125">
        <v>1955951</v>
      </c>
      <c r="Z125">
        <f>2906+152</f>
        <v>3058</v>
      </c>
      <c r="AI125" s="10">
        <v>42070500</v>
      </c>
      <c r="AJ125" s="9">
        <v>25868620</v>
      </c>
      <c r="AK125" s="9">
        <v>17089881</v>
      </c>
      <c r="AL125" s="9">
        <v>7070253</v>
      </c>
      <c r="AM125" s="3">
        <v>4487648</v>
      </c>
      <c r="AN125" s="3">
        <v>4853907</v>
      </c>
      <c r="AO125" s="3">
        <v>4625706</v>
      </c>
      <c r="AP125" s="3">
        <v>7694937</v>
      </c>
      <c r="AQ125" s="3">
        <v>10010202</v>
      </c>
      <c r="AR125" s="3"/>
      <c r="AS125" s="3">
        <v>14158186</v>
      </c>
      <c r="AT125" s="3">
        <v>10261625</v>
      </c>
      <c r="AU125">
        <v>48171492</v>
      </c>
      <c r="AY125" s="3">
        <v>251417</v>
      </c>
      <c r="AZ125" s="3">
        <v>6681498</v>
      </c>
      <c r="BA125" s="3">
        <v>7117865</v>
      </c>
      <c r="BB125" s="3">
        <v>10944279</v>
      </c>
      <c r="BC125" s="3">
        <v>10683683</v>
      </c>
      <c r="BD125" s="3"/>
      <c r="BE125" s="3"/>
      <c r="BF125" s="3"/>
    </row>
    <row r="126" spans="2:58">
      <c r="B126" t="s">
        <v>84</v>
      </c>
      <c r="S126">
        <v>3737</v>
      </c>
      <c r="T126">
        <v>3406</v>
      </c>
      <c r="U126">
        <v>14840</v>
      </c>
      <c r="V126">
        <v>6504</v>
      </c>
      <c r="W126">
        <v>20263</v>
      </c>
      <c r="X126">
        <v>13647</v>
      </c>
      <c r="Y126">
        <v>14999</v>
      </c>
      <c r="AI126" s="10">
        <v>797562</v>
      </c>
      <c r="AJ126" s="9">
        <v>377705</v>
      </c>
      <c r="AK126" s="9">
        <v>287801</v>
      </c>
      <c r="AL126" s="9">
        <v>272703</v>
      </c>
      <c r="AM126" s="3">
        <v>313633</v>
      </c>
      <c r="AN126" s="3"/>
      <c r="AO126" s="3"/>
      <c r="AP126" s="3"/>
      <c r="AQ126" s="3"/>
      <c r="AR126" s="3"/>
      <c r="AS126" s="3">
        <v>756278</v>
      </c>
      <c r="AT126" s="3">
        <v>720991</v>
      </c>
      <c r="AU126">
        <v>549527</v>
      </c>
      <c r="AY126" s="3"/>
      <c r="AZ126" s="3"/>
      <c r="BA126" s="3">
        <v>103432</v>
      </c>
      <c r="BB126" s="3">
        <v>1355572</v>
      </c>
      <c r="BC126" s="3">
        <v>172112</v>
      </c>
      <c r="BD126" s="3"/>
      <c r="BE126" s="3"/>
      <c r="BF126" s="3"/>
    </row>
    <row r="127" spans="2:58">
      <c r="B127" t="s">
        <v>249</v>
      </c>
      <c r="AI127" s="9"/>
      <c r="AJ127" s="9"/>
      <c r="AK127" s="9"/>
      <c r="AL127" s="9"/>
      <c r="AM127" s="3"/>
      <c r="AN127" s="3">
        <v>257225</v>
      </c>
      <c r="AO127" s="3">
        <v>365647</v>
      </c>
      <c r="AP127" s="3">
        <v>363842</v>
      </c>
      <c r="AQ127" s="3">
        <v>544295</v>
      </c>
      <c r="AR127" s="3"/>
      <c r="AS127" s="3"/>
      <c r="AT127" s="3"/>
      <c r="AY127" s="3"/>
      <c r="AZ127" s="3"/>
      <c r="BA127" s="3"/>
      <c r="BB127" s="3"/>
      <c r="BC127" s="3"/>
      <c r="BD127" s="3"/>
      <c r="BE127" s="3"/>
      <c r="BF127" s="3"/>
    </row>
    <row r="128" spans="2:58">
      <c r="B128" t="s">
        <v>85</v>
      </c>
      <c r="S128">
        <v>48802</v>
      </c>
      <c r="T128">
        <v>60538</v>
      </c>
      <c r="U128">
        <v>46484</v>
      </c>
      <c r="V128">
        <v>48855</v>
      </c>
      <c r="W128">
        <v>63288</v>
      </c>
      <c r="X128">
        <v>21552</v>
      </c>
      <c r="Y128">
        <v>56739</v>
      </c>
      <c r="AI128" s="10">
        <v>1122277</v>
      </c>
      <c r="AJ128" s="9">
        <v>722108</v>
      </c>
      <c r="AK128" s="9">
        <v>322347</v>
      </c>
      <c r="AL128" s="9">
        <v>412459</v>
      </c>
      <c r="AM128" s="3">
        <v>684577</v>
      </c>
      <c r="AN128" s="3">
        <v>633745</v>
      </c>
      <c r="AO128" s="3">
        <v>727623</v>
      </c>
      <c r="AP128" s="3">
        <v>828072</v>
      </c>
      <c r="AQ128" s="3">
        <v>914447</v>
      </c>
      <c r="AR128" s="3"/>
      <c r="AS128" s="3">
        <v>1136725</v>
      </c>
      <c r="AT128" s="3">
        <v>693224</v>
      </c>
      <c r="AU128">
        <v>2217808</v>
      </c>
      <c r="AY128" s="3">
        <v>963650</v>
      </c>
      <c r="AZ128" s="3">
        <v>1647461</v>
      </c>
      <c r="BA128" s="3">
        <v>2946769</v>
      </c>
      <c r="BB128" s="3">
        <v>1746549</v>
      </c>
      <c r="BC128" s="3">
        <v>1758259</v>
      </c>
      <c r="BD128" s="3"/>
      <c r="BE128" s="3"/>
      <c r="BF128" s="3"/>
    </row>
    <row r="129" spans="2:58">
      <c r="B129" t="s">
        <v>131</v>
      </c>
      <c r="AI129" s="10">
        <v>546</v>
      </c>
      <c r="AJ129" s="9"/>
      <c r="AK129" s="9"/>
      <c r="AL129" s="9">
        <v>20</v>
      </c>
      <c r="AM129" s="3"/>
      <c r="AN129" s="3"/>
      <c r="AO129" s="3"/>
      <c r="AP129" s="3">
        <v>45</v>
      </c>
      <c r="AQ129" s="3"/>
      <c r="AR129" s="3"/>
      <c r="AS129" s="3"/>
      <c r="AT129" s="3"/>
      <c r="AU129">
        <v>4300</v>
      </c>
      <c r="AY129" s="3"/>
      <c r="AZ129" s="3"/>
      <c r="BA129" s="3">
        <v>44069</v>
      </c>
      <c r="BB129" s="3"/>
      <c r="BC129" s="3">
        <v>809</v>
      </c>
      <c r="BD129" s="3"/>
      <c r="BE129" s="3"/>
      <c r="BF129" s="3"/>
    </row>
    <row r="130" spans="2:58">
      <c r="B130" t="s">
        <v>199</v>
      </c>
      <c r="S130">
        <v>2633</v>
      </c>
      <c r="T130">
        <v>377</v>
      </c>
      <c r="AI130" s="9"/>
      <c r="AJ130" s="9"/>
      <c r="AK130" s="9"/>
      <c r="AL130" s="9"/>
      <c r="AM130" s="3"/>
      <c r="AN130" s="3"/>
      <c r="AO130" s="3"/>
      <c r="AP130" s="3"/>
      <c r="AQ130" s="3"/>
      <c r="AR130" s="3"/>
      <c r="AS130" s="3"/>
      <c r="AT130" s="3"/>
      <c r="AY130" s="3"/>
      <c r="AZ130" s="3"/>
      <c r="BA130" s="3"/>
      <c r="BB130" s="3"/>
      <c r="BC130" s="3"/>
      <c r="BD130" s="3"/>
      <c r="BE130" s="3"/>
      <c r="BF130" s="3"/>
    </row>
    <row r="131" spans="2:58">
      <c r="B131" t="s">
        <v>42</v>
      </c>
      <c r="S131">
        <v>621945</v>
      </c>
      <c r="T131">
        <v>617238</v>
      </c>
      <c r="U131">
        <v>614886</v>
      </c>
      <c r="V131">
        <v>659625</v>
      </c>
      <c r="W131">
        <v>949815</v>
      </c>
      <c r="X131">
        <v>715872</v>
      </c>
      <c r="Y131">
        <v>1187593</v>
      </c>
      <c r="Z131">
        <v>1023</v>
      </c>
      <c r="AI131" s="10">
        <v>14701412</v>
      </c>
      <c r="AJ131" s="9">
        <v>9954204</v>
      </c>
      <c r="AK131" s="9">
        <v>7637807</v>
      </c>
      <c r="AL131" s="9">
        <v>4546990</v>
      </c>
      <c r="AM131" s="3">
        <v>9281173</v>
      </c>
      <c r="AN131" s="3">
        <v>11482484</v>
      </c>
      <c r="AO131" s="3">
        <v>9101499</v>
      </c>
      <c r="AP131" s="3">
        <v>6132114</v>
      </c>
      <c r="AQ131" s="3">
        <v>4686505</v>
      </c>
      <c r="AR131" s="3"/>
      <c r="AS131" s="3">
        <v>10366509</v>
      </c>
      <c r="AT131" s="3">
        <v>8742165</v>
      </c>
      <c r="AU131">
        <v>4059127</v>
      </c>
      <c r="AY131" s="3"/>
      <c r="AZ131" s="3">
        <v>610097</v>
      </c>
      <c r="BA131" s="3">
        <v>7323102</v>
      </c>
      <c r="BB131" s="3">
        <v>23710299</v>
      </c>
      <c r="BC131" s="3">
        <v>41823917</v>
      </c>
      <c r="BD131" s="3"/>
      <c r="BE131" s="3"/>
      <c r="BF131" s="3"/>
    </row>
    <row r="132" spans="2:58">
      <c r="B132" t="s">
        <v>38</v>
      </c>
      <c r="S132">
        <v>509435</v>
      </c>
      <c r="T132">
        <v>709003</v>
      </c>
      <c r="U132">
        <v>487479</v>
      </c>
      <c r="V132">
        <v>1054712</v>
      </c>
      <c r="W132">
        <v>1104223</v>
      </c>
      <c r="X132">
        <v>1678379</v>
      </c>
      <c r="Y132">
        <v>1088431</v>
      </c>
      <c r="Z132">
        <v>1452</v>
      </c>
      <c r="AI132" s="10">
        <v>16095209</v>
      </c>
      <c r="AJ132" s="10">
        <v>8081187</v>
      </c>
      <c r="AK132" s="10">
        <v>7352019</v>
      </c>
      <c r="AL132" s="10">
        <v>3751864</v>
      </c>
      <c r="AM132" s="3">
        <v>5860041</v>
      </c>
      <c r="AN132" s="3">
        <v>4936975</v>
      </c>
      <c r="AO132" s="3">
        <v>5707742</v>
      </c>
      <c r="AP132" s="3">
        <v>8314082</v>
      </c>
      <c r="AQ132" s="3">
        <v>6431111</v>
      </c>
      <c r="AR132" s="3"/>
      <c r="AS132" s="3">
        <v>12760167</v>
      </c>
      <c r="AT132" s="3">
        <v>6316465</v>
      </c>
      <c r="AU132">
        <v>112887</v>
      </c>
      <c r="AY132" s="3">
        <v>6573919</v>
      </c>
      <c r="AZ132" s="3">
        <v>5853278</v>
      </c>
      <c r="BA132" s="3">
        <v>7951984</v>
      </c>
      <c r="BB132" s="3">
        <v>16397745</v>
      </c>
      <c r="BC132" s="3">
        <v>20200395</v>
      </c>
      <c r="BD132" s="3"/>
      <c r="BE132" s="3"/>
      <c r="BF132" s="3"/>
    </row>
    <row r="133" spans="2:58">
      <c r="B133" t="s">
        <v>86</v>
      </c>
      <c r="S133">
        <v>54217</v>
      </c>
      <c r="T133">
        <v>81797</v>
      </c>
      <c r="U133">
        <v>57482</v>
      </c>
      <c r="V133">
        <v>165712</v>
      </c>
      <c r="W133">
        <v>123533</v>
      </c>
      <c r="X133">
        <v>300040</v>
      </c>
      <c r="Y133">
        <v>309057</v>
      </c>
      <c r="AI133" s="10">
        <v>6445722</v>
      </c>
      <c r="AJ133" s="10">
        <v>4914312</v>
      </c>
      <c r="AK133" s="10">
        <v>4050070</v>
      </c>
      <c r="AL133" s="10">
        <v>4750809</v>
      </c>
      <c r="AM133" s="3">
        <v>4148494</v>
      </c>
      <c r="AN133" s="3">
        <v>2854109</v>
      </c>
      <c r="AO133" s="3">
        <v>3426189</v>
      </c>
      <c r="AP133" s="3">
        <v>5076492</v>
      </c>
      <c r="AQ133" s="3">
        <v>4134388</v>
      </c>
      <c r="AR133" s="3"/>
      <c r="AS133" s="3">
        <v>6310865</v>
      </c>
      <c r="AT133" s="3">
        <v>7693432</v>
      </c>
      <c r="AU133">
        <v>7005726</v>
      </c>
      <c r="AY133" s="3">
        <v>630000</v>
      </c>
      <c r="AZ133" s="3">
        <v>5887796</v>
      </c>
      <c r="BA133" s="3">
        <v>12764053</v>
      </c>
      <c r="BB133" s="3">
        <v>19880746</v>
      </c>
      <c r="BC133" s="3">
        <v>14482928</v>
      </c>
      <c r="BD133" s="3"/>
      <c r="BE133" s="3"/>
      <c r="BF133" s="3"/>
    </row>
    <row r="134" spans="2:58">
      <c r="B134" t="s">
        <v>132</v>
      </c>
      <c r="AI134" s="9"/>
      <c r="AJ134" s="9"/>
      <c r="AK134" s="9"/>
      <c r="AL134" s="9"/>
      <c r="AM134" s="3"/>
      <c r="AN134" s="3"/>
      <c r="AO134" s="3"/>
      <c r="AP134" s="3"/>
      <c r="AQ134" s="3"/>
      <c r="AR134" s="3"/>
      <c r="AS134" s="3"/>
      <c r="AT134" s="3"/>
      <c r="AY134" s="3"/>
      <c r="AZ134" s="3"/>
      <c r="BA134" s="3"/>
      <c r="BB134" s="3"/>
      <c r="BC134" s="3"/>
      <c r="BD134" s="3"/>
      <c r="BE134" s="3"/>
      <c r="BF134" s="3"/>
    </row>
    <row r="135" spans="2:58">
      <c r="B135" t="s">
        <v>234</v>
      </c>
      <c r="AI135" s="9"/>
      <c r="AJ135" s="9"/>
      <c r="AK135" s="9"/>
      <c r="AL135" s="9"/>
      <c r="AM135" s="3"/>
      <c r="AN135" s="3"/>
      <c r="AO135" s="3">
        <v>2</v>
      </c>
      <c r="AP135" s="3"/>
      <c r="AQ135" s="3"/>
      <c r="AR135" s="3"/>
      <c r="AS135" s="3"/>
      <c r="AT135" s="3">
        <v>355</v>
      </c>
      <c r="AY135" s="3"/>
      <c r="AZ135" s="3"/>
      <c r="BA135" s="3"/>
      <c r="BB135" s="3"/>
      <c r="BC135" s="3"/>
      <c r="BD135" s="3"/>
      <c r="BE135" s="3"/>
      <c r="BF135" s="3"/>
    </row>
    <row r="136" spans="2:58">
      <c r="B136" t="s">
        <v>151</v>
      </c>
      <c r="S136">
        <v>18295</v>
      </c>
      <c r="V136">
        <v>5717</v>
      </c>
      <c r="AI136" s="9"/>
      <c r="AJ136" s="9"/>
      <c r="AK136" s="9"/>
      <c r="AL136" s="9"/>
      <c r="AM136" s="3"/>
      <c r="AN136" s="3"/>
      <c r="AO136" s="3"/>
      <c r="AP136" s="3"/>
      <c r="AQ136" s="3"/>
      <c r="AR136" s="3"/>
      <c r="AS136" s="3"/>
      <c r="AT136" s="3"/>
      <c r="AY136" s="3"/>
      <c r="AZ136" s="3"/>
      <c r="BA136" s="3"/>
      <c r="BB136" s="3"/>
      <c r="BC136" s="3">
        <v>2037046</v>
      </c>
      <c r="BD136" s="3"/>
      <c r="BE136" s="3"/>
      <c r="BF136" s="3"/>
    </row>
    <row r="137" spans="2:58">
      <c r="B137" t="s">
        <v>133</v>
      </c>
      <c r="S137">
        <v>7130</v>
      </c>
      <c r="T137">
        <v>409</v>
      </c>
      <c r="U137">
        <v>6887</v>
      </c>
      <c r="V137">
        <v>35547</v>
      </c>
      <c r="W137">
        <v>10900</v>
      </c>
      <c r="X137">
        <v>4199</v>
      </c>
      <c r="Y137">
        <v>30279</v>
      </c>
      <c r="AI137" s="10">
        <v>5963945</v>
      </c>
      <c r="AJ137" s="10">
        <v>1172839</v>
      </c>
      <c r="AK137" s="10">
        <v>1150454</v>
      </c>
      <c r="AL137" s="10">
        <v>1592940</v>
      </c>
      <c r="AM137" s="3">
        <v>395858</v>
      </c>
      <c r="AN137" s="3">
        <v>819635</v>
      </c>
      <c r="AO137" s="3">
        <v>533675</v>
      </c>
      <c r="AP137" s="3">
        <v>954531</v>
      </c>
      <c r="AQ137" s="3">
        <v>1222404</v>
      </c>
      <c r="AR137" s="3"/>
      <c r="AS137" s="3">
        <v>1207764</v>
      </c>
      <c r="AT137" s="3">
        <v>923931</v>
      </c>
      <c r="AU137">
        <v>833193</v>
      </c>
      <c r="AY137" s="3"/>
      <c r="AZ137" s="3"/>
      <c r="BA137" s="3">
        <v>2222218</v>
      </c>
      <c r="BB137" s="3">
        <v>697767</v>
      </c>
      <c r="BC137" s="3">
        <v>880372</v>
      </c>
      <c r="BD137" s="3"/>
      <c r="BE137" s="3"/>
      <c r="BF137" s="3"/>
    </row>
    <row r="138" spans="2:58">
      <c r="B138" t="s">
        <v>37</v>
      </c>
      <c r="S138">
        <v>3801207</v>
      </c>
      <c r="T138">
        <v>2687836</v>
      </c>
      <c r="U138">
        <v>3577770</v>
      </c>
      <c r="V138">
        <v>4042939</v>
      </c>
      <c r="W138">
        <v>2911233</v>
      </c>
      <c r="X138">
        <v>1874201</v>
      </c>
      <c r="Y138">
        <v>10821353</v>
      </c>
      <c r="Z138">
        <f>8364+85</f>
        <v>8449</v>
      </c>
      <c r="AI138" s="10">
        <v>130185261</v>
      </c>
      <c r="AJ138" s="10">
        <v>132129529</v>
      </c>
      <c r="AK138" s="10">
        <v>77971369</v>
      </c>
      <c r="AL138" s="10">
        <v>35657583</v>
      </c>
      <c r="AM138" s="3">
        <v>45345902</v>
      </c>
      <c r="AN138" s="3">
        <v>26199700</v>
      </c>
      <c r="AO138" s="3">
        <v>18763380</v>
      </c>
      <c r="AP138" s="3">
        <v>12519057</v>
      </c>
      <c r="AQ138" s="3">
        <v>19841852</v>
      </c>
      <c r="AR138" s="3"/>
      <c r="AS138" s="3">
        <v>84996110</v>
      </c>
      <c r="AT138" s="3">
        <v>99579097</v>
      </c>
      <c r="AU138">
        <v>21498191</v>
      </c>
      <c r="AV138">
        <v>336857</v>
      </c>
      <c r="AW138">
        <v>239866</v>
      </c>
      <c r="AX138">
        <v>300077</v>
      </c>
      <c r="AY138" s="3">
        <v>22063263</v>
      </c>
      <c r="AZ138" s="3">
        <v>112766453</v>
      </c>
      <c r="BA138" s="3">
        <v>109651117</v>
      </c>
      <c r="BB138" s="3">
        <v>55751062</v>
      </c>
      <c r="BC138" s="3">
        <v>23412371</v>
      </c>
      <c r="BD138" s="3"/>
      <c r="BE138" s="3"/>
      <c r="BF138" s="3"/>
    </row>
    <row r="139" spans="2:58">
      <c r="B139" t="s">
        <v>177</v>
      </c>
      <c r="AI139" s="9"/>
      <c r="AJ139" s="9"/>
      <c r="AK139" s="9"/>
      <c r="AL139" s="9"/>
      <c r="AM139" s="3"/>
      <c r="AN139" s="3"/>
      <c r="AO139" s="3"/>
      <c r="AP139" s="3"/>
      <c r="AQ139" s="3"/>
      <c r="AR139" s="3"/>
      <c r="AS139" s="3">
        <v>1083180</v>
      </c>
      <c r="AT139" s="3"/>
      <c r="AU139">
        <v>298660</v>
      </c>
      <c r="AY139" s="3"/>
      <c r="AZ139" s="3"/>
      <c r="BA139" s="3"/>
      <c r="BB139" s="3"/>
      <c r="BC139" s="3"/>
      <c r="BD139" s="3"/>
      <c r="BE139" s="3"/>
      <c r="BF139" s="3"/>
    </row>
    <row r="140" spans="2:58">
      <c r="B140" t="s">
        <v>178</v>
      </c>
      <c r="AI140" s="9"/>
      <c r="AJ140" s="9"/>
      <c r="AK140" s="9"/>
      <c r="AL140" s="9"/>
      <c r="AM140" s="3"/>
      <c r="AN140" s="3"/>
      <c r="AO140" s="3"/>
      <c r="AP140" s="3"/>
      <c r="AQ140" s="3"/>
      <c r="AR140" s="3"/>
      <c r="AS140" s="3">
        <v>10830860</v>
      </c>
      <c r="AT140" s="3">
        <v>5535928</v>
      </c>
      <c r="AU140">
        <v>3757107</v>
      </c>
      <c r="AY140" s="3"/>
      <c r="AZ140" s="3"/>
      <c r="BA140" s="3"/>
      <c r="BB140" s="3"/>
      <c r="BC140" s="3"/>
      <c r="BD140" s="3"/>
      <c r="BE140" s="3"/>
      <c r="BF140" s="3"/>
    </row>
    <row r="141" spans="2:58">
      <c r="B141" t="s">
        <v>134</v>
      </c>
      <c r="S141">
        <v>5610</v>
      </c>
      <c r="T141">
        <v>25</v>
      </c>
      <c r="U141">
        <v>35</v>
      </c>
      <c r="V141">
        <v>772</v>
      </c>
      <c r="W141">
        <v>50</v>
      </c>
      <c r="X141">
        <v>17</v>
      </c>
      <c r="Y141">
        <v>18</v>
      </c>
      <c r="AI141" s="10">
        <v>3048284</v>
      </c>
      <c r="AJ141" s="10">
        <v>550536</v>
      </c>
      <c r="AK141" s="9"/>
      <c r="AL141" s="9"/>
      <c r="AM141" s="3">
        <v>20</v>
      </c>
      <c r="AN141" s="3"/>
      <c r="AO141" s="3"/>
      <c r="AP141" s="3"/>
      <c r="AQ141" s="3">
        <v>2157170</v>
      </c>
      <c r="AR141" s="3"/>
      <c r="AS141" s="3">
        <v>4314041</v>
      </c>
      <c r="AT141" s="3">
        <v>6436394</v>
      </c>
      <c r="AU141">
        <v>2992393</v>
      </c>
      <c r="AY141" s="3"/>
      <c r="AZ141" s="3"/>
      <c r="BA141" s="3"/>
      <c r="BB141" s="3"/>
      <c r="BC141" s="3"/>
      <c r="BD141" s="3"/>
      <c r="BE141" s="3"/>
      <c r="BF141" s="3"/>
    </row>
    <row r="142" spans="2:58">
      <c r="B142" t="s">
        <v>39</v>
      </c>
      <c r="S142">
        <v>15115884</v>
      </c>
      <c r="T142">
        <v>10435606</v>
      </c>
      <c r="U142">
        <v>12271055</v>
      </c>
      <c r="V142">
        <v>18755812</v>
      </c>
      <c r="W142">
        <v>22732910</v>
      </c>
      <c r="X142">
        <v>19427135</v>
      </c>
      <c r="Y142">
        <v>46266336</v>
      </c>
      <c r="Z142">
        <f>24160+80</f>
        <v>24240</v>
      </c>
      <c r="AI142" s="10">
        <v>322671840</v>
      </c>
      <c r="AJ142" s="10">
        <v>237348660</v>
      </c>
      <c r="AK142" s="10">
        <v>139428225</v>
      </c>
      <c r="AL142" s="10">
        <v>139509778</v>
      </c>
      <c r="AM142" s="3">
        <v>134628846</v>
      </c>
      <c r="AN142" s="3">
        <v>245913334</v>
      </c>
      <c r="AO142" s="3">
        <v>218871431</v>
      </c>
      <c r="AP142" s="3">
        <v>300717537</v>
      </c>
      <c r="AQ142" s="3">
        <v>181346716</v>
      </c>
      <c r="AR142" s="3"/>
      <c r="AS142" s="3">
        <v>139925617</v>
      </c>
      <c r="AT142" s="3">
        <v>90027155</v>
      </c>
      <c r="AU142">
        <v>45924548</v>
      </c>
      <c r="AY142" s="3"/>
      <c r="AZ142" s="3"/>
      <c r="BA142" s="3">
        <v>771157</v>
      </c>
      <c r="BB142" s="3">
        <v>45897361</v>
      </c>
      <c r="BC142" s="3">
        <v>58654884</v>
      </c>
      <c r="BD142" s="3"/>
      <c r="BE142" s="3"/>
      <c r="BF142" s="3"/>
    </row>
    <row r="143" spans="2:58">
      <c r="B143" t="s">
        <v>152</v>
      </c>
      <c r="S143">
        <v>17312</v>
      </c>
      <c r="T143">
        <v>7371</v>
      </c>
      <c r="U143">
        <v>247</v>
      </c>
      <c r="W143">
        <v>13926</v>
      </c>
      <c r="Y143">
        <v>1300</v>
      </c>
      <c r="AI143" s="9">
        <v>43686</v>
      </c>
      <c r="AJ143" s="9">
        <v>8266</v>
      </c>
      <c r="AK143" s="9">
        <v>76697</v>
      </c>
      <c r="AL143" s="9">
        <v>51525</v>
      </c>
      <c r="AM143" s="3">
        <v>39550</v>
      </c>
      <c r="AN143" s="3">
        <v>49542</v>
      </c>
      <c r="AO143" s="3">
        <v>33906</v>
      </c>
      <c r="AP143" s="3">
        <v>6197</v>
      </c>
      <c r="AQ143" s="3">
        <v>24361</v>
      </c>
      <c r="AS143" s="3">
        <v>29656</v>
      </c>
      <c r="AT143" s="3"/>
      <c r="AX143">
        <v>71750</v>
      </c>
      <c r="AY143" s="3">
        <v>450874</v>
      </c>
      <c r="AZ143" s="3">
        <v>844399</v>
      </c>
      <c r="BA143" s="3">
        <v>723134</v>
      </c>
      <c r="BB143" s="3">
        <v>436017</v>
      </c>
      <c r="BC143" s="3">
        <v>1264225</v>
      </c>
      <c r="BD143" s="3"/>
    </row>
    <row r="144" spans="2:58">
      <c r="B144" t="s">
        <v>135</v>
      </c>
      <c r="S144">
        <v>10708</v>
      </c>
      <c r="T144">
        <v>7462</v>
      </c>
      <c r="U144">
        <v>1069</v>
      </c>
      <c r="V144">
        <v>2090</v>
      </c>
      <c r="X144">
        <v>1803</v>
      </c>
      <c r="Y144">
        <v>438</v>
      </c>
      <c r="AI144" s="9">
        <v>59311</v>
      </c>
      <c r="AJ144" s="9">
        <v>69602</v>
      </c>
      <c r="AK144" s="9">
        <v>9427</v>
      </c>
      <c r="AL144" s="9">
        <v>34713</v>
      </c>
      <c r="AM144" s="3">
        <v>32337</v>
      </c>
      <c r="AN144" s="3">
        <v>44944</v>
      </c>
      <c r="AO144" s="3">
        <v>4444</v>
      </c>
      <c r="AP144" s="3">
        <v>11867</v>
      </c>
      <c r="AQ144" s="3">
        <v>70018</v>
      </c>
      <c r="AS144" s="3">
        <v>7537</v>
      </c>
      <c r="AT144" s="3"/>
      <c r="AW144">
        <v>698347</v>
      </c>
      <c r="AX144">
        <v>1125562</v>
      </c>
      <c r="AY144" s="3">
        <v>2499636</v>
      </c>
      <c r="AZ144" s="3">
        <v>605948</v>
      </c>
      <c r="BA144" s="3">
        <v>736521</v>
      </c>
      <c r="BB144" s="3">
        <v>1429119</v>
      </c>
      <c r="BC144" s="3">
        <v>2201534</v>
      </c>
      <c r="BD144" s="3"/>
    </row>
    <row r="145" spans="2:56">
      <c r="B145" t="s">
        <v>87</v>
      </c>
      <c r="S145">
        <v>13035</v>
      </c>
      <c r="T145">
        <v>916</v>
      </c>
      <c r="W145">
        <v>533</v>
      </c>
      <c r="X145">
        <v>12600</v>
      </c>
      <c r="Y145">
        <v>1</v>
      </c>
      <c r="AI145" s="9">
        <v>2748</v>
      </c>
      <c r="AJ145" s="9">
        <v>20029</v>
      </c>
      <c r="AK145" s="9">
        <v>19120</v>
      </c>
      <c r="AL145" s="9">
        <v>39230</v>
      </c>
      <c r="AM145" s="3">
        <v>25580</v>
      </c>
      <c r="AN145" s="3">
        <v>11623</v>
      </c>
      <c r="AO145" s="3">
        <v>15977</v>
      </c>
      <c r="AP145" s="3">
        <v>46188</v>
      </c>
      <c r="AQ145" s="3">
        <v>27172</v>
      </c>
      <c r="AS145" s="3">
        <v>2212</v>
      </c>
      <c r="AT145" s="3"/>
      <c r="AW145">
        <v>503079</v>
      </c>
      <c r="AX145">
        <v>2726641</v>
      </c>
      <c r="AY145" s="3">
        <v>3409260</v>
      </c>
      <c r="AZ145" s="3">
        <v>112971</v>
      </c>
      <c r="BA145" s="3">
        <v>282153</v>
      </c>
      <c r="BB145" s="3">
        <v>2228226</v>
      </c>
      <c r="BC145" s="3">
        <v>1533198</v>
      </c>
      <c r="BD145" s="3"/>
    </row>
    <row r="146" spans="2:56">
      <c r="B146" t="s">
        <v>153</v>
      </c>
      <c r="S146">
        <v>3653</v>
      </c>
      <c r="T146">
        <v>9968</v>
      </c>
      <c r="U146">
        <v>2127</v>
      </c>
      <c r="V146">
        <v>2133</v>
      </c>
      <c r="W146">
        <v>4223</v>
      </c>
      <c r="X146">
        <v>5004</v>
      </c>
      <c r="Y146">
        <v>46370</v>
      </c>
      <c r="AI146" s="9">
        <v>603511</v>
      </c>
      <c r="AJ146" s="9">
        <v>194534</v>
      </c>
      <c r="AK146" s="9">
        <v>147057</v>
      </c>
      <c r="AL146" s="9">
        <v>146155</v>
      </c>
      <c r="AM146" s="3"/>
      <c r="AN146" s="3">
        <v>195190</v>
      </c>
      <c r="AO146" s="3">
        <v>260336</v>
      </c>
      <c r="AP146" s="3">
        <v>775570</v>
      </c>
      <c r="AQ146" s="3">
        <v>622701</v>
      </c>
      <c r="AS146" s="3">
        <v>394550</v>
      </c>
      <c r="AT146" s="3">
        <v>506858</v>
      </c>
      <c r="AY146" s="3"/>
      <c r="AZ146" s="3"/>
      <c r="BA146" s="3"/>
      <c r="BB146" s="3"/>
      <c r="BC146" s="3"/>
      <c r="BD146" s="3"/>
    </row>
    <row r="147" spans="2:56">
      <c r="B147" t="s">
        <v>216</v>
      </c>
      <c r="AI147" s="9"/>
      <c r="AJ147" s="9"/>
      <c r="AK147" s="9"/>
      <c r="AL147" s="9"/>
      <c r="AM147" s="3">
        <v>65479</v>
      </c>
      <c r="AN147" s="3"/>
      <c r="AO147" s="3"/>
      <c r="AP147" s="3"/>
      <c r="AQ147" s="3"/>
      <c r="AS147" s="3"/>
      <c r="AT147" s="3"/>
      <c r="AY147" s="3"/>
      <c r="AZ147" s="3">
        <v>8498</v>
      </c>
      <c r="BA147" s="3">
        <v>5060</v>
      </c>
      <c r="BB147" s="3">
        <v>765</v>
      </c>
      <c r="BC147" s="3">
        <v>30215</v>
      </c>
      <c r="BD147" s="3"/>
    </row>
    <row r="148" spans="2:56">
      <c r="B148" t="s">
        <v>179</v>
      </c>
      <c r="AI148" s="9"/>
      <c r="AJ148" s="9"/>
      <c r="AK148" s="9"/>
      <c r="AL148" s="9"/>
      <c r="AM148" s="3">
        <v>16975</v>
      </c>
      <c r="AN148" s="3"/>
      <c r="AO148" s="3"/>
      <c r="AP148" s="3"/>
      <c r="AQ148" s="3"/>
      <c r="AS148" s="3"/>
      <c r="AT148" s="3"/>
      <c r="AW148">
        <v>419379</v>
      </c>
      <c r="AX148">
        <v>1136875</v>
      </c>
      <c r="AY148" s="3">
        <v>6229823</v>
      </c>
      <c r="AZ148" s="3">
        <v>1881179</v>
      </c>
      <c r="BA148" s="3">
        <v>3948859</v>
      </c>
      <c r="BB148" s="3">
        <v>9673858</v>
      </c>
      <c r="BC148" s="3">
        <v>6765999</v>
      </c>
      <c r="BD148" s="3"/>
    </row>
    <row r="149" spans="2:56">
      <c r="B149" t="s">
        <v>180</v>
      </c>
      <c r="AI149" s="9"/>
      <c r="AJ149" s="9"/>
      <c r="AK149" s="9"/>
      <c r="AL149" s="9"/>
      <c r="AM149" s="3">
        <v>101094</v>
      </c>
      <c r="AN149" s="3"/>
      <c r="AO149" s="3"/>
      <c r="AP149" s="3"/>
      <c r="AQ149" s="3"/>
      <c r="AS149" s="3"/>
      <c r="AT149" s="3"/>
      <c r="AY149" s="3">
        <v>16975</v>
      </c>
      <c r="AZ149" s="3"/>
      <c r="BA149" s="3">
        <v>16902</v>
      </c>
      <c r="BB149" s="3">
        <v>799954</v>
      </c>
      <c r="BC149" s="3">
        <v>1410191</v>
      </c>
      <c r="BD149" s="3"/>
    </row>
    <row r="150" spans="2:56">
      <c r="B150" t="s">
        <v>88</v>
      </c>
      <c r="AI150" s="9"/>
      <c r="AJ150" s="9"/>
      <c r="AK150" s="9">
        <v>508</v>
      </c>
      <c r="AL150" s="9">
        <v>11805</v>
      </c>
      <c r="AM150" s="3">
        <v>9918</v>
      </c>
      <c r="AN150" s="3">
        <v>20355</v>
      </c>
      <c r="AO150" s="3">
        <v>8725</v>
      </c>
      <c r="AP150" s="3">
        <v>2442</v>
      </c>
      <c r="AQ150" s="3"/>
      <c r="AS150" s="3">
        <v>150</v>
      </c>
      <c r="AT150" s="3"/>
      <c r="AY150" s="3"/>
      <c r="AZ150" s="3">
        <v>25997</v>
      </c>
      <c r="BA150" s="3"/>
      <c r="BB150" s="3"/>
      <c r="BC150" s="3"/>
      <c r="BD150" s="3"/>
    </row>
    <row r="151" spans="2:56">
      <c r="B151" t="s">
        <v>154</v>
      </c>
      <c r="S151">
        <v>601</v>
      </c>
      <c r="W151">
        <v>63627</v>
      </c>
      <c r="X151">
        <v>13221</v>
      </c>
      <c r="Y151">
        <v>526</v>
      </c>
      <c r="AI151" s="9">
        <v>100190</v>
      </c>
      <c r="AJ151" s="9">
        <v>113337</v>
      </c>
      <c r="AK151" s="9">
        <v>164399</v>
      </c>
      <c r="AL151" s="9">
        <v>142098</v>
      </c>
      <c r="AM151" s="3">
        <v>244601</v>
      </c>
      <c r="AN151" s="3"/>
      <c r="AO151" s="3"/>
      <c r="AP151" s="3"/>
      <c r="AQ151" s="3"/>
      <c r="AS151" s="3"/>
      <c r="AT151" s="3"/>
      <c r="AU151">
        <v>545670</v>
      </c>
      <c r="AV151">
        <v>1566745</v>
      </c>
      <c r="AW151">
        <v>8602081</v>
      </c>
      <c r="AX151">
        <v>7652394</v>
      </c>
      <c r="AY151" s="3">
        <v>9505851</v>
      </c>
      <c r="AZ151" s="3">
        <v>8357638</v>
      </c>
      <c r="BA151" s="3">
        <v>7172875</v>
      </c>
      <c r="BB151" s="3">
        <v>14242259</v>
      </c>
      <c r="BC151" s="3">
        <v>6699049</v>
      </c>
      <c r="BD151" s="3"/>
    </row>
    <row r="152" spans="2:56">
      <c r="B152" t="s">
        <v>250</v>
      </c>
      <c r="AI152" s="9">
        <v>1050</v>
      </c>
      <c r="AJ152" s="9"/>
      <c r="AK152" s="9">
        <v>24147</v>
      </c>
      <c r="AL152" s="9">
        <v>802</v>
      </c>
      <c r="AM152" s="3"/>
      <c r="AN152" s="3"/>
      <c r="AO152" s="3"/>
      <c r="AP152" s="3"/>
      <c r="AQ152" s="3"/>
      <c r="AS152" s="3"/>
      <c r="AT152" s="3"/>
      <c r="AY152" s="3"/>
      <c r="AZ152" s="3"/>
      <c r="BA152" s="3"/>
      <c r="BB152" s="3"/>
      <c r="BC152" s="3"/>
      <c r="BD152" s="3"/>
    </row>
    <row r="153" spans="2:56">
      <c r="B153" t="s">
        <v>233</v>
      </c>
      <c r="AI153" s="9"/>
      <c r="AJ153" s="9"/>
      <c r="AK153" s="9"/>
      <c r="AL153" s="9"/>
      <c r="AM153" s="3"/>
      <c r="AN153" s="3">
        <v>1354508</v>
      </c>
      <c r="AO153" s="3">
        <v>2579265</v>
      </c>
      <c r="AP153" s="3">
        <v>2619542</v>
      </c>
      <c r="AQ153" s="3">
        <v>3289768</v>
      </c>
      <c r="AS153" s="3">
        <v>3174979</v>
      </c>
      <c r="AT153" s="3">
        <v>3643588</v>
      </c>
      <c r="AY153" s="3"/>
      <c r="AZ153" s="3"/>
      <c r="BA153" s="3"/>
      <c r="BB153" s="3"/>
      <c r="BC153" s="3"/>
      <c r="BD153" s="3"/>
    </row>
    <row r="154" spans="2:56">
      <c r="B154" t="s">
        <v>181</v>
      </c>
      <c r="AI154" s="9">
        <v>196</v>
      </c>
      <c r="AJ154" s="9"/>
      <c r="AK154" s="9">
        <v>400</v>
      </c>
      <c r="AL154" s="9">
        <v>400</v>
      </c>
      <c r="AM154" s="3">
        <v>588</v>
      </c>
      <c r="AN154" s="3"/>
      <c r="AO154" s="3"/>
      <c r="AP154" s="3"/>
      <c r="AQ154" s="3"/>
      <c r="AS154" s="3"/>
      <c r="AT154" s="3"/>
      <c r="AU154">
        <v>82508</v>
      </c>
      <c r="AV154">
        <v>105454</v>
      </c>
      <c r="AW154">
        <v>8160</v>
      </c>
      <c r="AX154">
        <v>42</v>
      </c>
      <c r="AY154" s="3">
        <v>82</v>
      </c>
      <c r="AZ154" s="3">
        <v>3099</v>
      </c>
      <c r="BA154" s="3">
        <v>18794</v>
      </c>
      <c r="BB154" s="3">
        <v>171505</v>
      </c>
      <c r="BC154" s="3">
        <v>189586</v>
      </c>
      <c r="BD154" s="3"/>
    </row>
    <row r="155" spans="2:56">
      <c r="B155" t="s">
        <v>200</v>
      </c>
      <c r="S155">
        <v>498</v>
      </c>
      <c r="AI155" s="9"/>
      <c r="AJ155" s="9"/>
      <c r="AK155" s="9"/>
      <c r="AL155" s="9"/>
      <c r="AM155" s="3"/>
      <c r="AN155" s="3"/>
      <c r="AO155" s="3"/>
      <c r="AP155" s="3"/>
      <c r="AQ155" s="3"/>
      <c r="AS155" s="3"/>
      <c r="AT155" s="3"/>
      <c r="AY155" s="3"/>
      <c r="AZ155" s="3"/>
      <c r="BA155" s="3"/>
      <c r="BB155" s="3"/>
      <c r="BC155" s="3"/>
      <c r="BD155" s="3"/>
    </row>
    <row r="156" spans="2:56">
      <c r="B156" t="s">
        <v>217</v>
      </c>
      <c r="AI156" s="9"/>
      <c r="AJ156" s="9"/>
      <c r="AK156" s="9"/>
      <c r="AL156" s="9"/>
      <c r="AM156" s="3"/>
      <c r="AN156" s="3"/>
      <c r="AO156" s="3"/>
      <c r="AP156" s="3"/>
      <c r="AQ156" s="3"/>
      <c r="AS156" s="3"/>
      <c r="AT156" s="3"/>
      <c r="AU156">
        <v>192806</v>
      </c>
      <c r="AV156">
        <v>1292489</v>
      </c>
      <c r="AW156">
        <v>660753</v>
      </c>
      <c r="AX156">
        <v>759935</v>
      </c>
      <c r="AY156" s="3">
        <v>813432</v>
      </c>
      <c r="AZ156" s="3">
        <v>1046241</v>
      </c>
      <c r="BA156" s="3">
        <v>990974</v>
      </c>
      <c r="BB156" s="3">
        <v>1256982</v>
      </c>
      <c r="BC156" s="3">
        <v>588501</v>
      </c>
      <c r="BD156" s="3"/>
    </row>
    <row r="157" spans="2:56">
      <c r="B157" t="s">
        <v>182</v>
      </c>
      <c r="AI157" s="9"/>
      <c r="AJ157" s="9"/>
      <c r="AK157" s="9">
        <v>17000</v>
      </c>
      <c r="AL157" s="9"/>
      <c r="AM157" s="3"/>
      <c r="AN157" s="3"/>
      <c r="AO157" s="3"/>
      <c r="AP157" s="3"/>
      <c r="AQ157" s="3"/>
      <c r="AS157" s="3"/>
      <c r="AT157" s="3"/>
      <c r="AU157">
        <v>1233152</v>
      </c>
      <c r="AV157">
        <v>13521471</v>
      </c>
      <c r="AW157">
        <v>10631588</v>
      </c>
      <c r="AX157">
        <v>3988112</v>
      </c>
      <c r="AY157" s="3">
        <v>7173754</v>
      </c>
      <c r="AZ157" s="3">
        <v>3882532</v>
      </c>
      <c r="BA157" s="3">
        <v>6100708</v>
      </c>
      <c r="BB157" s="3">
        <v>9994029</v>
      </c>
      <c r="BC157" s="3">
        <v>2120701</v>
      </c>
      <c r="BD157" s="3"/>
    </row>
    <row r="158" spans="2:56">
      <c r="B158" t="s">
        <v>245</v>
      </c>
      <c r="Y158">
        <v>325</v>
      </c>
      <c r="AI158" s="9"/>
      <c r="AJ158" s="9"/>
      <c r="AK158" s="9"/>
      <c r="AL158" s="9"/>
      <c r="AM158" s="3"/>
      <c r="AN158" s="3"/>
      <c r="AO158" s="3"/>
      <c r="AP158" s="3"/>
      <c r="AQ158" s="3"/>
      <c r="AS158" s="3"/>
      <c r="AT158" s="3"/>
      <c r="AY158" s="3"/>
      <c r="AZ158" s="3"/>
      <c r="BA158" s="3"/>
      <c r="BB158" s="3"/>
      <c r="BC158" s="3"/>
      <c r="BD158" s="3"/>
    </row>
    <row r="159" spans="2:56">
      <c r="B159" t="s">
        <v>136</v>
      </c>
      <c r="S159">
        <v>6499</v>
      </c>
      <c r="T159">
        <v>2275</v>
      </c>
      <c r="U159">
        <v>29711</v>
      </c>
      <c r="V159">
        <v>16000</v>
      </c>
      <c r="X159">
        <v>69</v>
      </c>
      <c r="Y159">
        <v>12</v>
      </c>
      <c r="AI159" s="9">
        <v>612743</v>
      </c>
      <c r="AJ159" s="9">
        <v>457959</v>
      </c>
      <c r="AK159" s="9">
        <v>367572</v>
      </c>
      <c r="AL159" s="9">
        <v>500861</v>
      </c>
      <c r="AM159" s="3">
        <v>444861</v>
      </c>
      <c r="AN159" s="3"/>
      <c r="AO159" s="3"/>
      <c r="AP159" s="3"/>
      <c r="AQ159" s="3"/>
      <c r="AS159" s="3"/>
      <c r="AT159" s="3"/>
      <c r="AU159">
        <v>1248200</v>
      </c>
      <c r="AV159">
        <v>1285307</v>
      </c>
      <c r="AW159">
        <v>3566345</v>
      </c>
      <c r="AX159">
        <v>757959</v>
      </c>
      <c r="AY159" s="3">
        <v>1734343</v>
      </c>
      <c r="AZ159" s="3">
        <v>786278</v>
      </c>
      <c r="BA159" s="3">
        <v>2153278</v>
      </c>
      <c r="BB159" s="3">
        <v>10337245</v>
      </c>
      <c r="BC159" s="3">
        <v>1231848</v>
      </c>
      <c r="BD159" s="3"/>
    </row>
    <row r="160" spans="2:56">
      <c r="B160" t="s">
        <v>201</v>
      </c>
      <c r="S160">
        <v>349</v>
      </c>
      <c r="T160">
        <v>153</v>
      </c>
      <c r="AI160" s="9"/>
      <c r="AJ160" s="9"/>
      <c r="AK160" s="9"/>
      <c r="AL160" s="9"/>
      <c r="AM160" s="3"/>
      <c r="AN160" s="3"/>
      <c r="AO160" s="3"/>
      <c r="AP160" s="3"/>
      <c r="AQ160" s="3"/>
      <c r="AS160" s="3"/>
      <c r="AT160" s="3"/>
      <c r="AY160" s="3"/>
      <c r="AZ160" s="3"/>
      <c r="BA160" s="3"/>
      <c r="BB160" s="3"/>
      <c r="BC160" s="3"/>
      <c r="BD160" s="3"/>
    </row>
    <row r="161" spans="2:56">
      <c r="B161" t="s">
        <v>218</v>
      </c>
      <c r="AI161" s="9"/>
      <c r="AJ161" s="9"/>
      <c r="AK161" s="9"/>
      <c r="AL161" s="9"/>
      <c r="AM161" s="3"/>
      <c r="AN161" s="3"/>
      <c r="AO161" s="3"/>
      <c r="AP161" s="3"/>
      <c r="AQ161" s="3"/>
      <c r="AS161" s="3"/>
      <c r="AT161" s="3"/>
      <c r="AX161">
        <v>27016</v>
      </c>
      <c r="AY161" s="3">
        <v>38864</v>
      </c>
      <c r="AZ161" s="3"/>
      <c r="BA161" s="3">
        <v>41180</v>
      </c>
      <c r="BB161" s="3"/>
      <c r="BC161" s="3">
        <v>119766</v>
      </c>
      <c r="BD161" s="3"/>
    </row>
    <row r="162" spans="2:56">
      <c r="B162" t="s">
        <v>23</v>
      </c>
      <c r="S162">
        <v>325089</v>
      </c>
      <c r="T162">
        <v>293869</v>
      </c>
      <c r="U162">
        <v>200753</v>
      </c>
      <c r="V162">
        <v>250242</v>
      </c>
      <c r="W162">
        <v>395317</v>
      </c>
      <c r="X162">
        <v>806498</v>
      </c>
      <c r="Y162">
        <v>322885</v>
      </c>
      <c r="Z162">
        <f>543+103</f>
        <v>646</v>
      </c>
      <c r="AI162" s="9">
        <v>12171389</v>
      </c>
      <c r="AJ162" s="9">
        <v>11556264</v>
      </c>
      <c r="AK162" s="9">
        <v>8688851</v>
      </c>
      <c r="AL162" s="9">
        <v>8530066</v>
      </c>
      <c r="AM162" s="3">
        <v>6975522</v>
      </c>
      <c r="AN162" s="3">
        <v>7714566</v>
      </c>
      <c r="AO162" s="3">
        <v>8155560</v>
      </c>
      <c r="AP162" s="3">
        <v>9325798</v>
      </c>
      <c r="AQ162" s="3">
        <v>7539210</v>
      </c>
      <c r="AS162" s="3">
        <v>9767358</v>
      </c>
      <c r="AT162" s="3">
        <v>5818021</v>
      </c>
      <c r="AU162">
        <v>3467755</v>
      </c>
      <c r="AV162">
        <v>4994038</v>
      </c>
      <c r="AW162">
        <v>2759308</v>
      </c>
      <c r="AX162">
        <v>3312855</v>
      </c>
      <c r="AY162" s="3">
        <v>3969902</v>
      </c>
      <c r="AZ162" s="3">
        <v>4792157</v>
      </c>
      <c r="BA162" s="3">
        <v>5138859</v>
      </c>
      <c r="BB162" s="3">
        <v>8318473</v>
      </c>
      <c r="BC162" s="3">
        <v>6210692</v>
      </c>
      <c r="BD162" s="3"/>
    </row>
    <row r="163" spans="2:56">
      <c r="B163" t="s">
        <v>89</v>
      </c>
      <c r="S163">
        <v>22352</v>
      </c>
      <c r="T163">
        <v>14075</v>
      </c>
      <c r="U163">
        <v>23055</v>
      </c>
      <c r="V163">
        <v>54436</v>
      </c>
      <c r="W163">
        <v>51764</v>
      </c>
      <c r="X163">
        <v>70346</v>
      </c>
      <c r="Y163">
        <v>26909</v>
      </c>
      <c r="AI163" s="9">
        <v>832874</v>
      </c>
      <c r="AJ163" s="9">
        <v>431871</v>
      </c>
      <c r="AK163" s="9">
        <v>265825</v>
      </c>
      <c r="AL163" s="9">
        <v>309258</v>
      </c>
      <c r="AM163" s="3">
        <v>448549</v>
      </c>
      <c r="AN163" s="3">
        <v>233021</v>
      </c>
      <c r="AO163" s="3">
        <v>218024</v>
      </c>
      <c r="AP163" s="3">
        <v>343278</v>
      </c>
      <c r="AQ163" s="3">
        <v>663630</v>
      </c>
      <c r="AS163" s="3">
        <v>561791</v>
      </c>
      <c r="AT163" s="3">
        <v>373555</v>
      </c>
      <c r="AV163">
        <v>547191</v>
      </c>
      <c r="AW163">
        <v>11679028</v>
      </c>
      <c r="AX163">
        <v>12032291</v>
      </c>
      <c r="AY163" s="3">
        <v>7214737</v>
      </c>
      <c r="AZ163" s="3">
        <v>4258667</v>
      </c>
      <c r="BA163" s="3">
        <v>2500491</v>
      </c>
      <c r="BB163" s="3">
        <v>2852477</v>
      </c>
      <c r="BC163" s="3">
        <v>1913015</v>
      </c>
      <c r="BD163" s="3"/>
    </row>
    <row r="164" spans="2:56">
      <c r="B164" t="s">
        <v>24</v>
      </c>
      <c r="S164">
        <v>32262</v>
      </c>
      <c r="T164">
        <v>2115</v>
      </c>
      <c r="U164">
        <v>4980</v>
      </c>
      <c r="V164">
        <v>38573</v>
      </c>
      <c r="W164">
        <v>3443</v>
      </c>
      <c r="X164">
        <v>56174</v>
      </c>
      <c r="Y164">
        <v>11320</v>
      </c>
      <c r="Z164">
        <v>56</v>
      </c>
      <c r="AI164" s="9">
        <v>19875</v>
      </c>
      <c r="AJ164" s="9">
        <v>101543</v>
      </c>
      <c r="AK164" s="9">
        <v>16105</v>
      </c>
      <c r="AL164" s="9">
        <v>208304</v>
      </c>
      <c r="AM164" s="3">
        <v>13158</v>
      </c>
      <c r="AN164" s="3">
        <v>58436</v>
      </c>
      <c r="AO164" s="3">
        <v>225444</v>
      </c>
      <c r="AP164" s="3">
        <v>184907</v>
      </c>
      <c r="AQ164" s="3">
        <v>102385</v>
      </c>
      <c r="AS164" s="3">
        <v>255449</v>
      </c>
      <c r="AT164" s="3">
        <v>269400</v>
      </c>
      <c r="AW164">
        <v>2175112</v>
      </c>
      <c r="AX164">
        <v>1076131</v>
      </c>
      <c r="AY164" s="3">
        <v>645530</v>
      </c>
      <c r="AZ164" s="3">
        <v>362598</v>
      </c>
      <c r="BA164" s="3">
        <v>1215880</v>
      </c>
      <c r="BB164" s="3">
        <v>786517</v>
      </c>
      <c r="BC164" s="3">
        <v>1739826</v>
      </c>
      <c r="BD164" s="3"/>
    </row>
    <row r="165" spans="2:56">
      <c r="B165" t="s">
        <v>19</v>
      </c>
      <c r="S165">
        <v>254710</v>
      </c>
      <c r="T165">
        <v>101879</v>
      </c>
      <c r="V165">
        <v>4338</v>
      </c>
      <c r="W165">
        <v>56860</v>
      </c>
      <c r="X165">
        <v>72244</v>
      </c>
      <c r="Y165">
        <v>125869</v>
      </c>
      <c r="Z165">
        <v>298</v>
      </c>
      <c r="AI165" s="9"/>
      <c r="AJ165" s="9"/>
      <c r="AK165" s="9"/>
      <c r="AL165" s="9"/>
      <c r="AM165" s="3"/>
      <c r="AN165" s="3"/>
      <c r="AO165" s="3"/>
      <c r="AP165" s="3"/>
      <c r="AQ165" s="3"/>
      <c r="AS165" s="3"/>
      <c r="AT165" s="3"/>
      <c r="AY165" s="3"/>
      <c r="AZ165" s="3"/>
      <c r="BA165" s="3"/>
      <c r="BB165" s="3"/>
      <c r="BC165" s="3"/>
      <c r="BD165" s="3"/>
    </row>
    <row r="166" spans="2:56">
      <c r="B166" t="s">
        <v>202</v>
      </c>
      <c r="V166">
        <v>117</v>
      </c>
      <c r="Y166">
        <v>16</v>
      </c>
      <c r="AI166" s="9"/>
      <c r="AJ166" s="9"/>
      <c r="AK166" s="9"/>
      <c r="AL166" s="9"/>
      <c r="AM166" s="3"/>
      <c r="AN166" s="3"/>
      <c r="AO166" s="3"/>
      <c r="AP166" s="3"/>
      <c r="AQ166" s="3"/>
      <c r="AS166" s="3"/>
      <c r="AT166" s="3"/>
      <c r="AY166" s="3"/>
      <c r="AZ166" s="3"/>
      <c r="BA166" s="3"/>
      <c r="BB166" s="3"/>
      <c r="BC166" s="3"/>
      <c r="BD166" s="3"/>
    </row>
    <row r="167" spans="2:56">
      <c r="B167" t="s">
        <v>20</v>
      </c>
      <c r="S167">
        <v>176214</v>
      </c>
      <c r="T167">
        <v>191743</v>
      </c>
      <c r="U167">
        <v>77169</v>
      </c>
      <c r="V167">
        <v>57234</v>
      </c>
      <c r="W167">
        <v>53978</v>
      </c>
      <c r="X167">
        <v>38532</v>
      </c>
      <c r="Y167">
        <v>92961</v>
      </c>
      <c r="Z167">
        <v>185</v>
      </c>
      <c r="AI167" s="9">
        <v>2825510</v>
      </c>
      <c r="AJ167" s="9">
        <v>1284878</v>
      </c>
      <c r="AK167" s="9">
        <v>1162650</v>
      </c>
      <c r="AL167" s="9">
        <v>867645</v>
      </c>
      <c r="AM167" s="3">
        <v>766897</v>
      </c>
      <c r="AN167" s="3">
        <v>1029395</v>
      </c>
      <c r="AO167" s="3">
        <v>1379258</v>
      </c>
      <c r="AP167" s="3">
        <v>109631</v>
      </c>
      <c r="AQ167" s="3">
        <v>133758</v>
      </c>
      <c r="AS167" s="3">
        <v>615219</v>
      </c>
      <c r="AT167" s="3">
        <v>26800</v>
      </c>
      <c r="AU167">
        <v>7181134</v>
      </c>
      <c r="AV167">
        <v>9425130</v>
      </c>
      <c r="AW167">
        <v>7455216</v>
      </c>
      <c r="AX167">
        <v>1254754</v>
      </c>
      <c r="AY167" s="3">
        <v>4992623</v>
      </c>
      <c r="AZ167" s="3">
        <v>3019492</v>
      </c>
      <c r="BA167" s="3">
        <v>4277615</v>
      </c>
      <c r="BB167" s="3">
        <v>1644311</v>
      </c>
      <c r="BC167" s="3">
        <v>7700450</v>
      </c>
      <c r="BD167" s="3"/>
    </row>
    <row r="168" spans="2:56">
      <c r="B168" t="s">
        <v>248</v>
      </c>
      <c r="AI168" s="9"/>
      <c r="AJ168" s="9"/>
      <c r="AK168" s="9"/>
      <c r="AL168" s="9"/>
      <c r="AM168" s="3"/>
      <c r="AN168" s="3">
        <v>1054869</v>
      </c>
      <c r="AO168" s="3">
        <v>510099</v>
      </c>
      <c r="AP168" s="3">
        <v>678152</v>
      </c>
      <c r="AQ168" s="3">
        <v>392586</v>
      </c>
      <c r="AS168" s="3"/>
      <c r="AT168" s="3"/>
      <c r="AY168" s="3"/>
      <c r="AZ168" s="3"/>
      <c r="BA168" s="3"/>
      <c r="BB168" s="3"/>
      <c r="BC168" s="3"/>
      <c r="BD168" s="3"/>
    </row>
    <row r="169" spans="2:56">
      <c r="B169" t="s">
        <v>137</v>
      </c>
      <c r="S169">
        <v>31860</v>
      </c>
      <c r="T169">
        <v>21707</v>
      </c>
      <c r="U169">
        <v>7571</v>
      </c>
      <c r="V169">
        <v>12236</v>
      </c>
      <c r="W169">
        <v>25779</v>
      </c>
      <c r="X169">
        <v>65590</v>
      </c>
      <c r="Y169">
        <v>47991</v>
      </c>
      <c r="AI169" s="9">
        <v>1591521</v>
      </c>
      <c r="AJ169" s="9">
        <v>1254285</v>
      </c>
      <c r="AK169" s="9">
        <v>1934958</v>
      </c>
      <c r="AL169" s="9">
        <v>1566313</v>
      </c>
      <c r="AM169" s="3">
        <v>1193928</v>
      </c>
      <c r="AN169" s="3"/>
      <c r="AO169" s="3"/>
      <c r="AP169" s="3"/>
      <c r="AQ169" s="3"/>
      <c r="AS169" s="3">
        <v>685047</v>
      </c>
      <c r="AT169" s="3">
        <v>79124</v>
      </c>
      <c r="AW169">
        <v>375726</v>
      </c>
      <c r="AX169">
        <v>884498</v>
      </c>
      <c r="AY169" s="3">
        <v>916927</v>
      </c>
      <c r="AZ169" s="3">
        <v>355207</v>
      </c>
      <c r="BA169" s="3">
        <v>806515</v>
      </c>
      <c r="BB169" s="3">
        <v>738513</v>
      </c>
      <c r="BC169" s="3">
        <v>1028474</v>
      </c>
      <c r="BD169" s="3"/>
    </row>
    <row r="170" spans="2:56">
      <c r="B170" t="s">
        <v>155</v>
      </c>
      <c r="S170">
        <v>2417</v>
      </c>
      <c r="T170">
        <v>1744</v>
      </c>
      <c r="V170">
        <v>35</v>
      </c>
      <c r="X170">
        <v>18</v>
      </c>
      <c r="AI170" s="9"/>
      <c r="AJ170" s="9"/>
      <c r="AK170" s="9">
        <v>26281</v>
      </c>
      <c r="AL170" s="9">
        <v>112</v>
      </c>
      <c r="AM170" s="3"/>
      <c r="AN170" s="3"/>
      <c r="AO170" s="3">
        <v>825</v>
      </c>
      <c r="AP170" s="3">
        <v>3689</v>
      </c>
      <c r="AQ170" s="3"/>
      <c r="AS170" s="3"/>
      <c r="AT170" s="3"/>
      <c r="AU170">
        <v>1324686</v>
      </c>
      <c r="AV170">
        <v>355870</v>
      </c>
      <c r="AW170">
        <v>14616349</v>
      </c>
      <c r="AX170">
        <v>646587</v>
      </c>
      <c r="AY170" s="3">
        <v>14032656</v>
      </c>
      <c r="AZ170" s="3">
        <v>10942537</v>
      </c>
      <c r="BA170" s="3">
        <v>4482459</v>
      </c>
      <c r="BB170" s="3">
        <v>3124495</v>
      </c>
      <c r="BC170" s="3">
        <v>1795938</v>
      </c>
      <c r="BD170" s="3"/>
    </row>
    <row r="171" spans="2:56">
      <c r="B171" t="s">
        <v>90</v>
      </c>
      <c r="S171">
        <v>13401192</v>
      </c>
      <c r="T171">
        <v>10385113</v>
      </c>
      <c r="U171">
        <v>12630556</v>
      </c>
      <c r="V171">
        <v>19107468</v>
      </c>
      <c r="W171">
        <v>12090597</v>
      </c>
      <c r="X171">
        <v>11912995</v>
      </c>
      <c r="Y171">
        <v>43719204</v>
      </c>
      <c r="AI171" s="9">
        <v>334971393</v>
      </c>
      <c r="AJ171" s="9">
        <v>184633100</v>
      </c>
      <c r="AK171" s="9">
        <v>126513593</v>
      </c>
      <c r="AL171" s="9">
        <v>85605122</v>
      </c>
      <c r="AM171" s="3"/>
      <c r="AN171" s="3"/>
      <c r="AO171" s="3"/>
      <c r="AP171" s="3"/>
      <c r="AQ171" s="3"/>
      <c r="AR171" s="3"/>
      <c r="AS171" s="3"/>
      <c r="AT171" s="3"/>
      <c r="AU171">
        <v>428677475</v>
      </c>
      <c r="AV171">
        <v>276947321</v>
      </c>
      <c r="AW171">
        <v>402683471</v>
      </c>
      <c r="AX171">
        <v>432323845</v>
      </c>
      <c r="AY171" s="3"/>
      <c r="AZ171" s="3"/>
      <c r="BA171" s="3"/>
      <c r="BB171" s="3"/>
      <c r="BC171" s="3"/>
    </row>
    <row r="172" spans="2:56">
      <c r="B172" t="s">
        <v>91</v>
      </c>
      <c r="S172">
        <v>1117702</v>
      </c>
      <c r="T172">
        <v>1176556</v>
      </c>
      <c r="U172">
        <v>1467614</v>
      </c>
      <c r="V172">
        <v>1692100</v>
      </c>
      <c r="W172">
        <v>8216631</v>
      </c>
      <c r="X172">
        <v>10130438</v>
      </c>
      <c r="Y172">
        <v>4901983</v>
      </c>
      <c r="AI172" s="9">
        <v>28310116</v>
      </c>
      <c r="AJ172" s="9">
        <v>21825791</v>
      </c>
      <c r="AK172" s="9">
        <v>1211636</v>
      </c>
      <c r="AL172" s="9">
        <v>12035790</v>
      </c>
      <c r="AM172" s="3"/>
      <c r="AN172" s="3"/>
      <c r="AO172" s="3"/>
      <c r="AP172" s="3"/>
      <c r="AQ172" s="3"/>
      <c r="AR172" s="3"/>
      <c r="AS172" s="3"/>
      <c r="AT172" s="3"/>
      <c r="AU172">
        <v>39078480</v>
      </c>
      <c r="AV172">
        <v>1501217</v>
      </c>
      <c r="AW172">
        <v>185000</v>
      </c>
      <c r="AX172">
        <v>14585115</v>
      </c>
      <c r="AY172" s="3"/>
      <c r="AZ172" s="3"/>
      <c r="BA172" s="3"/>
      <c r="BB172" s="3"/>
      <c r="BC172" s="3"/>
    </row>
    <row r="173" spans="2:56">
      <c r="B173" t="s">
        <v>26</v>
      </c>
      <c r="Z173">
        <f>34742+3108</f>
        <v>37850</v>
      </c>
      <c r="AI173" s="9"/>
      <c r="AJ173" s="9"/>
      <c r="AK173" s="9"/>
      <c r="AL173" s="9"/>
      <c r="AM173" s="3">
        <v>140734885</v>
      </c>
      <c r="AN173" s="3">
        <v>129009626</v>
      </c>
      <c r="AO173" s="3">
        <v>161221185</v>
      </c>
      <c r="AP173" s="3">
        <v>184987915</v>
      </c>
      <c r="AQ173" s="3">
        <v>182569663</v>
      </c>
      <c r="AR173" s="3"/>
      <c r="AS173" s="3">
        <v>244234079</v>
      </c>
      <c r="AT173" s="3">
        <v>258992411</v>
      </c>
      <c r="AY173" s="3">
        <v>615244144</v>
      </c>
      <c r="AZ173" s="3">
        <v>676398020</v>
      </c>
      <c r="BA173" s="3">
        <v>791313122</v>
      </c>
      <c r="BB173" s="3">
        <v>700714354</v>
      </c>
      <c r="BC173" s="3">
        <v>797676272</v>
      </c>
      <c r="BD173" s="3"/>
    </row>
    <row r="174" spans="2:56">
      <c r="B174" t="s">
        <v>184</v>
      </c>
      <c r="AI174" s="9"/>
      <c r="AJ174" s="9"/>
      <c r="AK174" s="9"/>
      <c r="AL174" s="9"/>
      <c r="AM174" s="3"/>
      <c r="AN174" s="3"/>
      <c r="AO174" s="3"/>
      <c r="AP174" s="3"/>
      <c r="AQ174" s="3"/>
      <c r="AR174" s="3"/>
      <c r="AS174" s="3"/>
      <c r="AT174" s="3"/>
      <c r="AY174" s="3"/>
      <c r="AZ174" s="3"/>
      <c r="BA174" s="3"/>
      <c r="BB174" s="3"/>
      <c r="BC174" s="3"/>
      <c r="BD174" s="3"/>
    </row>
    <row r="175" spans="2:56">
      <c r="B175" t="s">
        <v>92</v>
      </c>
      <c r="S175">
        <v>372423</v>
      </c>
      <c r="T175">
        <v>534563</v>
      </c>
      <c r="U175">
        <v>921682</v>
      </c>
      <c r="V175">
        <v>1486084</v>
      </c>
      <c r="W175">
        <v>1394811</v>
      </c>
      <c r="X175">
        <v>1153467</v>
      </c>
      <c r="Y175">
        <v>1956617</v>
      </c>
      <c r="AI175" s="9">
        <v>29672073</v>
      </c>
      <c r="AJ175" s="9">
        <v>21071198</v>
      </c>
      <c r="AK175" s="9">
        <v>10555426</v>
      </c>
      <c r="AL175" s="9">
        <v>7478778</v>
      </c>
      <c r="AM175" s="3">
        <v>6665388</v>
      </c>
      <c r="AN175" s="3">
        <v>6629706</v>
      </c>
      <c r="AO175" s="3">
        <v>7805965</v>
      </c>
      <c r="AP175" s="3">
        <v>8091334</v>
      </c>
      <c r="AQ175" s="3">
        <v>5940835</v>
      </c>
      <c r="AR175" s="3"/>
      <c r="AS175" s="3">
        <v>8176721</v>
      </c>
      <c r="AT175" s="3">
        <v>7287846</v>
      </c>
      <c r="AU175">
        <v>12104971</v>
      </c>
      <c r="AV175">
        <v>9884785</v>
      </c>
      <c r="AW175">
        <v>18790232</v>
      </c>
      <c r="AX175">
        <v>17619605</v>
      </c>
      <c r="AY175" s="3">
        <v>12658152</v>
      </c>
      <c r="AZ175" s="3">
        <v>26976369</v>
      </c>
      <c r="BA175" s="3">
        <v>41560932</v>
      </c>
      <c r="BB175" s="3">
        <v>49711183</v>
      </c>
      <c r="BC175" s="3">
        <v>56638554</v>
      </c>
      <c r="BD175" s="3"/>
    </row>
    <row r="176" spans="2:56">
      <c r="B176" t="s">
        <v>138</v>
      </c>
      <c r="S176">
        <v>11902</v>
      </c>
      <c r="T176">
        <v>8075</v>
      </c>
      <c r="U176">
        <v>13513</v>
      </c>
      <c r="V176">
        <v>16856</v>
      </c>
      <c r="X176">
        <v>15180</v>
      </c>
      <c r="Y176">
        <v>2800</v>
      </c>
      <c r="AI176" s="9">
        <v>1680022</v>
      </c>
      <c r="AJ176" s="9">
        <v>892121</v>
      </c>
      <c r="AK176" s="9">
        <v>655605</v>
      </c>
      <c r="AL176" s="9">
        <v>807631</v>
      </c>
      <c r="AM176" s="3">
        <v>719485</v>
      </c>
      <c r="AN176" s="3">
        <v>648564</v>
      </c>
      <c r="AO176" s="3">
        <v>874397</v>
      </c>
      <c r="AP176" s="3">
        <v>942273</v>
      </c>
      <c r="AQ176" s="3">
        <v>789956</v>
      </c>
      <c r="AR176" s="3"/>
      <c r="AS176" s="3">
        <v>1676247</v>
      </c>
      <c r="AT176" s="3">
        <v>1378908</v>
      </c>
      <c r="AU176">
        <v>2753602</v>
      </c>
      <c r="AV176">
        <v>1640518</v>
      </c>
      <c r="AW176">
        <v>4250736</v>
      </c>
      <c r="AX176">
        <v>3963178</v>
      </c>
      <c r="AY176" s="3">
        <v>3078633</v>
      </c>
      <c r="AZ176" s="3">
        <v>5257535</v>
      </c>
      <c r="BA176" s="3">
        <v>4522893</v>
      </c>
      <c r="BB176" s="3">
        <v>6150759</v>
      </c>
      <c r="BC176" s="3">
        <v>6097041</v>
      </c>
      <c r="BD176" s="3"/>
    </row>
    <row r="177" spans="2:56">
      <c r="B177" t="s">
        <v>203</v>
      </c>
      <c r="S177">
        <v>23875</v>
      </c>
      <c r="T177">
        <v>29759</v>
      </c>
      <c r="U177">
        <v>37907</v>
      </c>
      <c r="V177">
        <v>45939</v>
      </c>
      <c r="W177">
        <v>61233</v>
      </c>
      <c r="X177">
        <v>55223</v>
      </c>
      <c r="Y177">
        <v>103187</v>
      </c>
      <c r="AI177" s="9">
        <v>2243394</v>
      </c>
      <c r="AJ177" s="9">
        <v>2093934</v>
      </c>
      <c r="AK177" s="9">
        <v>1839558</v>
      </c>
      <c r="AL177" s="9">
        <v>1467180</v>
      </c>
      <c r="AM177" s="3">
        <v>894443</v>
      </c>
      <c r="AN177" s="3">
        <v>1539595</v>
      </c>
      <c r="AO177" s="3">
        <v>1302153</v>
      </c>
      <c r="AP177" s="3">
        <v>1451174</v>
      </c>
      <c r="AQ177" s="3">
        <v>1422467</v>
      </c>
      <c r="AR177" s="3"/>
      <c r="AS177" s="3">
        <v>1421438</v>
      </c>
      <c r="AT177" s="3">
        <v>2530190</v>
      </c>
      <c r="AU177">
        <v>4221143</v>
      </c>
      <c r="AV177">
        <v>3166678</v>
      </c>
      <c r="AW177">
        <v>830328</v>
      </c>
      <c r="AX177">
        <v>1035160</v>
      </c>
      <c r="AY177" s="3">
        <v>3745271</v>
      </c>
      <c r="AZ177" s="3">
        <v>4623204</v>
      </c>
      <c r="BA177" s="3">
        <v>6929129</v>
      </c>
      <c r="BB177" s="3">
        <v>8767706</v>
      </c>
      <c r="BC177" s="3">
        <v>12049326</v>
      </c>
      <c r="BD177" s="3"/>
    </row>
    <row r="178" spans="2:56">
      <c r="B178" t="s">
        <v>255</v>
      </c>
      <c r="AI178" s="9"/>
      <c r="AJ178" s="9"/>
      <c r="AK178" s="9"/>
      <c r="AL178" s="9"/>
      <c r="AM178" s="3"/>
      <c r="AN178" s="3">
        <v>3750912</v>
      </c>
      <c r="AO178" s="3">
        <v>5148757</v>
      </c>
      <c r="AP178" s="3">
        <v>4345121</v>
      </c>
      <c r="AQ178" s="3">
        <v>3036842</v>
      </c>
      <c r="AR178" s="3"/>
      <c r="AS178" s="3"/>
      <c r="AT178" s="3"/>
      <c r="AY178" s="3"/>
      <c r="AZ178" s="3"/>
      <c r="BA178" s="3"/>
      <c r="BB178" s="3"/>
      <c r="BC178" s="3"/>
      <c r="BD178" s="3"/>
    </row>
    <row r="179" spans="2:56">
      <c r="B179" t="s">
        <v>139</v>
      </c>
      <c r="S179">
        <v>35655</v>
      </c>
      <c r="T179">
        <v>26998</v>
      </c>
      <c r="U179">
        <v>35602</v>
      </c>
      <c r="V179">
        <v>37183</v>
      </c>
      <c r="W179">
        <v>24326</v>
      </c>
      <c r="X179">
        <v>63903</v>
      </c>
      <c r="Y179">
        <v>3590</v>
      </c>
      <c r="AI179" s="9">
        <v>227393</v>
      </c>
      <c r="AJ179" s="9">
        <v>182758</v>
      </c>
      <c r="AK179" s="9">
        <v>74604</v>
      </c>
      <c r="AL179" s="9">
        <v>74715</v>
      </c>
      <c r="AM179" s="3">
        <v>33344</v>
      </c>
      <c r="AN179" s="3"/>
      <c r="AO179" s="3"/>
      <c r="AP179" s="3"/>
      <c r="AQ179" s="3"/>
      <c r="AR179" s="3"/>
      <c r="AS179" s="3"/>
      <c r="AT179" s="3"/>
      <c r="AU179">
        <v>11772</v>
      </c>
      <c r="AY179" s="3">
        <v>785991</v>
      </c>
      <c r="AZ179" s="3">
        <v>217660</v>
      </c>
      <c r="BA179" s="3">
        <v>481516</v>
      </c>
      <c r="BB179" s="3">
        <v>1394107</v>
      </c>
      <c r="BC179" s="3">
        <v>728930</v>
      </c>
      <c r="BD179" s="3"/>
    </row>
    <row r="180" spans="2:56">
      <c r="B180" t="s">
        <v>204</v>
      </c>
      <c r="U180">
        <v>107</v>
      </c>
      <c r="W180">
        <v>1600</v>
      </c>
      <c r="AI180" s="9"/>
      <c r="AJ180" s="9"/>
      <c r="AK180" s="9"/>
      <c r="AL180" s="9"/>
      <c r="AM180" s="3"/>
      <c r="AN180" s="3"/>
      <c r="AO180" s="3"/>
      <c r="AP180" s="3"/>
      <c r="AQ180" s="3"/>
      <c r="AR180" s="3"/>
      <c r="AS180" s="3"/>
      <c r="AT180" s="3"/>
      <c r="AY180" s="3"/>
      <c r="AZ180" s="3"/>
      <c r="BA180" s="3"/>
      <c r="BB180" s="3"/>
      <c r="BC180" s="3"/>
      <c r="BD180" s="3"/>
    </row>
    <row r="181" spans="2:56">
      <c r="B181" t="s">
        <v>219</v>
      </c>
      <c r="AI181" s="9"/>
      <c r="AJ181" s="9"/>
      <c r="AK181" s="9"/>
      <c r="AL181" s="9"/>
      <c r="AM181" s="3"/>
      <c r="AN181" s="3"/>
      <c r="AO181" s="3"/>
      <c r="AP181" s="3"/>
      <c r="AQ181" s="3"/>
      <c r="AR181" s="3"/>
      <c r="AS181" s="3"/>
      <c r="AT181" s="3"/>
      <c r="AX181">
        <v>17400</v>
      </c>
      <c r="AY181" s="3"/>
      <c r="AZ181" s="3">
        <v>18104</v>
      </c>
      <c r="BA181" s="3">
        <v>29232</v>
      </c>
      <c r="BB181" s="3"/>
      <c r="BC181" s="3"/>
      <c r="BD181" s="3"/>
    </row>
    <row r="182" spans="2:56">
      <c r="B182" t="s">
        <v>140</v>
      </c>
      <c r="C182" t="s">
        <v>230</v>
      </c>
      <c r="S182">
        <v>1562</v>
      </c>
      <c r="T182">
        <v>538</v>
      </c>
      <c r="U182">
        <v>45</v>
      </c>
      <c r="V182">
        <v>530</v>
      </c>
      <c r="AI182" s="9">
        <v>14576</v>
      </c>
      <c r="AJ182" s="9"/>
      <c r="AK182" s="9">
        <v>4061</v>
      </c>
      <c r="AL182" s="9"/>
      <c r="AM182" s="3">
        <v>2435</v>
      </c>
      <c r="AN182" s="3"/>
      <c r="AO182" s="3"/>
      <c r="AP182" s="3"/>
      <c r="AQ182" s="3"/>
      <c r="AR182" s="3"/>
      <c r="AS182" s="3"/>
      <c r="AT182" s="3"/>
      <c r="AU182">
        <v>12262</v>
      </c>
      <c r="AY182" s="3">
        <v>977</v>
      </c>
      <c r="AZ182" s="3">
        <v>9438</v>
      </c>
      <c r="BA182" s="3">
        <v>11889</v>
      </c>
      <c r="BB182" s="3">
        <v>39517</v>
      </c>
      <c r="BC182" s="3">
        <v>50927</v>
      </c>
      <c r="BD182" s="3"/>
    </row>
    <row r="183" spans="2:56">
      <c r="B183" t="s">
        <v>93</v>
      </c>
      <c r="S183">
        <v>4604</v>
      </c>
      <c r="T183">
        <v>30185</v>
      </c>
      <c r="U183">
        <v>51972</v>
      </c>
      <c r="X183">
        <v>13865</v>
      </c>
      <c r="Y183">
        <v>11625</v>
      </c>
      <c r="AI183" s="9">
        <v>1057089</v>
      </c>
      <c r="AJ183" s="9">
        <v>798053</v>
      </c>
      <c r="AK183" s="9">
        <v>745276</v>
      </c>
      <c r="AL183" s="9">
        <v>1398426</v>
      </c>
      <c r="AM183" s="3">
        <v>346945</v>
      </c>
      <c r="AN183" s="3">
        <v>2072529</v>
      </c>
      <c r="AO183" s="3">
        <v>1729299</v>
      </c>
      <c r="AP183" s="3">
        <v>1030369</v>
      </c>
      <c r="AQ183" s="3">
        <v>1478262</v>
      </c>
      <c r="AR183" s="3"/>
      <c r="AS183" s="3">
        <v>149550</v>
      </c>
      <c r="AT183" s="3">
        <v>38170</v>
      </c>
      <c r="AU183">
        <v>40227</v>
      </c>
      <c r="AV183">
        <v>24944</v>
      </c>
      <c r="AX183">
        <v>8597</v>
      </c>
      <c r="AY183" s="3">
        <v>23198</v>
      </c>
      <c r="AZ183" s="3">
        <v>297220</v>
      </c>
      <c r="BA183" s="3">
        <v>223511</v>
      </c>
      <c r="BB183" s="3">
        <v>2966733</v>
      </c>
      <c r="BC183" s="3">
        <v>6263651</v>
      </c>
      <c r="BD183" s="3"/>
    </row>
    <row r="184" spans="2:56">
      <c r="B184" t="s">
        <v>205</v>
      </c>
      <c r="S184">
        <v>227</v>
      </c>
      <c r="T184">
        <v>233</v>
      </c>
      <c r="W184">
        <v>1880</v>
      </c>
      <c r="X184">
        <v>15735</v>
      </c>
      <c r="AI184" s="9">
        <v>134225</v>
      </c>
      <c r="AJ184" s="9">
        <v>52004</v>
      </c>
      <c r="AK184" s="9">
        <v>52081</v>
      </c>
      <c r="AL184" s="9">
        <v>49938</v>
      </c>
      <c r="AM184" s="3">
        <v>1865</v>
      </c>
      <c r="AN184" s="3">
        <v>810</v>
      </c>
      <c r="AO184" s="3"/>
      <c r="AP184" s="3"/>
      <c r="AQ184" s="3">
        <v>975</v>
      </c>
      <c r="AR184" s="3"/>
      <c r="AS184" s="3"/>
      <c r="AT184" s="3">
        <v>835</v>
      </c>
      <c r="AY184" s="3">
        <v>11937</v>
      </c>
      <c r="AZ184" s="3">
        <v>222139</v>
      </c>
      <c r="BA184" s="3">
        <v>42716</v>
      </c>
      <c r="BB184" s="3">
        <v>13000</v>
      </c>
      <c r="BC184" s="3">
        <v>21719</v>
      </c>
      <c r="BD184" s="3"/>
    </row>
    <row r="185" spans="2:56">
      <c r="B185" t="s">
        <v>141</v>
      </c>
      <c r="X185">
        <v>7484</v>
      </c>
      <c r="Y185">
        <v>518</v>
      </c>
      <c r="AI185" s="9">
        <v>75072</v>
      </c>
      <c r="AJ185" s="9">
        <v>16839</v>
      </c>
      <c r="AK185" s="9">
        <v>45037</v>
      </c>
      <c r="AL185" s="9">
        <v>19008</v>
      </c>
      <c r="AM185" s="3">
        <v>10131</v>
      </c>
      <c r="AN185" s="3">
        <v>23192</v>
      </c>
      <c r="AO185" s="3">
        <v>8887</v>
      </c>
      <c r="AP185" s="3">
        <v>67753</v>
      </c>
      <c r="AQ185" s="3">
        <v>150557</v>
      </c>
      <c r="AR185" s="3"/>
      <c r="AS185" s="3"/>
      <c r="AT185" s="3">
        <v>5904</v>
      </c>
      <c r="AV185">
        <v>106715</v>
      </c>
      <c r="AW185">
        <v>235060</v>
      </c>
      <c r="AX185">
        <v>278259</v>
      </c>
      <c r="AY185" s="3">
        <v>459956</v>
      </c>
      <c r="AZ185" s="3">
        <v>282669</v>
      </c>
      <c r="BA185" s="3">
        <v>724576</v>
      </c>
      <c r="BB185" s="3">
        <v>366702</v>
      </c>
      <c r="BC185" s="3">
        <v>899787</v>
      </c>
      <c r="BD185" s="3"/>
    </row>
    <row r="186" spans="2:56">
      <c r="B186" t="s">
        <v>227</v>
      </c>
      <c r="AI186" s="9"/>
      <c r="AJ186" s="9">
        <v>10000</v>
      </c>
      <c r="AK186" s="9"/>
      <c r="AL186" s="9"/>
      <c r="AM186" s="3"/>
      <c r="AN186" s="3">
        <v>29386</v>
      </c>
      <c r="AO186" s="3">
        <v>70167</v>
      </c>
      <c r="AP186" s="3">
        <v>146487</v>
      </c>
      <c r="AQ186" s="3">
        <v>17818</v>
      </c>
      <c r="AR186" s="3"/>
      <c r="AS186" s="3">
        <v>44900</v>
      </c>
      <c r="AT186" s="3">
        <v>33832</v>
      </c>
      <c r="AX186">
        <v>11400</v>
      </c>
      <c r="AY186" s="3"/>
      <c r="AZ186" s="3">
        <v>8400</v>
      </c>
      <c r="BA186" s="3"/>
      <c r="BB186" s="3"/>
      <c r="BC186" s="3"/>
      <c r="BD186" s="3"/>
    </row>
    <row r="187" spans="2:56">
      <c r="B187" t="s">
        <v>206</v>
      </c>
      <c r="S187">
        <v>305</v>
      </c>
      <c r="T187">
        <v>52</v>
      </c>
      <c r="X187">
        <v>19995</v>
      </c>
      <c r="Y187">
        <v>1382</v>
      </c>
      <c r="AI187" s="9">
        <v>177799</v>
      </c>
      <c r="AJ187" s="9">
        <v>72093</v>
      </c>
      <c r="AK187" s="9">
        <v>80670</v>
      </c>
      <c r="AL187" s="9">
        <v>45219</v>
      </c>
      <c r="AM187" s="3">
        <v>82106</v>
      </c>
      <c r="AN187" s="3">
        <v>104305</v>
      </c>
      <c r="AO187" s="3">
        <v>95805</v>
      </c>
      <c r="AP187" s="3">
        <v>105840</v>
      </c>
      <c r="AQ187" s="3">
        <v>116208</v>
      </c>
      <c r="AR187" s="3"/>
      <c r="AS187" s="3">
        <v>90417</v>
      </c>
      <c r="AT187" s="3">
        <v>52672</v>
      </c>
      <c r="AU187">
        <v>52510</v>
      </c>
      <c r="AV187">
        <v>156935</v>
      </c>
      <c r="AW187">
        <v>174739</v>
      </c>
      <c r="AY187" s="3">
        <v>78770</v>
      </c>
      <c r="AZ187" s="3">
        <v>385566</v>
      </c>
      <c r="BA187" s="3">
        <v>430047</v>
      </c>
      <c r="BB187" s="3">
        <v>987870</v>
      </c>
      <c r="BC187" s="3">
        <v>1060790</v>
      </c>
      <c r="BD187" s="3"/>
    </row>
    <row r="188" spans="2:56">
      <c r="B188" t="s">
        <v>220</v>
      </c>
      <c r="AI188" s="9">
        <v>63897</v>
      </c>
      <c r="AJ188" s="9">
        <v>47289</v>
      </c>
      <c r="AK188" s="9">
        <v>51326</v>
      </c>
      <c r="AL188" s="9">
        <v>78522</v>
      </c>
      <c r="AM188" s="3">
        <v>96245</v>
      </c>
      <c r="AN188" s="3">
        <v>47890</v>
      </c>
      <c r="AO188" s="3">
        <v>20752</v>
      </c>
      <c r="AP188" s="3">
        <v>74260</v>
      </c>
      <c r="AQ188" s="3">
        <v>69226</v>
      </c>
      <c r="AR188" s="3"/>
      <c r="AS188" s="3">
        <v>43373</v>
      </c>
      <c r="AT188" s="3">
        <v>16823</v>
      </c>
      <c r="AU188">
        <v>92700</v>
      </c>
      <c r="AV188">
        <v>42854</v>
      </c>
      <c r="AW188">
        <v>492393</v>
      </c>
      <c r="AY188" s="3">
        <v>401328</v>
      </c>
      <c r="AZ188" s="3">
        <v>98326</v>
      </c>
      <c r="BA188" s="3">
        <v>894605</v>
      </c>
      <c r="BB188" s="3">
        <v>966230</v>
      </c>
      <c r="BC188" s="3">
        <v>972439</v>
      </c>
      <c r="BD188" s="3"/>
    </row>
    <row r="189" spans="2:56">
      <c r="B189" t="s">
        <v>142</v>
      </c>
      <c r="S189">
        <v>8764</v>
      </c>
      <c r="T189">
        <v>967</v>
      </c>
      <c r="X189">
        <v>1340</v>
      </c>
      <c r="Y189">
        <v>19321</v>
      </c>
      <c r="AI189" s="10">
        <v>337590</v>
      </c>
      <c r="AJ189" s="10">
        <v>342365</v>
      </c>
      <c r="AK189" s="10">
        <v>241423</v>
      </c>
      <c r="AL189" s="10">
        <v>65782</v>
      </c>
      <c r="AM189" s="3">
        <v>803735</v>
      </c>
      <c r="AN189" s="3">
        <v>652835</v>
      </c>
      <c r="AO189" s="3">
        <v>1189652</v>
      </c>
      <c r="AP189" s="3">
        <v>1853673</v>
      </c>
      <c r="AQ189" s="3">
        <v>88694</v>
      </c>
      <c r="AR189" s="3"/>
      <c r="AS189" s="3">
        <v>46217</v>
      </c>
      <c r="AT189" s="3">
        <v>14024</v>
      </c>
      <c r="AU189">
        <v>25458</v>
      </c>
      <c r="AW189">
        <v>15243</v>
      </c>
      <c r="AY189" s="3">
        <v>4200</v>
      </c>
      <c r="AZ189" s="3">
        <v>114792</v>
      </c>
      <c r="BA189" s="3">
        <v>37240</v>
      </c>
      <c r="BB189" s="3">
        <v>78</v>
      </c>
      <c r="BC189" s="3">
        <v>14714</v>
      </c>
      <c r="BD189" s="3"/>
    </row>
    <row r="190" spans="2:56">
      <c r="B190" t="s">
        <v>156</v>
      </c>
      <c r="Y190">
        <v>421</v>
      </c>
      <c r="AI190" s="10">
        <v>67647</v>
      </c>
      <c r="AJ190" s="10">
        <v>22190</v>
      </c>
      <c r="AK190" s="10">
        <v>67940</v>
      </c>
      <c r="AL190" s="10">
        <v>146703</v>
      </c>
      <c r="AM190" s="3">
        <v>47710</v>
      </c>
      <c r="AN190" s="3">
        <v>56140</v>
      </c>
      <c r="AO190" s="3">
        <v>123096</v>
      </c>
      <c r="AP190" s="3">
        <v>41427</v>
      </c>
      <c r="AQ190" s="3">
        <v>44756</v>
      </c>
      <c r="AR190" s="3"/>
      <c r="AS190" s="3">
        <v>54417</v>
      </c>
      <c r="AT190" s="3">
        <v>21236</v>
      </c>
      <c r="AU190">
        <v>37389</v>
      </c>
      <c r="AV190">
        <v>40600</v>
      </c>
      <c r="AW190">
        <v>29000</v>
      </c>
      <c r="AX190">
        <v>2454</v>
      </c>
      <c r="AY190" s="3">
        <v>10640</v>
      </c>
      <c r="AZ190" s="3">
        <v>11400</v>
      </c>
      <c r="BA190" s="3">
        <v>24304</v>
      </c>
      <c r="BB190" s="3">
        <v>110998</v>
      </c>
      <c r="BC190" s="3">
        <v>161596</v>
      </c>
      <c r="BD190" s="3"/>
    </row>
    <row r="191" spans="2:56">
      <c r="B191" t="s">
        <v>243</v>
      </c>
      <c r="T191">
        <v>250</v>
      </c>
      <c r="U191">
        <v>317</v>
      </c>
      <c r="AI191" s="10">
        <v>54550</v>
      </c>
      <c r="AJ191" s="10">
        <v>91377</v>
      </c>
      <c r="AK191" s="10">
        <v>133104</v>
      </c>
      <c r="AL191" s="10">
        <v>79449</v>
      </c>
      <c r="AM191" s="3">
        <v>72150</v>
      </c>
      <c r="AN191" s="3">
        <v>32178</v>
      </c>
      <c r="AO191" s="3">
        <v>16992</v>
      </c>
      <c r="AP191" s="3">
        <v>6385</v>
      </c>
      <c r="AQ191" s="3">
        <v>29379</v>
      </c>
      <c r="AR191" s="3"/>
      <c r="AS191" s="3">
        <v>188081</v>
      </c>
      <c r="AT191" s="3">
        <v>23887</v>
      </c>
      <c r="AU191">
        <v>110097</v>
      </c>
      <c r="AV191">
        <v>1120</v>
      </c>
      <c r="AW191">
        <v>212966</v>
      </c>
      <c r="AX191">
        <v>417854</v>
      </c>
      <c r="AY191" s="3">
        <v>528851</v>
      </c>
      <c r="AZ191" s="3">
        <v>550246</v>
      </c>
      <c r="BA191" s="3">
        <v>547242</v>
      </c>
      <c r="BB191" s="3">
        <v>829353</v>
      </c>
      <c r="BC191" s="3">
        <v>1440509</v>
      </c>
      <c r="BD191" s="3"/>
    </row>
    <row r="192" spans="2:56">
      <c r="B192" t="s">
        <v>94</v>
      </c>
      <c r="S192">
        <v>4788</v>
      </c>
      <c r="T192">
        <v>3085</v>
      </c>
      <c r="U192">
        <v>7039</v>
      </c>
      <c r="V192">
        <v>3003</v>
      </c>
      <c r="W192">
        <v>2017</v>
      </c>
      <c r="X192">
        <v>7142</v>
      </c>
      <c r="Y192">
        <v>1405</v>
      </c>
      <c r="AI192" s="10">
        <v>122361</v>
      </c>
      <c r="AJ192" s="10">
        <v>58445</v>
      </c>
      <c r="AK192" s="10">
        <v>94173</v>
      </c>
      <c r="AL192" s="10">
        <v>71621</v>
      </c>
      <c r="AM192" s="3">
        <v>44189</v>
      </c>
      <c r="AN192" s="3">
        <v>63585</v>
      </c>
      <c r="AO192" s="3">
        <v>69338</v>
      </c>
      <c r="AP192" s="3">
        <v>77398</v>
      </c>
      <c r="AQ192" s="3">
        <v>61240</v>
      </c>
      <c r="AR192" s="3"/>
      <c r="AS192" s="3">
        <v>132713</v>
      </c>
      <c r="AT192" s="3">
        <v>43075</v>
      </c>
      <c r="AU192">
        <v>146968</v>
      </c>
      <c r="AV192">
        <v>108026</v>
      </c>
      <c r="AW192">
        <v>75836</v>
      </c>
      <c r="AX192">
        <v>6922</v>
      </c>
      <c r="AY192" s="3">
        <v>4931</v>
      </c>
      <c r="AZ192" s="3">
        <v>96361</v>
      </c>
      <c r="BA192" s="3">
        <v>71223</v>
      </c>
      <c r="BB192" s="3">
        <v>68822</v>
      </c>
      <c r="BC192" s="3">
        <v>158950</v>
      </c>
      <c r="BD192" s="3"/>
    </row>
    <row r="193" spans="2:56">
      <c r="B193" t="s">
        <v>207</v>
      </c>
      <c r="W193">
        <v>258</v>
      </c>
      <c r="X193">
        <v>42</v>
      </c>
      <c r="AI193" s="9"/>
      <c r="AJ193" s="9"/>
      <c r="AK193" s="9"/>
      <c r="AL193" s="9"/>
      <c r="AM193" s="3"/>
      <c r="AN193" s="3">
        <v>160</v>
      </c>
      <c r="AO193" s="3"/>
      <c r="AP193" s="3">
        <v>8115</v>
      </c>
      <c r="AQ193" s="3"/>
      <c r="AR193" s="3"/>
      <c r="AS193" s="3">
        <v>465</v>
      </c>
      <c r="AT193" s="3"/>
      <c r="AY193" s="3"/>
      <c r="AZ193" s="3"/>
      <c r="BA193" s="3">
        <v>7000</v>
      </c>
      <c r="BB193" s="3"/>
      <c r="BC193" s="3"/>
      <c r="BD193" s="3"/>
    </row>
    <row r="194" spans="2:56">
      <c r="B194" t="s">
        <v>28</v>
      </c>
      <c r="S194">
        <v>102590</v>
      </c>
      <c r="T194">
        <v>25712</v>
      </c>
      <c r="U194">
        <v>221829</v>
      </c>
      <c r="V194">
        <v>288049</v>
      </c>
      <c r="W194">
        <v>272989</v>
      </c>
      <c r="X194">
        <v>571141</v>
      </c>
      <c r="Y194">
        <v>706335</v>
      </c>
      <c r="Z194">
        <v>530</v>
      </c>
      <c r="AI194" s="10">
        <v>7069111</v>
      </c>
      <c r="AJ194" s="10">
        <v>4236571</v>
      </c>
      <c r="AK194" s="10">
        <v>3184126</v>
      </c>
      <c r="AL194" s="10">
        <v>2702314</v>
      </c>
      <c r="AM194" s="3">
        <v>3372290</v>
      </c>
      <c r="AN194" s="3">
        <v>3365026</v>
      </c>
      <c r="AO194" s="3">
        <v>4015133</v>
      </c>
      <c r="AP194" s="3">
        <v>4456976</v>
      </c>
      <c r="AQ194" s="3">
        <v>5793418</v>
      </c>
      <c r="AR194" s="3"/>
      <c r="AS194" s="3">
        <v>12327055</v>
      </c>
      <c r="AT194" s="3">
        <v>4292906</v>
      </c>
      <c r="AU194">
        <v>7090255</v>
      </c>
      <c r="AV194">
        <v>3569386</v>
      </c>
      <c r="AW194">
        <v>7373653</v>
      </c>
      <c r="AX194">
        <v>7233930</v>
      </c>
      <c r="AY194" s="3">
        <v>10155968</v>
      </c>
      <c r="AZ194" s="3">
        <v>10085515</v>
      </c>
      <c r="BA194" s="3">
        <v>12202101</v>
      </c>
      <c r="BB194" s="3">
        <v>26003423</v>
      </c>
      <c r="BC194" s="3">
        <v>3831508</v>
      </c>
      <c r="BD194" s="3"/>
    </row>
    <row r="195" spans="2:56">
      <c r="B195" t="s">
        <v>185</v>
      </c>
      <c r="T195">
        <v>153</v>
      </c>
      <c r="V195">
        <v>1867</v>
      </c>
      <c r="X195">
        <v>8251</v>
      </c>
      <c r="AI195" s="10">
        <v>84769</v>
      </c>
      <c r="AJ195" s="10">
        <v>18774</v>
      </c>
      <c r="AK195" s="10">
        <v>24131</v>
      </c>
      <c r="AL195" s="10">
        <v>134592</v>
      </c>
      <c r="AM195" s="3">
        <v>161461</v>
      </c>
      <c r="AN195" s="3">
        <v>183265</v>
      </c>
      <c r="AO195" s="3">
        <v>28300</v>
      </c>
      <c r="AP195" s="3">
        <v>69713</v>
      </c>
      <c r="AQ195" s="3">
        <v>42707</v>
      </c>
      <c r="AR195" s="3"/>
      <c r="AS195" s="3">
        <v>57537</v>
      </c>
      <c r="AT195" s="3">
        <v>24707</v>
      </c>
      <c r="AU195">
        <v>124312</v>
      </c>
      <c r="AV195">
        <v>174262</v>
      </c>
      <c r="AW195">
        <v>580509</v>
      </c>
      <c r="AX195">
        <v>469026</v>
      </c>
      <c r="AY195" s="3">
        <v>1012108</v>
      </c>
      <c r="AZ195" s="3">
        <v>947069</v>
      </c>
      <c r="BA195" s="3">
        <v>2339146</v>
      </c>
      <c r="BB195" s="3">
        <v>2940558</v>
      </c>
      <c r="BC195" s="3">
        <v>853707</v>
      </c>
      <c r="BD195" s="3"/>
    </row>
    <row r="196" spans="2:56">
      <c r="B196" t="s">
        <v>95</v>
      </c>
      <c r="S196">
        <v>115115</v>
      </c>
      <c r="T196">
        <v>62528</v>
      </c>
      <c r="U196">
        <v>69565</v>
      </c>
      <c r="V196">
        <v>41833</v>
      </c>
      <c r="W196">
        <v>50018</v>
      </c>
      <c r="X196">
        <v>99361</v>
      </c>
      <c r="Y196">
        <v>464889</v>
      </c>
      <c r="AI196" s="10">
        <v>3187107</v>
      </c>
      <c r="AJ196" s="10">
        <v>2379915</v>
      </c>
      <c r="AK196" s="10">
        <v>1246423</v>
      </c>
      <c r="AL196" s="10">
        <v>1148120</v>
      </c>
      <c r="AM196" s="3">
        <v>1269595</v>
      </c>
      <c r="AN196" s="3">
        <v>996335</v>
      </c>
      <c r="AO196" s="3">
        <v>416078</v>
      </c>
      <c r="AP196" s="3">
        <v>1044831</v>
      </c>
      <c r="AQ196" s="3">
        <v>2310722</v>
      </c>
      <c r="AR196" s="3"/>
      <c r="AS196" s="3">
        <v>2785688</v>
      </c>
      <c r="AT196" s="3">
        <v>2015668</v>
      </c>
      <c r="AU196">
        <v>5122835</v>
      </c>
      <c r="AV196">
        <v>3484201</v>
      </c>
      <c r="AW196">
        <v>2603348</v>
      </c>
      <c r="AX196">
        <v>5207796</v>
      </c>
      <c r="AY196" s="3">
        <v>4294863</v>
      </c>
      <c r="AZ196" s="3">
        <v>5224060</v>
      </c>
      <c r="BA196" s="3">
        <v>10386724</v>
      </c>
      <c r="BB196" s="3">
        <v>15489549</v>
      </c>
      <c r="BC196" s="3">
        <v>9056243</v>
      </c>
      <c r="BD196" s="3"/>
    </row>
    <row r="197" spans="2:56">
      <c r="B197" t="s">
        <v>27</v>
      </c>
      <c r="S197">
        <v>2090302</v>
      </c>
      <c r="T197">
        <v>1630725</v>
      </c>
      <c r="U197">
        <v>2079634</v>
      </c>
      <c r="V197">
        <v>1712172</v>
      </c>
      <c r="W197">
        <v>1251994</v>
      </c>
      <c r="X197">
        <v>2028906</v>
      </c>
      <c r="Y197">
        <v>6380155</v>
      </c>
      <c r="Z197">
        <v>5287</v>
      </c>
      <c r="AI197" s="10">
        <v>71018102</v>
      </c>
      <c r="AJ197" s="10">
        <v>36310388</v>
      </c>
      <c r="AK197" s="10">
        <v>15431126</v>
      </c>
      <c r="AL197" s="10">
        <v>28260236</v>
      </c>
      <c r="AM197" s="3">
        <v>22737059</v>
      </c>
      <c r="AN197" s="3">
        <v>27381862</v>
      </c>
      <c r="AO197" s="3">
        <v>20710801</v>
      </c>
      <c r="AP197" s="3">
        <v>30765245</v>
      </c>
      <c r="AQ197" s="3">
        <v>27108612</v>
      </c>
      <c r="AR197" s="3"/>
      <c r="AS197" s="3">
        <v>35531756</v>
      </c>
      <c r="AT197" s="3">
        <v>40205326</v>
      </c>
      <c r="AU197">
        <v>57938638</v>
      </c>
      <c r="AV197">
        <v>26420275</v>
      </c>
      <c r="AW197">
        <v>40654895</v>
      </c>
      <c r="AX197">
        <v>47059614</v>
      </c>
      <c r="AY197" s="3">
        <v>44829217</v>
      </c>
      <c r="AZ197" s="3">
        <v>63292704</v>
      </c>
      <c r="BA197" s="3">
        <v>109193083</v>
      </c>
      <c r="BB197" s="3">
        <v>168201428</v>
      </c>
      <c r="BC197" s="3">
        <v>76496562</v>
      </c>
      <c r="BD197" s="3"/>
    </row>
    <row r="198" spans="2:56">
      <c r="B198" t="s">
        <v>30</v>
      </c>
      <c r="S198">
        <v>709496</v>
      </c>
      <c r="T198">
        <v>511459</v>
      </c>
      <c r="U198">
        <v>754648</v>
      </c>
      <c r="V198">
        <v>1069458</v>
      </c>
      <c r="W198">
        <v>951804</v>
      </c>
      <c r="X198">
        <v>1429199</v>
      </c>
      <c r="Y198">
        <v>867117</v>
      </c>
      <c r="Z198">
        <v>2133</v>
      </c>
      <c r="AI198" s="10">
        <v>14607884</v>
      </c>
      <c r="AJ198" s="10">
        <v>6292498</v>
      </c>
      <c r="AK198" s="10">
        <v>1756900</v>
      </c>
      <c r="AL198" s="10">
        <v>1652297</v>
      </c>
      <c r="AM198" s="3">
        <v>2833927</v>
      </c>
      <c r="AN198" s="3">
        <v>2483355</v>
      </c>
      <c r="AO198" s="3">
        <v>3737231</v>
      </c>
      <c r="AP198" s="3">
        <v>3250686</v>
      </c>
      <c r="AQ198" s="3">
        <v>2423269</v>
      </c>
      <c r="AR198" s="3"/>
      <c r="AS198" s="3">
        <v>2937908</v>
      </c>
      <c r="AT198" s="3">
        <v>4309283</v>
      </c>
      <c r="AU198">
        <v>8039832</v>
      </c>
      <c r="AV198">
        <v>3222616</v>
      </c>
      <c r="AW198">
        <v>8112708</v>
      </c>
      <c r="AX198">
        <v>9872231</v>
      </c>
      <c r="AY198" s="3">
        <v>9853655</v>
      </c>
      <c r="AZ198" s="3">
        <v>16484349</v>
      </c>
      <c r="BA198" s="3">
        <v>15636176</v>
      </c>
      <c r="BB198" s="3">
        <v>17340081</v>
      </c>
      <c r="BC198" s="3">
        <v>22168040</v>
      </c>
      <c r="BD198" s="3"/>
    </row>
    <row r="199" spans="2:56">
      <c r="B199" t="s">
        <v>143</v>
      </c>
      <c r="S199">
        <v>24646</v>
      </c>
      <c r="T199">
        <v>14280</v>
      </c>
      <c r="U199">
        <v>2231</v>
      </c>
      <c r="V199">
        <v>5867</v>
      </c>
      <c r="W199">
        <v>558</v>
      </c>
      <c r="X199">
        <v>30089</v>
      </c>
      <c r="Y199">
        <v>22325</v>
      </c>
      <c r="AI199" s="10">
        <v>392648</v>
      </c>
      <c r="AJ199" s="10">
        <v>249858</v>
      </c>
      <c r="AK199" s="10">
        <v>221004</v>
      </c>
      <c r="AL199" s="10">
        <v>100727</v>
      </c>
      <c r="AM199" s="3">
        <v>205111</v>
      </c>
      <c r="AN199" s="3">
        <v>151785</v>
      </c>
      <c r="AO199" s="3">
        <v>193088</v>
      </c>
      <c r="AP199" s="3">
        <v>208600</v>
      </c>
      <c r="AQ199" s="3">
        <v>211479</v>
      </c>
      <c r="AR199" s="3"/>
      <c r="AS199" s="3">
        <v>99035</v>
      </c>
      <c r="AT199" s="3">
        <v>169105</v>
      </c>
      <c r="AU199">
        <v>217441</v>
      </c>
      <c r="AV199">
        <v>208283</v>
      </c>
      <c r="AW199">
        <v>377155</v>
      </c>
      <c r="AX199">
        <v>877871</v>
      </c>
      <c r="AY199" s="3">
        <v>351919</v>
      </c>
      <c r="AZ199" s="3">
        <v>813315</v>
      </c>
      <c r="BA199" s="3">
        <v>476666</v>
      </c>
      <c r="BB199" s="3">
        <v>1363096</v>
      </c>
      <c r="BC199" s="3">
        <v>499265</v>
      </c>
      <c r="BD199" s="3"/>
    </row>
    <row r="200" spans="2:56">
      <c r="B200" t="s">
        <v>194</v>
      </c>
      <c r="V200">
        <v>6256</v>
      </c>
      <c r="W200">
        <v>3129</v>
      </c>
      <c r="X200">
        <v>8123</v>
      </c>
      <c r="Y200">
        <v>5085</v>
      </c>
      <c r="AI200" s="10">
        <v>128358</v>
      </c>
      <c r="AJ200" s="10">
        <v>22089</v>
      </c>
      <c r="AK200" s="10">
        <v>1150</v>
      </c>
      <c r="AL200" s="10">
        <v>8439</v>
      </c>
      <c r="AM200" s="3">
        <v>14984</v>
      </c>
      <c r="AN200" s="3">
        <v>13050</v>
      </c>
      <c r="AO200" s="3">
        <v>14281</v>
      </c>
      <c r="AP200" s="3">
        <v>47160</v>
      </c>
      <c r="AQ200" s="3">
        <v>75195</v>
      </c>
      <c r="AR200" s="3"/>
      <c r="AS200" s="3">
        <v>138744</v>
      </c>
      <c r="AT200" s="3">
        <v>129841</v>
      </c>
      <c r="AU200">
        <v>418130</v>
      </c>
      <c r="AV200">
        <v>100633</v>
      </c>
      <c r="AW200">
        <v>277341</v>
      </c>
      <c r="AX200">
        <v>450346</v>
      </c>
      <c r="AY200" s="3">
        <v>168677</v>
      </c>
      <c r="AZ200" s="3">
        <v>769360</v>
      </c>
      <c r="BA200" s="3">
        <v>272096</v>
      </c>
      <c r="BB200" s="3">
        <v>1303143</v>
      </c>
      <c r="BC200" s="3">
        <v>997695</v>
      </c>
      <c r="BD200" s="3"/>
    </row>
    <row r="201" spans="2:56">
      <c r="B201" t="s">
        <v>157</v>
      </c>
      <c r="S201">
        <v>70036</v>
      </c>
      <c r="T201">
        <v>80309</v>
      </c>
      <c r="U201">
        <v>81941</v>
      </c>
      <c r="V201">
        <v>148379</v>
      </c>
      <c r="W201">
        <v>125544</v>
      </c>
      <c r="X201">
        <v>324237</v>
      </c>
      <c r="Y201">
        <v>157107</v>
      </c>
      <c r="AI201" s="10">
        <v>3265371</v>
      </c>
      <c r="AJ201" s="10">
        <v>2047715</v>
      </c>
      <c r="AK201" s="10">
        <v>1533773</v>
      </c>
      <c r="AL201" s="10">
        <v>2018137</v>
      </c>
      <c r="AM201" s="3">
        <v>2005344</v>
      </c>
      <c r="AN201" s="3">
        <v>2313954</v>
      </c>
      <c r="AO201" s="3">
        <v>2120058</v>
      </c>
      <c r="AP201" s="3">
        <v>2087629</v>
      </c>
      <c r="AQ201" s="3">
        <v>2139426</v>
      </c>
      <c r="AR201" s="3"/>
      <c r="AS201" s="3">
        <v>3715933</v>
      </c>
      <c r="AT201" s="3">
        <v>2945838</v>
      </c>
      <c r="AU201">
        <v>5686206</v>
      </c>
      <c r="AV201">
        <v>4688136</v>
      </c>
      <c r="AW201">
        <v>3125532</v>
      </c>
      <c r="AX201">
        <v>3865515</v>
      </c>
      <c r="AY201" s="3">
        <v>3380562</v>
      </c>
      <c r="AZ201" s="3">
        <v>7694078</v>
      </c>
      <c r="BA201" s="3">
        <v>12276914</v>
      </c>
      <c r="BB201" s="3">
        <v>15865586</v>
      </c>
      <c r="BC201" s="3">
        <v>12445635</v>
      </c>
      <c r="BD201" s="3"/>
    </row>
    <row r="202" spans="2:56">
      <c r="B202" t="s">
        <v>225</v>
      </c>
      <c r="AI202" s="9"/>
      <c r="AJ202" s="9">
        <v>1620</v>
      </c>
      <c r="AK202" s="9"/>
      <c r="AL202" s="9">
        <v>1744</v>
      </c>
      <c r="AM202" s="3"/>
      <c r="AN202" s="3"/>
      <c r="AO202" s="3"/>
      <c r="AP202" s="3"/>
      <c r="AQ202" s="3"/>
      <c r="AR202" s="3"/>
      <c r="AS202" s="3"/>
      <c r="AT202" s="3"/>
      <c r="AU202">
        <v>9000</v>
      </c>
      <c r="AW202">
        <v>57379</v>
      </c>
      <c r="AX202">
        <v>29220</v>
      </c>
      <c r="AY202" s="3">
        <v>85725</v>
      </c>
      <c r="AZ202" s="3">
        <v>23115</v>
      </c>
      <c r="BA202" s="3">
        <v>32177</v>
      </c>
      <c r="BB202" s="3">
        <v>56894</v>
      </c>
      <c r="BC202" s="3">
        <v>189098</v>
      </c>
      <c r="BD202" s="3"/>
    </row>
    <row r="203" spans="2:56">
      <c r="B203" t="s">
        <v>144</v>
      </c>
      <c r="AI203" s="10">
        <v>4185491</v>
      </c>
      <c r="AJ203" s="10">
        <v>3715225</v>
      </c>
      <c r="AK203" s="10">
        <v>2939928</v>
      </c>
      <c r="AL203" s="10">
        <v>2409702</v>
      </c>
      <c r="AM203" s="3">
        <v>2348063</v>
      </c>
      <c r="AN203" s="3">
        <v>2722397</v>
      </c>
      <c r="AO203" s="3">
        <v>2013363</v>
      </c>
      <c r="AP203" s="3">
        <v>2599186</v>
      </c>
      <c r="AQ203" s="3">
        <v>2288241</v>
      </c>
      <c r="AS203" s="3">
        <v>2422626</v>
      </c>
      <c r="AT203" s="3">
        <v>3583249</v>
      </c>
      <c r="AU203">
        <v>5342321</v>
      </c>
      <c r="AV203">
        <v>313865</v>
      </c>
      <c r="AX203">
        <v>3675210</v>
      </c>
      <c r="AY203" s="3">
        <v>12172</v>
      </c>
      <c r="AZ203" s="3">
        <v>748798</v>
      </c>
      <c r="BA203" s="3">
        <v>4098560</v>
      </c>
      <c r="BB203" s="3">
        <v>3409981</v>
      </c>
      <c r="BC203" s="3">
        <v>888507</v>
      </c>
      <c r="BD203" s="3"/>
    </row>
    <row r="204" spans="2:56">
      <c r="B204" t="s">
        <v>221</v>
      </c>
      <c r="AI204" s="9"/>
      <c r="AJ204" s="9"/>
      <c r="AK204" s="9"/>
      <c r="AL204" s="9"/>
      <c r="AM204" s="3"/>
      <c r="AN204" s="3"/>
      <c r="AO204" s="3"/>
      <c r="AP204" s="3"/>
      <c r="AS204" s="3"/>
      <c r="AT204" s="3"/>
      <c r="AU204">
        <v>406</v>
      </c>
      <c r="AY204" s="3">
        <v>19650</v>
      </c>
      <c r="AZ204" s="3"/>
      <c r="BA204" s="3">
        <v>5580</v>
      </c>
      <c r="BB204" s="3">
        <v>5293</v>
      </c>
      <c r="BC204" s="3">
        <v>1091829</v>
      </c>
      <c r="BD204" s="3"/>
    </row>
    <row r="205" spans="2:56">
      <c r="B205" t="s">
        <v>222</v>
      </c>
      <c r="AI205" s="9"/>
      <c r="AJ205" s="9"/>
      <c r="AK205" s="9"/>
      <c r="AL205" s="9"/>
      <c r="AM205" s="3"/>
      <c r="AN205" s="3"/>
      <c r="AO205" s="3"/>
      <c r="AP205" s="3"/>
      <c r="AS205" s="3"/>
      <c r="AT205" s="3">
        <v>836</v>
      </c>
      <c r="AU205">
        <v>6450</v>
      </c>
      <c r="AY205" s="3">
        <v>4612</v>
      </c>
      <c r="AZ205" s="3">
        <v>63023</v>
      </c>
      <c r="BA205" s="3">
        <v>44480</v>
      </c>
      <c r="BB205" s="3">
        <v>51789</v>
      </c>
      <c r="BC205" s="3">
        <v>121530</v>
      </c>
      <c r="BD205" s="3"/>
    </row>
    <row r="206" spans="2:56">
      <c r="B206" t="s">
        <v>223</v>
      </c>
      <c r="AI206" s="9"/>
      <c r="AJ206" s="9"/>
      <c r="AK206" s="9"/>
      <c r="AL206" s="9"/>
      <c r="AM206" s="3"/>
      <c r="AN206" s="3">
        <v>700</v>
      </c>
      <c r="AO206" s="3"/>
      <c r="AP206" s="3"/>
      <c r="AS206" s="3"/>
      <c r="AT206" s="3"/>
      <c r="AY206" s="3"/>
      <c r="AZ206" s="3"/>
      <c r="BA206" s="3"/>
      <c r="BB206" s="3"/>
      <c r="BC206" s="3">
        <v>4184</v>
      </c>
      <c r="BD206" s="3"/>
    </row>
    <row r="207" spans="2:56">
      <c r="B207" t="s">
        <v>224</v>
      </c>
      <c r="AI207" s="9"/>
      <c r="AJ207" s="9"/>
      <c r="AK207" s="9"/>
      <c r="AL207" s="9"/>
      <c r="AM207" s="3"/>
      <c r="AN207" s="3"/>
      <c r="AO207" s="3"/>
      <c r="AP207" s="3"/>
      <c r="AS207" s="3"/>
      <c r="AT207" s="3"/>
      <c r="AY207" s="3"/>
      <c r="AZ207" s="3"/>
      <c r="BA207" s="3"/>
      <c r="BB207" s="3"/>
      <c r="BC207" s="3">
        <v>1187</v>
      </c>
      <c r="BD207" s="3"/>
    </row>
    <row r="208" spans="2:56">
      <c r="B208" t="s">
        <v>48</v>
      </c>
      <c r="S208">
        <v>175641</v>
      </c>
      <c r="T208">
        <v>187233</v>
      </c>
      <c r="U208">
        <v>154094</v>
      </c>
      <c r="V208">
        <v>232300</v>
      </c>
      <c r="W208">
        <v>116772</v>
      </c>
      <c r="X208">
        <v>285642</v>
      </c>
      <c r="Y208">
        <v>378439</v>
      </c>
      <c r="Z208">
        <v>348</v>
      </c>
      <c r="AI208" s="9"/>
      <c r="AJ208" s="9"/>
      <c r="AK208" s="9"/>
      <c r="AL208" s="9"/>
      <c r="AM208" s="3"/>
      <c r="AN208" s="3"/>
      <c r="AO208" s="3"/>
      <c r="AP208" s="3"/>
      <c r="AS208" s="3"/>
      <c r="AT208" s="3"/>
      <c r="AY208" s="3"/>
      <c r="AZ208" s="3"/>
      <c r="BA208" s="3"/>
      <c r="BB208" s="3"/>
      <c r="BC208" s="3"/>
    </row>
    <row r="209" spans="2:56">
      <c r="B209" t="s">
        <v>97</v>
      </c>
      <c r="S209">
        <v>7109</v>
      </c>
      <c r="T209">
        <v>673</v>
      </c>
      <c r="U209">
        <v>107</v>
      </c>
      <c r="V209">
        <v>62</v>
      </c>
      <c r="W209">
        <v>67</v>
      </c>
      <c r="Y209">
        <v>33000</v>
      </c>
      <c r="AI209" s="10">
        <v>3994</v>
      </c>
      <c r="AJ209" s="10">
        <v>11624</v>
      </c>
      <c r="AK209" s="10">
        <v>11703</v>
      </c>
      <c r="AL209" s="10">
        <v>3850</v>
      </c>
      <c r="AM209" s="3">
        <v>12068</v>
      </c>
      <c r="AN209" s="3">
        <v>110244</v>
      </c>
      <c r="AO209" s="3">
        <v>9516</v>
      </c>
      <c r="AP209" s="3">
        <v>38701</v>
      </c>
      <c r="AQ209">
        <v>72781</v>
      </c>
      <c r="AS209" s="3">
        <v>109874</v>
      </c>
      <c r="AT209" s="3">
        <v>47930</v>
      </c>
      <c r="AU209">
        <v>33170</v>
      </c>
      <c r="AW209">
        <v>141527</v>
      </c>
      <c r="AX209">
        <v>188365</v>
      </c>
      <c r="AY209" s="3">
        <v>275790</v>
      </c>
      <c r="AZ209" s="3"/>
      <c r="BA209" s="3">
        <v>154631</v>
      </c>
      <c r="BB209" s="3">
        <v>347660</v>
      </c>
      <c r="BC209" s="3">
        <v>211963</v>
      </c>
      <c r="BD209" s="3"/>
    </row>
    <row r="210" spans="2:56">
      <c r="B210" t="s">
        <v>98</v>
      </c>
      <c r="S210">
        <v>79</v>
      </c>
      <c r="T210">
        <v>7</v>
      </c>
      <c r="AI210" s="3"/>
      <c r="AJ210" s="3"/>
      <c r="AK210" s="3"/>
      <c r="AL210" s="3"/>
      <c r="AM210" s="3"/>
      <c r="AN210" s="3"/>
      <c r="AO210" s="3"/>
      <c r="AP210" s="3"/>
      <c r="AY210" s="3"/>
      <c r="AZ210" s="3"/>
      <c r="BA210" s="3"/>
      <c r="BB210" s="3"/>
      <c r="BC210" s="3"/>
    </row>
    <row r="211" spans="2:56">
      <c r="AM211" s="3"/>
      <c r="AN211" s="3"/>
      <c r="AO211" s="3"/>
      <c r="AP211" s="3"/>
    </row>
    <row r="212" spans="2:56">
      <c r="B212" t="s">
        <v>101</v>
      </c>
      <c r="S212">
        <f>SUM(S4:S211)</f>
        <v>162800999</v>
      </c>
      <c r="T212">
        <f t="shared" ref="T212:BC212" si="0">SUM(T4:T211)</f>
        <v>118323317</v>
      </c>
      <c r="U212">
        <f t="shared" si="0"/>
        <v>128356191</v>
      </c>
      <c r="V212">
        <f t="shared" si="0"/>
        <v>158049054</v>
      </c>
      <c r="W212">
        <f t="shared" si="0"/>
        <v>155622969</v>
      </c>
      <c r="X212">
        <f t="shared" si="0"/>
        <v>159550033</v>
      </c>
      <c r="Y212">
        <f t="shared" si="0"/>
        <v>309015114</v>
      </c>
      <c r="Z212">
        <f t="shared" si="0"/>
        <v>252222</v>
      </c>
      <c r="AA212">
        <f t="shared" si="0"/>
        <v>0</v>
      </c>
      <c r="AB212">
        <f t="shared" si="0"/>
        <v>0</v>
      </c>
      <c r="AC212">
        <f t="shared" si="0"/>
        <v>0</v>
      </c>
      <c r="AD212">
        <f t="shared" si="0"/>
        <v>0</v>
      </c>
      <c r="AE212">
        <f t="shared" si="0"/>
        <v>0</v>
      </c>
      <c r="AF212">
        <f t="shared" si="0"/>
        <v>0</v>
      </c>
      <c r="AG212">
        <f t="shared" si="0"/>
        <v>0</v>
      </c>
      <c r="AH212">
        <f t="shared" si="0"/>
        <v>0</v>
      </c>
      <c r="AI212">
        <f t="shared" si="0"/>
        <v>3108055200</v>
      </c>
      <c r="AJ212">
        <f t="shared" si="0"/>
        <v>2204926388</v>
      </c>
      <c r="AK212">
        <f t="shared" si="0"/>
        <v>1547978094</v>
      </c>
      <c r="AL212">
        <f t="shared" si="0"/>
        <v>1322720964</v>
      </c>
      <c r="AM212" s="3">
        <f t="shared" si="0"/>
        <v>1472418873</v>
      </c>
      <c r="AN212" s="3">
        <f t="shared" si="0"/>
        <v>1516697497</v>
      </c>
      <c r="AO212" s="3">
        <f t="shared" si="0"/>
        <v>1605236994</v>
      </c>
      <c r="AP212" s="3">
        <f t="shared" si="0"/>
        <v>1961246286</v>
      </c>
      <c r="AQ212">
        <f t="shared" si="0"/>
        <v>1809242221</v>
      </c>
      <c r="AR212">
        <f t="shared" si="0"/>
        <v>0</v>
      </c>
      <c r="AS212">
        <f t="shared" si="0"/>
        <v>2039212397</v>
      </c>
      <c r="AT212">
        <f t="shared" si="0"/>
        <v>1868803209</v>
      </c>
      <c r="AU212">
        <f t="shared" si="0"/>
        <v>2375621090</v>
      </c>
      <c r="AV212">
        <f t="shared" si="0"/>
        <v>1879044209</v>
      </c>
      <c r="AW212">
        <f t="shared" si="0"/>
        <v>1998798131</v>
      </c>
      <c r="AX212">
        <f t="shared" si="0"/>
        <v>2102775080</v>
      </c>
      <c r="AY212">
        <f t="shared" si="0"/>
        <v>2419070446</v>
      </c>
      <c r="AZ212">
        <f t="shared" si="0"/>
        <v>2976709196</v>
      </c>
      <c r="BA212">
        <f t="shared" si="0"/>
        <v>3955230519</v>
      </c>
      <c r="BB212">
        <f t="shared" si="0"/>
        <v>4210401421</v>
      </c>
      <c r="BC212">
        <f t="shared" si="0"/>
        <v>4720722171</v>
      </c>
    </row>
    <row r="213" spans="2:56">
      <c r="AI213" s="3"/>
      <c r="AL213" s="3"/>
      <c r="AM213" s="3"/>
      <c r="AN213" s="3"/>
      <c r="AO213" s="3"/>
      <c r="AP213" s="3"/>
    </row>
    <row r="214" spans="2:56">
      <c r="S214">
        <f>162800999-S212</f>
        <v>0</v>
      </c>
      <c r="T214">
        <f>118323317-T212</f>
        <v>0</v>
      </c>
      <c r="U214">
        <f>128356191-U212</f>
        <v>0</v>
      </c>
      <c r="V214">
        <f>158049054-V212</f>
        <v>0</v>
      </c>
      <c r="W214">
        <f>155622969-W212</f>
        <v>0</v>
      </c>
      <c r="X214">
        <f>159550033-X212</f>
        <v>0</v>
      </c>
      <c r="Y214">
        <f>309015117-Y212</f>
        <v>3</v>
      </c>
      <c r="AI214">
        <f>3108055200-AI212</f>
        <v>0</v>
      </c>
      <c r="AJ214">
        <f>2204926338-AJ212</f>
        <v>-50</v>
      </c>
      <c r="AK214">
        <f>1558886094-AK212</f>
        <v>10908000</v>
      </c>
      <c r="AL214" s="11">
        <f>1322720964-AL212</f>
        <v>0</v>
      </c>
      <c r="AM214" s="4">
        <f>1472506820-AM212</f>
        <v>87947</v>
      </c>
      <c r="AN214" s="4">
        <f>1516697497-AN212</f>
        <v>0</v>
      </c>
      <c r="AO214" s="4">
        <f>1605236994-AO212</f>
        <v>0</v>
      </c>
      <c r="AP214" s="4">
        <f>1961246286-AP212</f>
        <v>0</v>
      </c>
      <c r="AQ214" s="4">
        <f>1809242221-AQ212</f>
        <v>0</v>
      </c>
      <c r="AS214">
        <f>2039212397-AS212</f>
        <v>0</v>
      </c>
      <c r="AT214">
        <f>1868803209-AT212</f>
        <v>0</v>
      </c>
      <c r="AU214">
        <f>2375621090-AU212</f>
        <v>0</v>
      </c>
      <c r="AV214">
        <f>1879044209-AV212</f>
        <v>0</v>
      </c>
      <c r="AW214">
        <f>1998798131-AW212</f>
        <v>0</v>
      </c>
      <c r="AX214">
        <f>2102775080-AX212</f>
        <v>0</v>
      </c>
      <c r="AY214" s="4">
        <f>2419070446-AY212</f>
        <v>0</v>
      </c>
      <c r="AZ214" s="4">
        <f>2976709196-AZ212</f>
        <v>0</v>
      </c>
      <c r="BA214" s="4">
        <f>3955230519-BA212</f>
        <v>0</v>
      </c>
      <c r="BB214" s="4">
        <f>4210401421-BB212</f>
        <v>0</v>
      </c>
      <c r="BC214" s="4">
        <f>4720722171-BC212</f>
        <v>0</v>
      </c>
      <c r="BD214" s="4"/>
    </row>
    <row r="215" spans="2:56">
      <c r="AM215" s="3"/>
      <c r="BC215" s="3"/>
    </row>
    <row r="216" spans="2:56">
      <c r="S216" t="s">
        <v>208</v>
      </c>
      <c r="T216" t="s">
        <v>208</v>
      </c>
      <c r="U216" t="s">
        <v>208</v>
      </c>
      <c r="V216" t="s">
        <v>208</v>
      </c>
      <c r="W216" t="s">
        <v>208</v>
      </c>
      <c r="AS216" t="s">
        <v>232</v>
      </c>
      <c r="AT216" t="s">
        <v>232</v>
      </c>
      <c r="AU216" t="s">
        <v>232</v>
      </c>
      <c r="AV216" t="s">
        <v>232</v>
      </c>
      <c r="AW216" t="s">
        <v>232</v>
      </c>
      <c r="AX216" t="s">
        <v>232</v>
      </c>
      <c r="AY216" t="s">
        <v>232</v>
      </c>
      <c r="AZ216" t="s">
        <v>232</v>
      </c>
      <c r="BA216" t="s">
        <v>232</v>
      </c>
      <c r="BB216" t="s">
        <v>232</v>
      </c>
      <c r="BC216" t="s">
        <v>232</v>
      </c>
    </row>
    <row r="217" spans="2:56">
      <c r="AI217" s="3">
        <f>SUM(AI66:AI209)+AI24+AI13</f>
        <v>2006095640</v>
      </c>
      <c r="AJ217" s="3">
        <f t="shared" ref="AJ217:AM217" si="1">SUM(AJ66:AJ209)+AJ24+AJ13</f>
        <v>1343695555</v>
      </c>
      <c r="AK217" s="3">
        <f t="shared" si="1"/>
        <v>866561873</v>
      </c>
      <c r="AL217" s="3">
        <f t="shared" si="1"/>
        <v>726085750</v>
      </c>
      <c r="AM217" s="3">
        <f t="shared" si="1"/>
        <v>791059234</v>
      </c>
    </row>
    <row r="218" spans="2:56">
      <c r="S218" t="s">
        <v>209</v>
      </c>
      <c r="T218" t="s">
        <v>209</v>
      </c>
      <c r="U218" t="s">
        <v>209</v>
      </c>
      <c r="V218" t="s">
        <v>209</v>
      </c>
      <c r="W218" t="s">
        <v>209</v>
      </c>
      <c r="AM218" s="3"/>
      <c r="AN218" s="3"/>
      <c r="AO218" s="3"/>
      <c r="AP218" s="3"/>
      <c r="AQ218" s="3"/>
      <c r="AS218" t="s">
        <v>209</v>
      </c>
      <c r="AT218" t="s">
        <v>209</v>
      </c>
      <c r="AU218" t="s">
        <v>209</v>
      </c>
      <c r="AV218" t="s">
        <v>209</v>
      </c>
      <c r="AW218" t="s">
        <v>209</v>
      </c>
      <c r="AX218" t="s">
        <v>209</v>
      </c>
      <c r="AY218" t="s">
        <v>209</v>
      </c>
      <c r="AZ218" t="s">
        <v>209</v>
      </c>
      <c r="BA218" t="s">
        <v>209</v>
      </c>
      <c r="BB218" t="s">
        <v>209</v>
      </c>
      <c r="BC218" t="s">
        <v>209</v>
      </c>
    </row>
    <row r="219" spans="2:56">
      <c r="AI219" s="3">
        <f>2006095640-AI217</f>
        <v>0</v>
      </c>
      <c r="AS219" t="s">
        <v>208</v>
      </c>
      <c r="AT219" t="s">
        <v>208</v>
      </c>
      <c r="AU219" t="s">
        <v>208</v>
      </c>
      <c r="AV219" t="s">
        <v>208</v>
      </c>
      <c r="AW219" t="s">
        <v>208</v>
      </c>
      <c r="AX219" t="s">
        <v>208</v>
      </c>
      <c r="AY219" t="s">
        <v>208</v>
      </c>
      <c r="AZ219" t="s">
        <v>208</v>
      </c>
      <c r="BA219" t="s">
        <v>208</v>
      </c>
      <c r="BB219" t="s">
        <v>208</v>
      </c>
      <c r="BC219" t="s">
        <v>208</v>
      </c>
    </row>
    <row r="220" spans="2:56">
      <c r="AS220" t="s">
        <v>212</v>
      </c>
      <c r="AT220" t="s">
        <v>212</v>
      </c>
      <c r="AU220" t="s">
        <v>212</v>
      </c>
      <c r="AV220" t="s">
        <v>212</v>
      </c>
      <c r="AW220" t="s">
        <v>212</v>
      </c>
      <c r="AX220" t="s">
        <v>212</v>
      </c>
      <c r="AY220" t="s">
        <v>212</v>
      </c>
      <c r="AZ220" t="s">
        <v>212</v>
      </c>
      <c r="BA220" t="s">
        <v>212</v>
      </c>
      <c r="BB220" t="s">
        <v>212</v>
      </c>
      <c r="BC220" t="s">
        <v>212</v>
      </c>
    </row>
    <row r="221" spans="2:56">
      <c r="AS221" t="s">
        <v>170</v>
      </c>
      <c r="AT221" t="s">
        <v>170</v>
      </c>
      <c r="AU221" t="s">
        <v>170</v>
      </c>
      <c r="AV221" t="s">
        <v>170</v>
      </c>
      <c r="AW221" t="s">
        <v>170</v>
      </c>
      <c r="AX221" t="s">
        <v>170</v>
      </c>
      <c r="AY221" t="s">
        <v>170</v>
      </c>
      <c r="AZ221" t="s">
        <v>170</v>
      </c>
      <c r="BA221" t="s">
        <v>170</v>
      </c>
      <c r="BB221" t="s">
        <v>170</v>
      </c>
      <c r="BC221" t="s">
        <v>170</v>
      </c>
    </row>
    <row r="222" spans="2:56">
      <c r="AS222" t="s">
        <v>228</v>
      </c>
      <c r="AT222" t="s">
        <v>228</v>
      </c>
      <c r="AU222" t="s">
        <v>228</v>
      </c>
      <c r="AV222" t="s">
        <v>228</v>
      </c>
      <c r="AW222" t="s">
        <v>228</v>
      </c>
      <c r="AX222" t="s">
        <v>228</v>
      </c>
      <c r="AY222" t="s">
        <v>228</v>
      </c>
      <c r="AZ222" t="s">
        <v>228</v>
      </c>
      <c r="BA222" t="s">
        <v>228</v>
      </c>
      <c r="BB222" t="s">
        <v>228</v>
      </c>
      <c r="BC222" t="s">
        <v>228</v>
      </c>
    </row>
    <row r="223" spans="2:56">
      <c r="AS223" t="s">
        <v>229</v>
      </c>
      <c r="AT223" t="s">
        <v>229</v>
      </c>
      <c r="AU223" t="s">
        <v>229</v>
      </c>
      <c r="AV223" t="s">
        <v>229</v>
      </c>
      <c r="AW223" t="s">
        <v>229</v>
      </c>
      <c r="AX223" t="s">
        <v>229</v>
      </c>
      <c r="AY223" t="s">
        <v>229</v>
      </c>
      <c r="AZ223" t="s">
        <v>229</v>
      </c>
      <c r="BA223" t="s">
        <v>229</v>
      </c>
      <c r="BB223" t="s">
        <v>229</v>
      </c>
      <c r="BC223" t="s">
        <v>229</v>
      </c>
    </row>
    <row r="224" spans="2:56">
      <c r="AS224" t="s">
        <v>186</v>
      </c>
      <c r="AT224" t="s">
        <v>186</v>
      </c>
      <c r="AU224" t="s">
        <v>186</v>
      </c>
      <c r="AV224" t="s">
        <v>186</v>
      </c>
      <c r="AW224" t="s">
        <v>186</v>
      </c>
      <c r="AX224" t="s">
        <v>186</v>
      </c>
      <c r="AY224" t="s">
        <v>186</v>
      </c>
      <c r="AZ224" t="s">
        <v>186</v>
      </c>
      <c r="BA224" t="s">
        <v>186</v>
      </c>
      <c r="BB224" t="s">
        <v>186</v>
      </c>
      <c r="BC224" t="s">
        <v>186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201"/>
  <sheetViews>
    <sheetView zoomScale="70" zoomScaleNormal="70" workbookViewId="0">
      <pane xSplit="3" ySplit="3" topLeftCell="R182" activePane="bottomRight" state="frozen"/>
      <selection pane="topRight" activeCell="D1" sqref="D1"/>
      <selection pane="bottomLeft" activeCell="A4" sqref="A4"/>
      <selection pane="bottomRight" activeCell="AG201" sqref="AG201"/>
    </sheetView>
  </sheetViews>
  <sheetFormatPr defaultRowHeight="15"/>
  <cols>
    <col min="20" max="22" width="9.140625" customWidth="1"/>
    <col min="26" max="26" width="11.85546875" customWidth="1"/>
    <col min="27" max="27" width="12" customWidth="1"/>
    <col min="28" max="28" width="11.85546875" customWidth="1"/>
    <col min="29" max="29" width="11.7109375" bestFit="1" customWidth="1"/>
    <col min="30" max="30" width="11.5703125" bestFit="1" customWidth="1"/>
    <col min="31" max="32" width="12.42578125" bestFit="1" customWidth="1"/>
    <col min="33" max="34" width="12.28515625" bestFit="1" customWidth="1"/>
    <col min="39" max="43" width="9.28515625" bestFit="1" customWidth="1"/>
    <col min="45" max="45" width="9.28515625" bestFit="1" customWidth="1"/>
    <col min="46" max="46" width="12.85546875" customWidth="1"/>
    <col min="47" max="47" width="10" bestFit="1" customWidth="1"/>
    <col min="49" max="50" width="10" bestFit="1" customWidth="1"/>
    <col min="51" max="52" width="11.28515625" bestFit="1" customWidth="1"/>
    <col min="53" max="54" width="10.28515625" bestFit="1" customWidth="1"/>
    <col min="55" max="55" width="11.28515625" bestFit="1" customWidth="1"/>
    <col min="56" max="56" width="10.28515625" bestFit="1" customWidth="1"/>
  </cols>
  <sheetData>
    <row r="1" spans="1:56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6">
      <c r="C2" t="s">
        <v>52</v>
      </c>
      <c r="S2" t="s">
        <v>53</v>
      </c>
      <c r="T2" t="s">
        <v>53</v>
      </c>
      <c r="U2" t="s">
        <v>53</v>
      </c>
      <c r="V2" t="s">
        <v>53</v>
      </c>
      <c r="W2" t="s">
        <v>53</v>
      </c>
      <c r="X2" t="s">
        <v>49</v>
      </c>
      <c r="Y2" t="s">
        <v>49</v>
      </c>
      <c r="Z2" t="s">
        <v>102</v>
      </c>
      <c r="AA2" t="s">
        <v>102</v>
      </c>
      <c r="AB2" t="s">
        <v>102</v>
      </c>
      <c r="AC2" t="s">
        <v>102</v>
      </c>
      <c r="AD2" t="s">
        <v>102</v>
      </c>
      <c r="AE2" t="s">
        <v>102</v>
      </c>
      <c r="AF2" t="s">
        <v>102</v>
      </c>
      <c r="AG2" t="s">
        <v>102</v>
      </c>
      <c r="AH2" t="s">
        <v>102</v>
      </c>
      <c r="AM2" t="s">
        <v>102</v>
      </c>
      <c r="AN2" t="s">
        <v>102</v>
      </c>
      <c r="AO2" t="s">
        <v>102</v>
      </c>
      <c r="AP2" t="s">
        <v>102</v>
      </c>
      <c r="AQ2" t="s">
        <v>102</v>
      </c>
      <c r="AU2" t="s">
        <v>102</v>
      </c>
      <c r="AV2" t="s">
        <v>102</v>
      </c>
      <c r="AW2" t="s">
        <v>102</v>
      </c>
      <c r="AX2" t="s">
        <v>102</v>
      </c>
      <c r="AY2" t="s">
        <v>102</v>
      </c>
      <c r="AZ2" t="s">
        <v>102</v>
      </c>
      <c r="BA2" t="s">
        <v>102</v>
      </c>
      <c r="BB2" t="s">
        <v>102</v>
      </c>
      <c r="BC2" t="s">
        <v>102</v>
      </c>
    </row>
    <row r="3" spans="1:56">
      <c r="A3" t="s">
        <v>2</v>
      </c>
      <c r="B3" t="s">
        <v>3</v>
      </c>
      <c r="Z3">
        <v>529714190</v>
      </c>
      <c r="AA3">
        <v>460224591</v>
      </c>
      <c r="AB3">
        <v>659143990</v>
      </c>
      <c r="AC3" s="3">
        <v>864484222</v>
      </c>
      <c r="AD3">
        <v>975432584</v>
      </c>
      <c r="AE3" s="3">
        <v>777227431</v>
      </c>
      <c r="AF3" s="3">
        <v>633878453</v>
      </c>
      <c r="AG3" s="3">
        <v>778744427</v>
      </c>
      <c r="AH3" s="3">
        <v>690439078</v>
      </c>
      <c r="AT3" s="3"/>
      <c r="AY3" s="3"/>
      <c r="AZ3" s="3"/>
      <c r="BA3" s="3"/>
      <c r="BB3" s="3"/>
      <c r="BC3" s="3"/>
      <c r="BD3" s="3"/>
    </row>
    <row r="4" spans="1:56">
      <c r="B4" t="s">
        <v>103</v>
      </c>
      <c r="AC4" s="3"/>
      <c r="AE4" s="3"/>
      <c r="AF4" s="3"/>
      <c r="AG4" s="3"/>
      <c r="AH4" s="3"/>
      <c r="AT4" s="3"/>
      <c r="AY4" s="3"/>
      <c r="AZ4" s="3"/>
      <c r="BA4" s="3"/>
      <c r="BB4" s="3"/>
      <c r="BC4" s="3"/>
      <c r="BD4" s="3"/>
    </row>
    <row r="5" spans="1:56">
      <c r="B5" t="s">
        <v>147</v>
      </c>
      <c r="AC5" s="3">
        <v>263</v>
      </c>
      <c r="AD5">
        <v>1336</v>
      </c>
      <c r="AE5" s="3">
        <v>390</v>
      </c>
      <c r="AF5" s="3"/>
      <c r="AG5" s="3">
        <v>345</v>
      </c>
      <c r="AH5" s="3"/>
      <c r="AT5" s="3"/>
      <c r="AY5" s="3"/>
      <c r="AZ5" s="3"/>
      <c r="BA5" s="3"/>
      <c r="BB5" s="3"/>
      <c r="BC5" s="3"/>
      <c r="BD5" s="3"/>
    </row>
    <row r="6" spans="1:56">
      <c r="B6" t="s">
        <v>54</v>
      </c>
      <c r="Z6">
        <v>90390</v>
      </c>
      <c r="AA6">
        <v>215668</v>
      </c>
      <c r="AB6">
        <v>187713</v>
      </c>
      <c r="AC6" s="3">
        <v>89466</v>
      </c>
      <c r="AD6">
        <v>46852</v>
      </c>
      <c r="AE6" s="3">
        <v>1213160</v>
      </c>
      <c r="AF6" s="3">
        <v>129985</v>
      </c>
      <c r="AG6" s="3">
        <v>36950</v>
      </c>
      <c r="AH6" s="3">
        <v>27943</v>
      </c>
      <c r="AT6" s="3"/>
      <c r="AY6" s="3"/>
      <c r="AZ6" s="3"/>
      <c r="BA6" s="3"/>
      <c r="BB6" s="3"/>
      <c r="BC6" s="3"/>
      <c r="BD6" s="3"/>
    </row>
    <row r="7" spans="1:56">
      <c r="B7" t="s">
        <v>55</v>
      </c>
      <c r="Z7">
        <v>5000</v>
      </c>
      <c r="AA7">
        <v>16906</v>
      </c>
      <c r="AB7">
        <v>78767</v>
      </c>
      <c r="AC7" s="3">
        <v>37644</v>
      </c>
      <c r="AD7">
        <v>196303</v>
      </c>
      <c r="AE7" s="3">
        <v>52083</v>
      </c>
      <c r="AF7" s="3">
        <v>40414</v>
      </c>
      <c r="AG7" s="3">
        <v>32450</v>
      </c>
      <c r="AH7" s="3">
        <v>30710</v>
      </c>
      <c r="AT7" s="3"/>
      <c r="AY7" s="3"/>
      <c r="AZ7" s="3"/>
      <c r="BA7" s="3"/>
      <c r="BB7" s="3"/>
      <c r="BC7" s="3"/>
      <c r="BD7" s="3"/>
    </row>
    <row r="8" spans="1:56">
      <c r="B8" t="s">
        <v>104</v>
      </c>
      <c r="Z8">
        <v>546040</v>
      </c>
      <c r="AA8">
        <v>306686</v>
      </c>
      <c r="AB8">
        <v>336967</v>
      </c>
      <c r="AC8" s="3">
        <v>201595</v>
      </c>
      <c r="AD8">
        <v>446372</v>
      </c>
      <c r="AE8" s="3">
        <v>378511</v>
      </c>
      <c r="AF8" s="3">
        <v>387412</v>
      </c>
      <c r="AG8" s="3">
        <v>501270</v>
      </c>
      <c r="AH8" s="3">
        <v>321299</v>
      </c>
      <c r="AT8" s="3"/>
      <c r="AY8" s="3"/>
      <c r="AZ8" s="3"/>
      <c r="BA8" s="3"/>
      <c r="BB8" s="3"/>
      <c r="BC8" s="3"/>
      <c r="BD8" s="3"/>
    </row>
    <row r="9" spans="1:56">
      <c r="B9" t="s">
        <v>105</v>
      </c>
      <c r="AA9">
        <v>43117</v>
      </c>
      <c r="AB9">
        <v>64067</v>
      </c>
      <c r="AC9" s="3">
        <v>69409</v>
      </c>
      <c r="AD9">
        <v>204998</v>
      </c>
      <c r="AE9" s="3">
        <v>207078</v>
      </c>
      <c r="AF9" s="3">
        <v>531529</v>
      </c>
      <c r="AG9" s="3">
        <v>384822</v>
      </c>
      <c r="AH9" s="3">
        <v>303039</v>
      </c>
      <c r="AT9" s="3"/>
      <c r="AY9" s="3"/>
      <c r="AZ9" s="3"/>
      <c r="BA9" s="3"/>
      <c r="BB9" s="3"/>
      <c r="BC9" s="3"/>
      <c r="BD9" s="3"/>
    </row>
    <row r="10" spans="1:56">
      <c r="B10" t="s">
        <v>31</v>
      </c>
      <c r="Z10">
        <v>22903950</v>
      </c>
      <c r="AA10">
        <v>15760459</v>
      </c>
      <c r="AB10">
        <v>15787767</v>
      </c>
      <c r="AC10" s="3">
        <v>13614333</v>
      </c>
      <c r="AD10">
        <v>15007235</v>
      </c>
      <c r="AE10" s="3">
        <v>14531135</v>
      </c>
      <c r="AF10" s="3">
        <v>14891341</v>
      </c>
      <c r="AG10" s="3">
        <v>17464386</v>
      </c>
      <c r="AH10" s="3">
        <v>19382286</v>
      </c>
      <c r="AT10" s="3"/>
      <c r="AY10" s="3"/>
      <c r="AZ10" s="3"/>
      <c r="BA10" s="3"/>
      <c r="BB10" s="3"/>
      <c r="BC10" s="3"/>
      <c r="BD10" s="3"/>
    </row>
    <row r="11" spans="1:56">
      <c r="B11" t="s">
        <v>106</v>
      </c>
      <c r="AA11">
        <v>28166252</v>
      </c>
      <c r="AB11">
        <v>23080361</v>
      </c>
      <c r="AC11" s="3">
        <v>21372432</v>
      </c>
      <c r="AD11">
        <v>25645653</v>
      </c>
      <c r="AE11" s="3">
        <v>27647211</v>
      </c>
      <c r="AF11" s="3">
        <v>21353352</v>
      </c>
      <c r="AG11" s="3">
        <v>16560191</v>
      </c>
      <c r="AH11" s="3">
        <v>15029440</v>
      </c>
      <c r="AT11" s="3"/>
      <c r="AY11" s="3"/>
      <c r="AZ11" s="3"/>
      <c r="BA11" s="3"/>
      <c r="BB11" s="3"/>
      <c r="BC11" s="3"/>
      <c r="BD11" s="3"/>
    </row>
    <row r="12" spans="1:56">
      <c r="B12" t="s">
        <v>34</v>
      </c>
      <c r="Z12">
        <v>11690310</v>
      </c>
      <c r="AA12">
        <v>10542753</v>
      </c>
      <c r="AB12">
        <v>13045791</v>
      </c>
      <c r="AC12" s="3">
        <v>8918571</v>
      </c>
      <c r="AD12">
        <v>9183379</v>
      </c>
      <c r="AE12" s="3">
        <v>9736552</v>
      </c>
      <c r="AF12" s="3">
        <v>8790184</v>
      </c>
      <c r="AG12" s="3">
        <v>11399060</v>
      </c>
      <c r="AH12" s="3">
        <v>8904529</v>
      </c>
      <c r="AT12" s="3"/>
      <c r="AY12" s="3"/>
      <c r="AZ12" s="3"/>
      <c r="BA12" s="3"/>
      <c r="BB12" s="3"/>
      <c r="BC12" s="3"/>
      <c r="BD12" s="3"/>
    </row>
    <row r="13" spans="1:56">
      <c r="B13" t="s">
        <v>189</v>
      </c>
      <c r="AC13" s="3"/>
      <c r="AE13" s="3"/>
      <c r="AF13" s="3"/>
      <c r="AG13" s="3"/>
      <c r="AH13" s="3"/>
      <c r="AT13" s="3"/>
      <c r="AY13" s="3"/>
      <c r="AZ13" s="3"/>
      <c r="BA13" s="3"/>
      <c r="BB13" s="3"/>
      <c r="BC13" s="3"/>
      <c r="BD13" s="3"/>
    </row>
    <row r="14" spans="1:56">
      <c r="B14" t="s">
        <v>57</v>
      </c>
      <c r="Z14">
        <v>789820</v>
      </c>
      <c r="AA14">
        <v>714583</v>
      </c>
      <c r="AB14">
        <v>601665</v>
      </c>
      <c r="AC14" s="3">
        <v>510669</v>
      </c>
      <c r="AD14">
        <v>217136</v>
      </c>
      <c r="AE14" s="3">
        <v>218981</v>
      </c>
      <c r="AF14" s="3">
        <v>255204</v>
      </c>
      <c r="AG14" s="3">
        <v>336744</v>
      </c>
      <c r="AH14" s="3">
        <v>183450</v>
      </c>
      <c r="AT14" s="3"/>
      <c r="AY14" s="3"/>
      <c r="AZ14" s="3"/>
      <c r="BA14" s="3"/>
      <c r="BB14" s="3"/>
      <c r="BC14" s="3"/>
      <c r="BD14" s="3"/>
    </row>
    <row r="15" spans="1:56">
      <c r="B15" t="s">
        <v>35</v>
      </c>
      <c r="Z15">
        <v>113854110</v>
      </c>
      <c r="AA15">
        <v>115663885</v>
      </c>
      <c r="AB15">
        <v>122439835</v>
      </c>
      <c r="AC15" s="3">
        <v>126489288</v>
      </c>
      <c r="AD15">
        <v>136028824</v>
      </c>
      <c r="AE15" s="3">
        <v>146858019</v>
      </c>
      <c r="AF15" s="3">
        <v>144404994</v>
      </c>
      <c r="AG15" s="3">
        <v>152245692</v>
      </c>
      <c r="AH15" s="3">
        <v>137669135</v>
      </c>
      <c r="AT15" s="3"/>
      <c r="AY15" s="3"/>
      <c r="AZ15" s="3"/>
      <c r="BA15" s="3"/>
      <c r="BB15" s="3"/>
      <c r="BC15" s="3"/>
      <c r="BD15" s="3"/>
    </row>
    <row r="16" spans="1:56">
      <c r="B16" t="s">
        <v>158</v>
      </c>
      <c r="AC16" s="3"/>
      <c r="AE16" s="3"/>
      <c r="AF16" s="3"/>
      <c r="AG16" s="3"/>
      <c r="AH16" s="3"/>
      <c r="AT16" s="3"/>
      <c r="AY16" s="3"/>
      <c r="AZ16" s="3"/>
      <c r="BA16" s="3"/>
      <c r="BB16" s="3"/>
      <c r="BC16" s="3"/>
      <c r="BD16" s="3"/>
    </row>
    <row r="17" spans="2:56">
      <c r="B17" t="s">
        <v>43</v>
      </c>
      <c r="Z17">
        <v>87111610</v>
      </c>
      <c r="AA17">
        <v>74383359</v>
      </c>
      <c r="AB17">
        <v>75221256</v>
      </c>
      <c r="AC17" s="3">
        <v>82954101</v>
      </c>
      <c r="AD17">
        <v>80318855</v>
      </c>
      <c r="AE17" s="3">
        <v>98140828</v>
      </c>
      <c r="AF17" s="3">
        <v>93209116</v>
      </c>
      <c r="AG17" s="3">
        <v>91120270</v>
      </c>
      <c r="AH17" s="3">
        <v>78114572</v>
      </c>
      <c r="AT17" s="3"/>
      <c r="AY17" s="3"/>
      <c r="AZ17" s="3"/>
      <c r="BA17" s="3"/>
      <c r="BB17" s="3"/>
      <c r="BC17" s="3"/>
      <c r="BD17" s="3"/>
    </row>
    <row r="18" spans="2:56">
      <c r="B18" t="s">
        <v>58</v>
      </c>
      <c r="Z18">
        <v>8662910</v>
      </c>
      <c r="AA18">
        <v>1790880</v>
      </c>
      <c r="AB18">
        <v>5593095</v>
      </c>
      <c r="AC18" s="3">
        <v>5539311</v>
      </c>
      <c r="AD18">
        <v>8055409</v>
      </c>
      <c r="AE18" s="3">
        <v>7563026</v>
      </c>
      <c r="AF18" s="3">
        <v>10298612</v>
      </c>
      <c r="AG18" s="3">
        <v>11568070</v>
      </c>
      <c r="AH18" s="3">
        <v>10009688</v>
      </c>
      <c r="AT18" s="3"/>
      <c r="AY18" s="3"/>
      <c r="AZ18" s="3"/>
      <c r="BA18" s="3"/>
      <c r="BB18" s="3"/>
      <c r="BC18" s="3"/>
      <c r="BD18" s="3"/>
    </row>
    <row r="19" spans="2:56">
      <c r="B19" t="s">
        <v>159</v>
      </c>
      <c r="AC19" s="3"/>
      <c r="AE19" s="3"/>
      <c r="AF19" s="3"/>
      <c r="AG19" s="3"/>
      <c r="AH19" s="3"/>
      <c r="AT19" s="3"/>
      <c r="AY19" s="3"/>
      <c r="AZ19" s="3"/>
      <c r="BA19" s="3"/>
      <c r="BB19" s="3"/>
      <c r="BC19" s="3"/>
      <c r="BD19" s="3"/>
    </row>
    <row r="20" spans="2:56">
      <c r="B20" t="s">
        <v>59</v>
      </c>
      <c r="Z20">
        <v>481370</v>
      </c>
      <c r="AA20">
        <v>321347</v>
      </c>
      <c r="AB20">
        <v>657500</v>
      </c>
      <c r="AC20" s="3">
        <v>816935</v>
      </c>
      <c r="AD20">
        <v>319310</v>
      </c>
      <c r="AE20" s="3">
        <v>180698</v>
      </c>
      <c r="AF20" s="3">
        <v>186007</v>
      </c>
      <c r="AG20" s="3">
        <v>282597</v>
      </c>
      <c r="AH20" s="3">
        <v>259197</v>
      </c>
      <c r="AT20" s="3"/>
      <c r="AY20" s="3"/>
      <c r="AZ20" s="3"/>
      <c r="BA20" s="3"/>
      <c r="BB20" s="3"/>
      <c r="BC20" s="3"/>
      <c r="BD20" s="3"/>
    </row>
    <row r="21" spans="2:56">
      <c r="B21" t="s">
        <v>36</v>
      </c>
      <c r="Z21">
        <v>71276780</v>
      </c>
      <c r="AA21">
        <v>63046666</v>
      </c>
      <c r="AB21">
        <v>66266815</v>
      </c>
      <c r="AC21" s="3">
        <v>44590803</v>
      </c>
      <c r="AD21">
        <v>33554268</v>
      </c>
      <c r="AE21" s="3">
        <v>28529681</v>
      </c>
      <c r="AF21" s="3">
        <v>29378586</v>
      </c>
      <c r="AG21" s="3">
        <v>20749278</v>
      </c>
      <c r="AH21" s="3">
        <v>24073114</v>
      </c>
      <c r="AT21" s="3"/>
      <c r="AY21" s="3"/>
      <c r="AZ21" s="3"/>
      <c r="BA21" s="3"/>
      <c r="BB21" s="3"/>
      <c r="BC21" s="3"/>
      <c r="BD21" s="3"/>
    </row>
    <row r="22" spans="2:56">
      <c r="B22" t="s">
        <v>18</v>
      </c>
      <c r="Z22">
        <v>32495480</v>
      </c>
      <c r="AA22">
        <v>20406552</v>
      </c>
      <c r="AB22">
        <v>35597896</v>
      </c>
      <c r="AC22" s="3">
        <v>28216743</v>
      </c>
      <c r="AD22">
        <v>61805992</v>
      </c>
      <c r="AE22" s="3">
        <v>47457877</v>
      </c>
      <c r="AF22" s="3">
        <v>36432796</v>
      </c>
      <c r="AG22" s="3">
        <v>30626643</v>
      </c>
      <c r="AH22" s="3">
        <v>34065843</v>
      </c>
      <c r="AT22" s="3"/>
      <c r="AY22" s="3"/>
      <c r="AZ22" s="3"/>
      <c r="BA22" s="3"/>
      <c r="BB22" s="3"/>
      <c r="BC22" s="3"/>
      <c r="BD22" s="3"/>
    </row>
    <row r="23" spans="2:56">
      <c r="B23" t="s">
        <v>214</v>
      </c>
      <c r="AC23" s="3"/>
      <c r="AE23" s="3"/>
      <c r="AF23" s="3"/>
      <c r="AG23" s="3"/>
      <c r="AH23" s="3"/>
      <c r="AT23" s="3"/>
      <c r="AY23" s="3"/>
      <c r="AZ23" s="3"/>
      <c r="BA23" s="3"/>
      <c r="BB23" s="3"/>
      <c r="BC23" s="3"/>
      <c r="BD23" s="3"/>
    </row>
    <row r="24" spans="2:56">
      <c r="B24" t="s">
        <v>231</v>
      </c>
      <c r="AC24" s="3"/>
      <c r="AE24" s="3"/>
      <c r="AF24" s="3"/>
      <c r="AG24" s="3"/>
      <c r="AH24" s="3"/>
      <c r="AT24" s="3"/>
      <c r="AY24" s="3"/>
      <c r="AZ24" s="3"/>
      <c r="BA24" s="3"/>
      <c r="BB24" s="3"/>
      <c r="BC24" s="3"/>
      <c r="BD24" s="3"/>
    </row>
    <row r="25" spans="2:56">
      <c r="B25" t="s">
        <v>160</v>
      </c>
      <c r="AC25" s="3"/>
      <c r="AE25" s="3"/>
      <c r="AF25" s="3"/>
      <c r="AG25" s="3"/>
      <c r="AH25" s="3"/>
      <c r="AT25" s="3"/>
      <c r="AY25" s="3"/>
      <c r="AZ25" s="3"/>
      <c r="BA25" s="3"/>
      <c r="BB25" s="3"/>
      <c r="BC25" s="3"/>
      <c r="BD25" s="3"/>
    </row>
    <row r="26" spans="2:56">
      <c r="B26" t="s">
        <v>115</v>
      </c>
      <c r="AC26" s="3"/>
      <c r="AE26" s="3"/>
      <c r="AF26" s="3"/>
      <c r="AG26" s="3"/>
      <c r="AH26" s="3"/>
      <c r="AT26" s="3"/>
      <c r="AY26" s="3"/>
      <c r="AZ26" s="3"/>
      <c r="BA26" s="3"/>
      <c r="BB26" s="3"/>
      <c r="BC26" s="3"/>
      <c r="BD26" s="3"/>
    </row>
    <row r="27" spans="2:56">
      <c r="B27" t="s">
        <v>252</v>
      </c>
      <c r="Z27">
        <v>2320</v>
      </c>
      <c r="AA27">
        <v>2812</v>
      </c>
      <c r="AB27">
        <v>5243</v>
      </c>
      <c r="AC27" s="3">
        <v>25957</v>
      </c>
      <c r="AD27">
        <v>170438</v>
      </c>
      <c r="AE27" s="3">
        <v>247866</v>
      </c>
      <c r="AF27" s="3">
        <v>284537</v>
      </c>
      <c r="AG27" s="3">
        <v>437096</v>
      </c>
      <c r="AH27" s="3">
        <v>666143</v>
      </c>
      <c r="AT27" s="3"/>
      <c r="AY27" s="3"/>
      <c r="AZ27" s="3"/>
      <c r="BA27" s="3"/>
      <c r="BB27" s="3"/>
      <c r="BC27" s="3"/>
      <c r="BD27" s="3"/>
    </row>
    <row r="28" spans="2:56">
      <c r="B28" t="s">
        <v>116</v>
      </c>
      <c r="AB28">
        <v>5526</v>
      </c>
      <c r="AC28" s="3">
        <v>8904</v>
      </c>
      <c r="AD28">
        <v>3300</v>
      </c>
      <c r="AE28" s="3">
        <v>63019</v>
      </c>
      <c r="AF28" s="3">
        <v>24167</v>
      </c>
      <c r="AG28" s="3">
        <v>21832</v>
      </c>
      <c r="AH28" s="3">
        <v>31619</v>
      </c>
      <c r="AT28" s="3"/>
      <c r="AY28" s="3"/>
      <c r="AZ28" s="3"/>
      <c r="BA28" s="3"/>
      <c r="BB28" s="3"/>
      <c r="BC28" s="3"/>
      <c r="BD28" s="3"/>
    </row>
    <row r="29" spans="2:56">
      <c r="B29" t="s">
        <v>16</v>
      </c>
      <c r="Z29">
        <v>4690260</v>
      </c>
      <c r="AA29">
        <v>4363106</v>
      </c>
      <c r="AB29">
        <v>6518460</v>
      </c>
      <c r="AC29" s="3">
        <v>6623060</v>
      </c>
      <c r="AD29">
        <v>7920375</v>
      </c>
      <c r="AE29" s="3">
        <v>8342537</v>
      </c>
      <c r="AF29" s="3">
        <v>7889789</v>
      </c>
      <c r="AG29" s="3">
        <v>7668276</v>
      </c>
      <c r="AH29" s="3">
        <v>6558369</v>
      </c>
      <c r="AT29" s="3"/>
      <c r="AY29" s="3"/>
      <c r="AZ29" s="3"/>
      <c r="BA29" s="3"/>
      <c r="BB29" s="3"/>
      <c r="BC29" s="3"/>
      <c r="BD29" s="3"/>
    </row>
    <row r="30" spans="2:56">
      <c r="B30" t="s">
        <v>22</v>
      </c>
      <c r="Z30">
        <v>11309660</v>
      </c>
      <c r="AA30">
        <v>14052231</v>
      </c>
      <c r="AB30">
        <v>16668598</v>
      </c>
      <c r="AC30" s="3">
        <v>13876271</v>
      </c>
      <c r="AD30">
        <v>17872264</v>
      </c>
      <c r="AE30" s="3">
        <v>19514086</v>
      </c>
      <c r="AF30" s="3">
        <v>15653506</v>
      </c>
      <c r="AG30" s="3">
        <v>17316101</v>
      </c>
      <c r="AH30" s="3">
        <v>17413871</v>
      </c>
      <c r="AT30" s="3"/>
      <c r="AY30" s="3"/>
      <c r="AZ30" s="3"/>
      <c r="BA30" s="3"/>
      <c r="BB30" s="3"/>
      <c r="BC30" s="3"/>
      <c r="BD30" s="3"/>
    </row>
    <row r="31" spans="2:56">
      <c r="B31" t="s">
        <v>60</v>
      </c>
      <c r="Z31">
        <v>1720440</v>
      </c>
      <c r="AA31">
        <v>817772</v>
      </c>
      <c r="AB31">
        <v>258485</v>
      </c>
      <c r="AC31" s="3">
        <v>416753</v>
      </c>
      <c r="AD31">
        <v>340494</v>
      </c>
      <c r="AE31" s="3">
        <v>270378</v>
      </c>
      <c r="AF31" s="3">
        <v>180336</v>
      </c>
      <c r="AG31" s="3">
        <v>253420</v>
      </c>
      <c r="AH31" s="3">
        <v>149136</v>
      </c>
      <c r="AT31" s="3"/>
      <c r="AY31" s="3"/>
      <c r="AZ31" s="3"/>
      <c r="BA31" s="3"/>
      <c r="BB31" s="3"/>
      <c r="BC31" s="3"/>
      <c r="BD31" s="3"/>
    </row>
    <row r="32" spans="2:56">
      <c r="B32" t="s">
        <v>162</v>
      </c>
      <c r="AC32" s="3"/>
      <c r="AE32" s="3"/>
      <c r="AF32" s="3"/>
      <c r="AG32" s="3"/>
      <c r="AH32" s="3"/>
      <c r="AT32" s="3"/>
      <c r="AY32" s="3"/>
      <c r="AZ32" s="3"/>
      <c r="BA32" s="3"/>
      <c r="BB32" s="3"/>
      <c r="BC32" s="3"/>
      <c r="BD32" s="3"/>
    </row>
    <row r="33" spans="2:56">
      <c r="B33" t="s">
        <v>114</v>
      </c>
      <c r="Z33">
        <v>650180</v>
      </c>
      <c r="AA33">
        <v>265601</v>
      </c>
      <c r="AB33">
        <v>227874</v>
      </c>
      <c r="AC33" s="3">
        <v>278360</v>
      </c>
      <c r="AD33">
        <v>406275</v>
      </c>
      <c r="AE33" s="3">
        <v>370537</v>
      </c>
      <c r="AF33" s="3">
        <v>237254</v>
      </c>
      <c r="AG33" s="3">
        <v>209056</v>
      </c>
      <c r="AH33" s="3">
        <v>1550</v>
      </c>
      <c r="AT33" s="3"/>
      <c r="AY33" s="3"/>
      <c r="AZ33" s="3"/>
      <c r="BA33" s="3"/>
      <c r="BB33" s="3"/>
      <c r="BC33" s="3"/>
      <c r="BD33" s="3"/>
    </row>
    <row r="34" spans="2:56">
      <c r="B34" t="s">
        <v>195</v>
      </c>
      <c r="AC34" s="3"/>
      <c r="AE34" s="3"/>
      <c r="AF34" s="3"/>
      <c r="AG34" s="3"/>
      <c r="AH34" s="3"/>
      <c r="AT34" s="3"/>
      <c r="AY34" s="3"/>
      <c r="AZ34" s="3"/>
      <c r="BA34" s="3"/>
      <c r="BB34" s="3"/>
      <c r="BC34" s="3"/>
      <c r="BD34" s="3"/>
    </row>
    <row r="35" spans="2:56">
      <c r="B35" t="s">
        <v>187</v>
      </c>
      <c r="AC35" s="3"/>
      <c r="AE35" s="3"/>
      <c r="AF35" s="3"/>
      <c r="AG35" s="3"/>
      <c r="AH35" s="3"/>
      <c r="AT35" s="3"/>
      <c r="AY35" s="3"/>
      <c r="AZ35" s="3"/>
      <c r="BA35" s="3"/>
      <c r="BB35" s="3"/>
      <c r="BC35" s="3"/>
      <c r="BD35" s="3"/>
    </row>
    <row r="36" spans="2:56">
      <c r="B36" t="s">
        <v>188</v>
      </c>
      <c r="AC36" s="3"/>
      <c r="AE36" s="3"/>
      <c r="AF36" s="3"/>
      <c r="AG36" s="3"/>
      <c r="AH36" s="3"/>
      <c r="AT36" s="3"/>
      <c r="AY36" s="3"/>
      <c r="AZ36" s="3"/>
      <c r="BA36" s="3"/>
      <c r="BB36" s="3"/>
      <c r="BC36" s="3"/>
      <c r="BD36" s="3"/>
    </row>
    <row r="37" spans="2:56">
      <c r="B37" t="s">
        <v>109</v>
      </c>
      <c r="AA37">
        <v>3279927</v>
      </c>
      <c r="AB37">
        <v>2608567</v>
      </c>
      <c r="AC37" s="3">
        <v>2178604</v>
      </c>
      <c r="AD37">
        <v>2159951</v>
      </c>
      <c r="AE37" s="3">
        <v>1824277</v>
      </c>
      <c r="AF37" s="3">
        <v>5752934</v>
      </c>
      <c r="AG37" s="3">
        <v>4696936</v>
      </c>
      <c r="AH37" s="3">
        <v>4078446</v>
      </c>
      <c r="AT37" s="3"/>
      <c r="AY37" s="3"/>
      <c r="AZ37" s="3"/>
      <c r="BA37" s="3"/>
      <c r="BB37" s="3"/>
      <c r="BC37" s="3"/>
      <c r="BD37" s="3"/>
    </row>
    <row r="38" spans="2:56">
      <c r="B38" t="s">
        <v>21</v>
      </c>
      <c r="Z38">
        <v>17713020</v>
      </c>
      <c r="AA38">
        <v>19840953</v>
      </c>
      <c r="AB38">
        <v>22613201</v>
      </c>
      <c r="AC38" s="3">
        <v>16919311</v>
      </c>
      <c r="AD38">
        <v>18388181</v>
      </c>
      <c r="AE38" s="3">
        <v>18094281</v>
      </c>
      <c r="AF38" s="3">
        <v>16224119</v>
      </c>
      <c r="AG38" s="3">
        <v>18476468</v>
      </c>
      <c r="AH38" s="3">
        <v>15583422</v>
      </c>
      <c r="AT38" s="3"/>
      <c r="AY38" s="3"/>
      <c r="AZ38" s="3"/>
      <c r="BA38" s="3"/>
      <c r="BB38" s="3"/>
      <c r="BC38" s="3"/>
      <c r="BD38" s="3"/>
    </row>
    <row r="39" spans="2:56">
      <c r="B39" t="s">
        <v>62</v>
      </c>
      <c r="Z39">
        <v>4721610</v>
      </c>
      <c r="AA39">
        <v>5316166</v>
      </c>
      <c r="AB39">
        <v>6789973</v>
      </c>
      <c r="AC39" s="3">
        <v>7143624</v>
      </c>
      <c r="AD39">
        <v>6011705</v>
      </c>
      <c r="AE39" s="3">
        <v>7091203</v>
      </c>
      <c r="AF39" s="3">
        <v>7682299</v>
      </c>
      <c r="AG39" s="3">
        <v>7084175</v>
      </c>
      <c r="AH39" s="3">
        <v>4799905</v>
      </c>
      <c r="AT39" s="3"/>
      <c r="AY39" s="3"/>
      <c r="AZ39" s="3"/>
      <c r="BA39" s="3"/>
      <c r="BB39" s="3"/>
      <c r="BC39" s="3"/>
      <c r="BD39" s="3"/>
    </row>
    <row r="40" spans="2:56">
      <c r="B40" t="s">
        <v>17</v>
      </c>
      <c r="AC40" s="3"/>
      <c r="AE40" s="3"/>
      <c r="AF40" s="3"/>
      <c r="AG40" s="3"/>
      <c r="AH40" s="3"/>
      <c r="AT40" s="3"/>
      <c r="AY40" s="3"/>
      <c r="AZ40" s="3"/>
      <c r="BA40" s="3"/>
      <c r="BB40" s="3"/>
      <c r="BC40" s="3"/>
      <c r="BD40" s="3"/>
    </row>
    <row r="41" spans="2:56">
      <c r="B41" t="s">
        <v>110</v>
      </c>
      <c r="Z41">
        <v>9726340</v>
      </c>
      <c r="AA41">
        <v>6665711</v>
      </c>
      <c r="AB41">
        <v>8863768</v>
      </c>
      <c r="AC41" s="3">
        <v>8476504</v>
      </c>
      <c r="AD41">
        <v>10432535</v>
      </c>
      <c r="AE41" s="3">
        <v>10273025</v>
      </c>
      <c r="AF41" s="3">
        <v>9774881</v>
      </c>
      <c r="AG41" s="3">
        <v>9445240</v>
      </c>
      <c r="AH41" s="3">
        <v>10631599</v>
      </c>
      <c r="AT41" s="3"/>
      <c r="AY41" s="3"/>
      <c r="AZ41" s="3"/>
      <c r="BA41" s="3"/>
      <c r="BB41" s="3"/>
      <c r="BC41" s="3"/>
      <c r="BD41" s="3"/>
    </row>
    <row r="42" spans="2:56">
      <c r="B42" t="s">
        <v>111</v>
      </c>
      <c r="AA42">
        <v>2091494</v>
      </c>
      <c r="AB42">
        <v>2122846</v>
      </c>
      <c r="AC42" s="3">
        <v>2299881</v>
      </c>
      <c r="AD42">
        <v>3834454</v>
      </c>
      <c r="AE42" s="3">
        <v>3591382</v>
      </c>
      <c r="AF42" s="3">
        <v>3742751</v>
      </c>
      <c r="AG42" s="3">
        <v>4360821</v>
      </c>
      <c r="AH42" s="3">
        <v>4651958</v>
      </c>
      <c r="AT42" s="3"/>
      <c r="AY42" s="3"/>
      <c r="AZ42" s="3"/>
      <c r="BA42" s="3"/>
      <c r="BB42" s="3"/>
      <c r="BC42" s="3"/>
      <c r="BD42" s="3"/>
    </row>
    <row r="43" spans="2:56">
      <c r="B43" t="s">
        <v>112</v>
      </c>
      <c r="AA43">
        <v>3450</v>
      </c>
      <c r="AB43">
        <v>1776</v>
      </c>
      <c r="AC43" s="3"/>
      <c r="AD43">
        <v>760</v>
      </c>
      <c r="AE43" s="3"/>
      <c r="AF43" s="3">
        <v>114660</v>
      </c>
      <c r="AG43" s="3">
        <v>187669</v>
      </c>
      <c r="AH43" s="3">
        <v>227462</v>
      </c>
      <c r="AT43" s="3"/>
      <c r="AY43" s="3"/>
      <c r="AZ43" s="3"/>
      <c r="BA43" s="3"/>
      <c r="BB43" s="3"/>
      <c r="BC43" s="3"/>
      <c r="BD43" s="3"/>
    </row>
    <row r="44" spans="2:56">
      <c r="B44" t="s">
        <v>113</v>
      </c>
      <c r="AB44">
        <v>752</v>
      </c>
      <c r="AC44" s="3">
        <v>1702</v>
      </c>
      <c r="AD44">
        <v>3751</v>
      </c>
      <c r="AE44" s="3">
        <v>8200</v>
      </c>
      <c r="AF44" s="3">
        <v>3888</v>
      </c>
      <c r="AG44" s="3">
        <v>3250</v>
      </c>
      <c r="AH44" s="3">
        <v>22175</v>
      </c>
      <c r="AT44" s="3"/>
      <c r="AY44" s="3"/>
      <c r="AZ44" s="3"/>
      <c r="BA44" s="3"/>
      <c r="BB44" s="3"/>
      <c r="BC44" s="3"/>
      <c r="BD44" s="3"/>
    </row>
    <row r="45" spans="2:56">
      <c r="B45" t="s">
        <v>64</v>
      </c>
      <c r="Z45">
        <v>663370</v>
      </c>
      <c r="AA45">
        <v>665667</v>
      </c>
      <c r="AB45">
        <v>844166</v>
      </c>
      <c r="AC45" s="3">
        <v>785268</v>
      </c>
      <c r="AD45">
        <v>676345</v>
      </c>
      <c r="AE45" s="3">
        <v>717059</v>
      </c>
      <c r="AF45" s="3">
        <v>764133</v>
      </c>
      <c r="AG45" s="3">
        <v>831266</v>
      </c>
      <c r="AH45" s="3">
        <v>736169</v>
      </c>
      <c r="AT45" s="3"/>
      <c r="AY45" s="3"/>
      <c r="AZ45" s="3"/>
      <c r="BA45" s="3"/>
      <c r="BB45" s="3"/>
      <c r="BC45" s="3"/>
      <c r="BD45" s="3"/>
    </row>
    <row r="46" spans="2:56">
      <c r="B46" t="s">
        <v>65</v>
      </c>
      <c r="Z46">
        <v>337900</v>
      </c>
      <c r="AA46">
        <v>702618</v>
      </c>
      <c r="AB46">
        <v>409745</v>
      </c>
      <c r="AC46" s="3">
        <v>297013</v>
      </c>
      <c r="AD46">
        <v>152797</v>
      </c>
      <c r="AE46" s="3">
        <v>370199</v>
      </c>
      <c r="AF46" s="3">
        <v>546604</v>
      </c>
      <c r="AG46" s="3">
        <v>506313</v>
      </c>
      <c r="AH46" s="3">
        <v>1616294</v>
      </c>
      <c r="AT46" s="3"/>
      <c r="AY46" s="3"/>
      <c r="AZ46" s="3"/>
      <c r="BA46" s="3"/>
      <c r="BB46" s="3"/>
      <c r="BC46" s="3"/>
    </row>
    <row r="47" spans="2:56">
      <c r="B47" t="s">
        <v>248</v>
      </c>
      <c r="AC47" s="3"/>
      <c r="AE47" s="3"/>
      <c r="AF47" s="3"/>
      <c r="AG47" s="3"/>
      <c r="AH47" s="3"/>
      <c r="AT47" s="3"/>
      <c r="AY47" s="3"/>
      <c r="AZ47" s="3"/>
      <c r="BA47" s="3"/>
      <c r="BB47" s="3"/>
      <c r="BC47" s="3"/>
    </row>
    <row r="48" spans="2:56">
      <c r="B48" t="s">
        <v>163</v>
      </c>
      <c r="AC48" s="3"/>
      <c r="AE48" s="3"/>
      <c r="AF48" s="3"/>
      <c r="AG48" s="3"/>
      <c r="AH48" s="3"/>
      <c r="AT48" s="3"/>
      <c r="AY48" s="3"/>
      <c r="AZ48" s="3"/>
      <c r="BA48" s="3"/>
      <c r="BB48" s="3"/>
      <c r="BC48" s="3"/>
    </row>
    <row r="49" spans="2:56">
      <c r="B49" t="s">
        <v>66</v>
      </c>
      <c r="AC49" s="3"/>
      <c r="AE49" s="3"/>
      <c r="AF49" s="3"/>
      <c r="AG49" s="3"/>
      <c r="AH49" s="3"/>
      <c r="AT49" s="3"/>
      <c r="AY49" s="3"/>
      <c r="AZ49" s="3"/>
      <c r="BA49" s="3"/>
      <c r="BB49" s="3"/>
      <c r="BC49" s="3"/>
    </row>
    <row r="50" spans="2:56">
      <c r="B50" t="s">
        <v>67</v>
      </c>
      <c r="AC50" s="3"/>
      <c r="AE50" s="3"/>
      <c r="AF50" s="3"/>
      <c r="AG50" s="3"/>
      <c r="AH50" s="3"/>
      <c r="AT50" s="3"/>
      <c r="AY50" s="3"/>
      <c r="AZ50" s="3"/>
      <c r="BA50" s="3"/>
      <c r="BB50" s="3"/>
      <c r="BC50" s="3"/>
    </row>
    <row r="51" spans="2:56">
      <c r="B51" t="s">
        <v>25</v>
      </c>
      <c r="Z51">
        <v>13370310</v>
      </c>
      <c r="AA51">
        <v>14701076</v>
      </c>
      <c r="AB51">
        <v>21900249</v>
      </c>
      <c r="AC51" s="3">
        <v>23611172</v>
      </c>
      <c r="AD51">
        <v>22294802</v>
      </c>
      <c r="AE51" s="3">
        <v>21233441</v>
      </c>
      <c r="AF51" s="3">
        <v>20508163</v>
      </c>
      <c r="AG51" s="3">
        <v>21897844</v>
      </c>
      <c r="AH51" s="3">
        <v>24404219</v>
      </c>
      <c r="AT51" s="3"/>
      <c r="AY51" s="3"/>
      <c r="AZ51" s="3"/>
      <c r="BA51" s="3"/>
      <c r="BB51" s="3"/>
      <c r="BC51" s="3"/>
    </row>
    <row r="52" spans="2:56">
      <c r="B52" t="s">
        <v>164</v>
      </c>
      <c r="AA52">
        <v>700</v>
      </c>
      <c r="AB52">
        <v>321</v>
      </c>
      <c r="AC52" s="3"/>
      <c r="AE52" s="3"/>
      <c r="AF52" s="3"/>
      <c r="AG52" s="3">
        <v>780</v>
      </c>
      <c r="AH52" s="3">
        <v>20400</v>
      </c>
      <c r="AT52" s="3"/>
      <c r="AY52" s="3"/>
      <c r="AZ52" s="3"/>
      <c r="BA52" s="3"/>
      <c r="BB52" s="3"/>
      <c r="BC52" s="3"/>
    </row>
    <row r="53" spans="2:56">
      <c r="B53" t="s">
        <v>165</v>
      </c>
      <c r="AC53" s="3"/>
      <c r="AE53" s="3"/>
      <c r="AF53" s="3"/>
      <c r="AG53" s="3"/>
      <c r="AH53" s="3"/>
      <c r="AT53" s="3"/>
      <c r="AY53" s="3"/>
      <c r="AZ53" s="3"/>
      <c r="BA53" s="3"/>
      <c r="BB53" s="3"/>
      <c r="BC53" s="3"/>
    </row>
    <row r="54" spans="2:56">
      <c r="B54" t="s">
        <v>148</v>
      </c>
      <c r="AC54" s="3">
        <v>2290</v>
      </c>
      <c r="AD54">
        <v>2500</v>
      </c>
      <c r="AE54" s="3">
        <v>5000</v>
      </c>
      <c r="AF54" s="3">
        <v>5000</v>
      </c>
      <c r="AG54" s="3"/>
      <c r="AH54" s="3"/>
      <c r="AT54" s="3"/>
      <c r="AY54" s="3"/>
      <c r="AZ54" s="3"/>
      <c r="BA54" s="3"/>
      <c r="BB54" s="3"/>
      <c r="BC54" s="3"/>
    </row>
    <row r="55" spans="2:56">
      <c r="B55" t="s">
        <v>50</v>
      </c>
      <c r="Z55">
        <v>4026680</v>
      </c>
      <c r="AA55">
        <v>1838052</v>
      </c>
      <c r="AB55">
        <v>4309161</v>
      </c>
      <c r="AC55" s="3">
        <v>5774704</v>
      </c>
      <c r="AD55">
        <v>5891266</v>
      </c>
      <c r="AE55" s="3">
        <v>5177414</v>
      </c>
      <c r="AF55" s="3">
        <v>5172947</v>
      </c>
      <c r="AG55" s="3">
        <v>4190986</v>
      </c>
      <c r="AH55" s="3">
        <v>4434292</v>
      </c>
      <c r="AT55" s="3"/>
      <c r="AY55" s="3"/>
      <c r="AZ55" s="3"/>
      <c r="BA55" s="3"/>
      <c r="BB55" s="3"/>
      <c r="BC55" s="3"/>
    </row>
    <row r="56" spans="2:56">
      <c r="B56" t="s">
        <v>108</v>
      </c>
      <c r="AB56">
        <v>42455</v>
      </c>
      <c r="AC56" s="3"/>
      <c r="AE56" s="3"/>
      <c r="AF56" s="3"/>
      <c r="AG56" s="3">
        <v>1471</v>
      </c>
      <c r="AH56" s="3">
        <v>2260</v>
      </c>
      <c r="AT56" s="3"/>
      <c r="AY56" s="3"/>
      <c r="AZ56" s="3"/>
      <c r="BA56" s="3"/>
      <c r="BB56" s="3"/>
      <c r="BC56" s="3"/>
    </row>
    <row r="57" spans="2:56">
      <c r="B57" t="s">
        <v>29</v>
      </c>
      <c r="Z57">
        <v>446090</v>
      </c>
      <c r="AA57">
        <v>310357</v>
      </c>
      <c r="AB57">
        <v>744136</v>
      </c>
      <c r="AC57" s="3">
        <v>722826</v>
      </c>
      <c r="AD57">
        <v>550870</v>
      </c>
      <c r="AE57" s="3">
        <v>957810</v>
      </c>
      <c r="AF57" s="3">
        <v>535366</v>
      </c>
      <c r="AG57" s="3">
        <v>762249</v>
      </c>
      <c r="AH57" s="3">
        <v>887620</v>
      </c>
      <c r="AT57" s="3"/>
      <c r="AY57" s="3"/>
      <c r="AZ57" s="3"/>
      <c r="BA57" s="3"/>
      <c r="BB57" s="3"/>
      <c r="BC57" s="3"/>
    </row>
    <row r="58" spans="2:56">
      <c r="B58" t="s">
        <v>46</v>
      </c>
      <c r="Z58">
        <v>62858480</v>
      </c>
      <c r="AA58">
        <v>40129942</v>
      </c>
      <c r="AB58">
        <v>54337436</v>
      </c>
      <c r="AC58" s="3">
        <v>57126507</v>
      </c>
      <c r="AD58">
        <v>71268605</v>
      </c>
      <c r="AE58" s="3">
        <v>75403014</v>
      </c>
      <c r="AF58" s="3">
        <v>77802565</v>
      </c>
      <c r="AG58" s="3">
        <v>66088091</v>
      </c>
      <c r="AH58" s="3">
        <v>73763036</v>
      </c>
      <c r="AT58" s="3"/>
      <c r="AY58" s="3"/>
      <c r="AZ58" s="3"/>
      <c r="BA58" s="3"/>
      <c r="BB58" s="3"/>
      <c r="BC58" s="3"/>
    </row>
    <row r="59" spans="2:56">
      <c r="B59" t="s">
        <v>166</v>
      </c>
      <c r="Z59">
        <v>230</v>
      </c>
      <c r="AC59" s="3"/>
      <c r="AE59" s="3">
        <v>466574</v>
      </c>
      <c r="AF59" s="3">
        <v>222231</v>
      </c>
      <c r="AG59" s="3">
        <v>925864</v>
      </c>
      <c r="AH59" s="3">
        <v>629731</v>
      </c>
      <c r="AT59" s="3"/>
      <c r="AY59" s="3"/>
      <c r="AZ59" s="3"/>
      <c r="BA59" s="3"/>
      <c r="BB59" s="3"/>
      <c r="BC59" s="3"/>
    </row>
    <row r="60" spans="2:56">
      <c r="B60" t="s">
        <v>47</v>
      </c>
      <c r="Z60">
        <v>8577860</v>
      </c>
      <c r="AA60">
        <v>5239139</v>
      </c>
      <c r="AB60">
        <v>6247708</v>
      </c>
      <c r="AC60" s="3">
        <v>8763325</v>
      </c>
      <c r="AD60">
        <v>7573411</v>
      </c>
      <c r="AE60" s="3">
        <v>10510493</v>
      </c>
      <c r="AF60" s="3">
        <v>9791162</v>
      </c>
      <c r="AG60" s="3">
        <v>7710747</v>
      </c>
      <c r="AH60" s="3">
        <v>8726847</v>
      </c>
      <c r="AT60" s="3"/>
      <c r="AY60" s="3"/>
      <c r="AZ60" s="3"/>
      <c r="BA60" s="3"/>
      <c r="BB60" s="3"/>
      <c r="BC60" s="3"/>
    </row>
    <row r="61" spans="2:56">
      <c r="B61" t="s">
        <v>69</v>
      </c>
      <c r="Z61">
        <v>906250</v>
      </c>
      <c r="AA61">
        <v>673827</v>
      </c>
      <c r="AB61">
        <v>589346</v>
      </c>
      <c r="AC61" s="3">
        <v>434191</v>
      </c>
      <c r="AD61">
        <v>494054</v>
      </c>
      <c r="AE61" s="3">
        <v>515355</v>
      </c>
      <c r="AF61" s="3">
        <v>713320</v>
      </c>
      <c r="AG61" s="3">
        <v>582317</v>
      </c>
      <c r="AH61" s="3">
        <v>658982</v>
      </c>
      <c r="AT61" s="3"/>
      <c r="AY61" s="3"/>
      <c r="AZ61" s="3"/>
      <c r="BA61" s="3"/>
      <c r="BB61" s="3"/>
      <c r="BC61" s="3"/>
    </row>
    <row r="62" spans="2:56">
      <c r="B62" t="s">
        <v>78</v>
      </c>
      <c r="AC62" s="3"/>
      <c r="AE62" s="3"/>
      <c r="AF62" s="3"/>
      <c r="AG62" s="3"/>
      <c r="AH62" s="3"/>
      <c r="AT62" s="3"/>
      <c r="AY62" s="3"/>
      <c r="AZ62" s="3"/>
      <c r="BA62" s="3"/>
      <c r="BB62" s="3"/>
      <c r="BC62" s="3"/>
    </row>
    <row r="63" spans="2:56">
      <c r="B63" t="s">
        <v>70</v>
      </c>
      <c r="AC63" s="3"/>
      <c r="AE63" s="3"/>
      <c r="AF63" s="3"/>
      <c r="AG63" s="3"/>
      <c r="AH63" s="3"/>
      <c r="AT63" s="3"/>
      <c r="AY63" s="3"/>
      <c r="AZ63" s="3"/>
      <c r="BA63" s="3"/>
      <c r="BB63" s="3"/>
      <c r="BC63" s="3"/>
      <c r="BD63" s="3"/>
    </row>
    <row r="64" spans="2:56">
      <c r="B64" t="s">
        <v>71</v>
      </c>
      <c r="AC64" s="3"/>
      <c r="AE64" s="3"/>
      <c r="AF64" s="3"/>
      <c r="AG64" s="3"/>
      <c r="AH64" s="3"/>
      <c r="AT64" s="3"/>
      <c r="AY64" s="3"/>
      <c r="AZ64" s="3"/>
      <c r="BA64" s="3"/>
      <c r="BB64" s="3"/>
      <c r="BC64" s="3"/>
      <c r="BD64" s="3"/>
    </row>
    <row r="65" spans="2:56">
      <c r="B65" t="s">
        <v>72</v>
      </c>
      <c r="AC65" s="3"/>
      <c r="AE65" s="3"/>
      <c r="AF65" s="3"/>
      <c r="AG65" s="3"/>
      <c r="AH65" s="3"/>
      <c r="AT65" s="3"/>
      <c r="AY65" s="3"/>
      <c r="AZ65" s="3"/>
      <c r="BA65" s="3"/>
      <c r="BB65" s="3"/>
      <c r="BC65" s="3"/>
      <c r="BD65" s="3"/>
    </row>
    <row r="66" spans="2:56">
      <c r="B66" t="s">
        <v>12</v>
      </c>
      <c r="Z66">
        <v>1880</v>
      </c>
      <c r="AA66">
        <v>35417</v>
      </c>
      <c r="AB66">
        <v>99000</v>
      </c>
      <c r="AC66" s="3">
        <v>26287</v>
      </c>
      <c r="AD66">
        <v>1254262</v>
      </c>
      <c r="AE66" s="3">
        <v>1943611</v>
      </c>
      <c r="AF66" s="3">
        <v>912783</v>
      </c>
      <c r="AG66" s="3">
        <v>4951062</v>
      </c>
      <c r="AH66" s="3">
        <v>2490742</v>
      </c>
      <c r="AT66" s="3"/>
      <c r="AY66" s="3"/>
      <c r="AZ66" s="3"/>
      <c r="BA66" s="3"/>
      <c r="BB66" s="3"/>
      <c r="BC66" s="3"/>
      <c r="BD66" s="3"/>
    </row>
    <row r="67" spans="2:56">
      <c r="B67" t="s">
        <v>117</v>
      </c>
      <c r="AA67">
        <v>340367</v>
      </c>
      <c r="AB67">
        <v>540289</v>
      </c>
      <c r="AC67" s="3">
        <v>1280709</v>
      </c>
      <c r="AD67">
        <v>678125</v>
      </c>
      <c r="AE67" s="3">
        <v>1206991</v>
      </c>
      <c r="AF67" s="3">
        <v>566186</v>
      </c>
      <c r="AG67" s="3">
        <v>1040847</v>
      </c>
      <c r="AH67" s="3">
        <v>894948</v>
      </c>
      <c r="AT67" s="3"/>
      <c r="AY67" s="3"/>
      <c r="AZ67" s="3"/>
      <c r="BA67" s="3"/>
      <c r="BB67" s="3"/>
      <c r="BC67" s="3"/>
      <c r="BD67" s="3"/>
    </row>
    <row r="68" spans="2:56">
      <c r="B68" t="s">
        <v>118</v>
      </c>
      <c r="AC68" s="3"/>
      <c r="AE68" s="3"/>
      <c r="AF68" s="3">
        <v>15234</v>
      </c>
      <c r="AG68" s="3">
        <v>2437</v>
      </c>
      <c r="AH68" s="3">
        <v>1242</v>
      </c>
      <c r="AT68" s="3"/>
      <c r="AY68" s="3"/>
      <c r="AZ68" s="3"/>
      <c r="BA68" s="3"/>
      <c r="BB68" s="3"/>
      <c r="BC68" s="3"/>
      <c r="BD68" s="3"/>
    </row>
    <row r="69" spans="2:56">
      <c r="B69" t="s">
        <v>119</v>
      </c>
      <c r="AC69" s="3"/>
      <c r="AE69" s="3"/>
      <c r="AF69" s="3"/>
      <c r="AG69" s="3"/>
      <c r="AH69" s="3">
        <v>162716</v>
      </c>
      <c r="AT69" s="3"/>
      <c r="AY69" s="3"/>
      <c r="AZ69" s="3"/>
      <c r="BA69" s="3"/>
      <c r="BB69" s="3"/>
      <c r="BC69" s="3"/>
      <c r="BD69" s="3"/>
    </row>
    <row r="70" spans="2:56">
      <c r="B70" t="s">
        <v>167</v>
      </c>
      <c r="AC70" s="3"/>
      <c r="AE70" s="3"/>
      <c r="AF70" s="3"/>
      <c r="AG70" s="3"/>
      <c r="AH70" s="3"/>
      <c r="AT70" s="3"/>
      <c r="AY70" s="3"/>
      <c r="AZ70" s="3"/>
      <c r="BA70" s="3"/>
      <c r="BB70" s="3"/>
      <c r="BC70" s="3"/>
      <c r="BD70" s="3"/>
    </row>
    <row r="71" spans="2:56">
      <c r="B71" t="s">
        <v>120</v>
      </c>
      <c r="AC71" s="3"/>
      <c r="AE71" s="3">
        <v>268885</v>
      </c>
      <c r="AF71" s="3">
        <v>817475</v>
      </c>
      <c r="AG71" s="3">
        <v>1232430</v>
      </c>
      <c r="AH71" s="3">
        <v>1619755</v>
      </c>
      <c r="AT71" s="3"/>
      <c r="AY71" s="3"/>
      <c r="AZ71" s="3"/>
      <c r="BA71" s="3"/>
      <c r="BB71" s="3"/>
      <c r="BC71" s="3"/>
      <c r="BD71" s="3"/>
    </row>
    <row r="72" spans="2:56">
      <c r="B72" t="s">
        <v>14</v>
      </c>
      <c r="Z72">
        <v>2706360</v>
      </c>
      <c r="AA72">
        <v>2803755</v>
      </c>
      <c r="AB72">
        <v>2453232</v>
      </c>
      <c r="AC72" s="3">
        <v>2815433</v>
      </c>
      <c r="AD72">
        <v>3535652</v>
      </c>
      <c r="AE72" s="3">
        <v>3468776</v>
      </c>
      <c r="AF72" s="3">
        <v>2518015</v>
      </c>
      <c r="AG72" s="3">
        <v>2959962</v>
      </c>
      <c r="AH72" s="3">
        <v>3210690</v>
      </c>
      <c r="AT72" s="3"/>
      <c r="AY72" s="3"/>
      <c r="AZ72" s="3"/>
      <c r="BA72" s="3"/>
      <c r="BB72" s="3"/>
      <c r="BC72" s="3"/>
      <c r="BD72" s="3"/>
    </row>
    <row r="73" spans="2:56">
      <c r="B73" t="s">
        <v>10</v>
      </c>
      <c r="Z73">
        <v>5228030</v>
      </c>
      <c r="AA73">
        <v>2467188</v>
      </c>
      <c r="AB73">
        <v>3812354</v>
      </c>
      <c r="AC73" s="3">
        <v>3813208</v>
      </c>
      <c r="AD73">
        <v>5945577</v>
      </c>
      <c r="AE73" s="3">
        <v>4296420</v>
      </c>
      <c r="AF73" s="3">
        <v>3199137</v>
      </c>
      <c r="AG73" s="3">
        <v>3097900</v>
      </c>
      <c r="AH73" s="3">
        <v>2975045</v>
      </c>
      <c r="AT73" s="3"/>
      <c r="AY73" s="3"/>
      <c r="AZ73" s="3"/>
      <c r="BA73" s="3"/>
      <c r="BB73" s="3"/>
      <c r="BC73" s="3"/>
      <c r="BD73" s="3"/>
    </row>
    <row r="74" spans="2:56">
      <c r="B74" t="s">
        <v>73</v>
      </c>
      <c r="Z74">
        <v>648810</v>
      </c>
      <c r="AA74">
        <v>402278</v>
      </c>
      <c r="AB74">
        <v>1570782</v>
      </c>
      <c r="AC74" s="3">
        <v>1357478</v>
      </c>
      <c r="AD74">
        <v>1085335</v>
      </c>
      <c r="AE74" s="3">
        <v>1205632</v>
      </c>
      <c r="AF74" s="3">
        <v>894357</v>
      </c>
      <c r="AG74" s="3">
        <v>831180</v>
      </c>
      <c r="AH74" s="3">
        <v>544959</v>
      </c>
      <c r="AT74" s="3"/>
      <c r="AY74" s="3"/>
      <c r="AZ74" s="3"/>
      <c r="BA74" s="3"/>
      <c r="BB74" s="3"/>
      <c r="BC74" s="3"/>
      <c r="BD74" s="3"/>
    </row>
    <row r="75" spans="2:56">
      <c r="B75" t="s">
        <v>121</v>
      </c>
      <c r="AA75">
        <v>120000</v>
      </c>
      <c r="AC75" s="3"/>
      <c r="AE75" s="3"/>
      <c r="AF75" s="3"/>
      <c r="AG75" s="3">
        <v>1410506</v>
      </c>
      <c r="AH75" s="3">
        <v>1751283</v>
      </c>
      <c r="AT75" s="3"/>
      <c r="AY75" s="3"/>
      <c r="AZ75" s="3"/>
      <c r="BA75" s="3"/>
      <c r="BB75" s="3"/>
      <c r="BC75" s="3"/>
      <c r="BD75" s="3"/>
    </row>
    <row r="76" spans="2:56">
      <c r="B76" t="s">
        <v>168</v>
      </c>
      <c r="AC76" s="3"/>
      <c r="AE76" s="3"/>
      <c r="AF76" s="3"/>
      <c r="AG76" s="3"/>
      <c r="AH76" s="3"/>
      <c r="AT76" s="3"/>
      <c r="AY76" s="3"/>
      <c r="AZ76" s="3"/>
      <c r="BA76" s="3"/>
      <c r="BB76" s="3"/>
      <c r="BC76" s="3"/>
      <c r="BD76" s="3"/>
    </row>
    <row r="77" spans="2:56">
      <c r="B77" t="s">
        <v>7</v>
      </c>
      <c r="Z77">
        <v>88000330</v>
      </c>
      <c r="AA77">
        <v>162777448</v>
      </c>
      <c r="AB77">
        <v>225029798</v>
      </c>
      <c r="AC77" s="3">
        <v>249478445</v>
      </c>
      <c r="AD77">
        <v>279871853</v>
      </c>
      <c r="AE77" s="3">
        <v>267738451</v>
      </c>
      <c r="AF77" s="3">
        <v>213922607</v>
      </c>
      <c r="AG77" s="3">
        <v>322285626</v>
      </c>
      <c r="AH77" s="3">
        <v>323208897</v>
      </c>
      <c r="AT77" s="3"/>
      <c r="AY77" s="3"/>
      <c r="AZ77" s="3"/>
      <c r="BA77" s="3"/>
      <c r="BB77" s="3"/>
      <c r="BC77" s="3"/>
      <c r="BD77" s="3"/>
    </row>
    <row r="78" spans="2:56">
      <c r="B78" t="s">
        <v>192</v>
      </c>
      <c r="AC78" s="3"/>
      <c r="AE78" s="3"/>
      <c r="AF78" s="3"/>
      <c r="AG78" s="3"/>
      <c r="AH78" s="3"/>
      <c r="AT78" s="3"/>
      <c r="AY78" s="3"/>
      <c r="AZ78" s="3"/>
      <c r="BA78" s="3"/>
      <c r="BB78" s="3"/>
      <c r="BC78" s="3"/>
      <c r="BD78" s="3"/>
    </row>
    <row r="79" spans="2:56">
      <c r="B79" t="s">
        <v>193</v>
      </c>
      <c r="AC79" s="3"/>
      <c r="AE79" s="3"/>
      <c r="AF79" s="3"/>
      <c r="AG79" s="3"/>
      <c r="AH79" s="3"/>
      <c r="AT79" s="3"/>
      <c r="AY79" s="3"/>
      <c r="AZ79" s="3"/>
      <c r="BA79" s="3"/>
      <c r="BB79" s="3"/>
      <c r="BC79" s="3"/>
      <c r="BD79" s="3"/>
    </row>
    <row r="80" spans="2:56">
      <c r="B80" t="s">
        <v>8</v>
      </c>
      <c r="Z80">
        <v>12751390</v>
      </c>
      <c r="AA80">
        <v>27131693</v>
      </c>
      <c r="AB80">
        <v>40294653</v>
      </c>
      <c r="AC80" s="3">
        <v>58691144</v>
      </c>
      <c r="AD80">
        <v>79906916</v>
      </c>
      <c r="AE80" s="3">
        <v>76018741</v>
      </c>
      <c r="AF80" s="3">
        <v>62197520</v>
      </c>
      <c r="AG80" s="3">
        <v>81089887</v>
      </c>
      <c r="AH80" s="3">
        <v>87058965</v>
      </c>
      <c r="AT80" s="3"/>
      <c r="AY80" s="3"/>
      <c r="AZ80" s="3"/>
      <c r="BA80" s="3"/>
      <c r="BB80" s="3"/>
      <c r="BC80" s="3"/>
      <c r="BD80" s="3"/>
    </row>
    <row r="81" spans="2:56">
      <c r="B81" t="s">
        <v>5</v>
      </c>
      <c r="Z81">
        <v>126510180</v>
      </c>
      <c r="AA81">
        <v>80031690</v>
      </c>
      <c r="AB81">
        <v>113005740</v>
      </c>
      <c r="AC81" s="3">
        <v>137957594</v>
      </c>
      <c r="AD81">
        <v>153524855</v>
      </c>
      <c r="AE81" s="3">
        <v>123447376</v>
      </c>
      <c r="AF81" s="3">
        <v>87720155</v>
      </c>
      <c r="AG81" s="3">
        <v>109218228</v>
      </c>
      <c r="AH81" s="3">
        <v>134001836</v>
      </c>
      <c r="AT81" s="3"/>
      <c r="AY81" s="3"/>
      <c r="AZ81" s="3"/>
      <c r="BA81" s="3"/>
      <c r="BB81" s="3"/>
      <c r="BC81" s="3"/>
      <c r="BD81" s="3"/>
    </row>
    <row r="82" spans="2:56">
      <c r="B82" t="s">
        <v>123</v>
      </c>
      <c r="AC82" s="3"/>
      <c r="AD82">
        <v>7000</v>
      </c>
      <c r="AE82" s="3"/>
      <c r="AF82" s="3"/>
      <c r="AG82" s="3"/>
      <c r="AH82" s="3">
        <v>670</v>
      </c>
      <c r="AT82" s="3"/>
      <c r="AY82" s="3"/>
      <c r="AZ82" s="3"/>
      <c r="BA82" s="3"/>
      <c r="BB82" s="3"/>
      <c r="BC82" s="3"/>
      <c r="BD82" s="3"/>
    </row>
    <row r="83" spans="2:56">
      <c r="B83" t="s">
        <v>6</v>
      </c>
      <c r="Z83">
        <v>94702600</v>
      </c>
      <c r="AA83">
        <v>98269723</v>
      </c>
      <c r="AB83">
        <v>153916716</v>
      </c>
      <c r="AC83" s="3">
        <v>198527106</v>
      </c>
      <c r="AD83">
        <v>207534008</v>
      </c>
      <c r="AE83" s="3">
        <v>211097992</v>
      </c>
      <c r="AF83" s="3">
        <v>138127104</v>
      </c>
      <c r="AG83" s="3">
        <v>159683906</v>
      </c>
      <c r="AH83" s="3">
        <v>177675363</v>
      </c>
      <c r="AT83" s="3"/>
      <c r="AY83" s="3"/>
      <c r="AZ83" s="3"/>
      <c r="BA83" s="3"/>
      <c r="BB83" s="3"/>
      <c r="BC83" s="3"/>
      <c r="BD83" s="3"/>
    </row>
    <row r="84" spans="2:56">
      <c r="B84" t="s">
        <v>13</v>
      </c>
      <c r="Z84">
        <v>27575570</v>
      </c>
      <c r="AA84">
        <v>18105183</v>
      </c>
      <c r="AB84">
        <v>31425661</v>
      </c>
      <c r="AC84" s="3">
        <v>37769340</v>
      </c>
      <c r="AD84">
        <v>58166077</v>
      </c>
      <c r="AE84" s="3">
        <v>47797328</v>
      </c>
      <c r="AF84" s="3">
        <v>27405098</v>
      </c>
      <c r="AG84" s="3">
        <v>33104027</v>
      </c>
      <c r="AH84" s="3">
        <v>39076839</v>
      </c>
      <c r="AT84" s="3"/>
      <c r="AY84" s="3"/>
      <c r="AZ84" s="3"/>
      <c r="BA84" s="3"/>
      <c r="BB84" s="3"/>
      <c r="BC84" s="3"/>
      <c r="BD84" s="3"/>
    </row>
    <row r="85" spans="2:56">
      <c r="B85" t="s">
        <v>74</v>
      </c>
      <c r="Z85">
        <v>1510020</v>
      </c>
      <c r="AA85">
        <v>358610</v>
      </c>
      <c r="AB85">
        <v>1910438</v>
      </c>
      <c r="AC85" s="3">
        <v>1019817</v>
      </c>
      <c r="AD85">
        <v>3429731</v>
      </c>
      <c r="AE85" s="3">
        <v>2389974</v>
      </c>
      <c r="AF85" s="3">
        <v>2117797</v>
      </c>
      <c r="AG85" s="3">
        <v>2108464</v>
      </c>
      <c r="AH85" s="3">
        <v>1476958</v>
      </c>
      <c r="AT85" s="3"/>
      <c r="AY85" s="3"/>
      <c r="AZ85" s="3"/>
      <c r="BA85" s="3"/>
      <c r="BB85" s="3"/>
      <c r="BC85" s="3"/>
      <c r="BD85" s="3"/>
    </row>
    <row r="86" spans="2:56">
      <c r="B86" t="s">
        <v>75</v>
      </c>
      <c r="AC86" s="3"/>
      <c r="AE86" s="3"/>
      <c r="AF86" s="3"/>
      <c r="AG86" s="3"/>
      <c r="AH86" s="3"/>
      <c r="AT86" s="3"/>
      <c r="AY86" s="3"/>
      <c r="AZ86" s="3"/>
      <c r="BA86" s="3"/>
      <c r="BB86" s="3"/>
      <c r="BC86" s="3"/>
      <c r="BD86" s="3"/>
    </row>
    <row r="87" spans="2:56">
      <c r="B87" t="s">
        <v>51</v>
      </c>
      <c r="Z87">
        <v>2553370</v>
      </c>
      <c r="AA87">
        <v>93750</v>
      </c>
      <c r="AB87">
        <v>149427</v>
      </c>
      <c r="AC87" s="3">
        <v>96331</v>
      </c>
      <c r="AD87">
        <v>50057</v>
      </c>
      <c r="AE87" s="3">
        <v>44655</v>
      </c>
      <c r="AF87" s="3">
        <v>64369</v>
      </c>
      <c r="AG87" s="3">
        <v>31964</v>
      </c>
      <c r="AH87" s="3">
        <v>43579</v>
      </c>
      <c r="AT87" s="3"/>
      <c r="AY87" s="3"/>
      <c r="AZ87" s="3"/>
      <c r="BA87" s="3"/>
      <c r="BB87" s="3"/>
      <c r="BC87" s="3"/>
      <c r="BD87" s="3"/>
    </row>
    <row r="88" spans="2:56">
      <c r="B88" t="s">
        <v>9</v>
      </c>
      <c r="Z88">
        <v>66740260</v>
      </c>
      <c r="AA88">
        <v>58378483</v>
      </c>
      <c r="AB88">
        <v>101526499</v>
      </c>
      <c r="AC88" s="3">
        <v>216920208</v>
      </c>
      <c r="AD88">
        <v>231900722</v>
      </c>
      <c r="AE88" s="3">
        <v>189821312</v>
      </c>
      <c r="AF88" s="3">
        <v>113476442</v>
      </c>
      <c r="AG88" s="3">
        <v>128651186</v>
      </c>
      <c r="AH88" s="3">
        <v>151863136</v>
      </c>
      <c r="AT88" s="3"/>
      <c r="AY88" s="3"/>
      <c r="AZ88" s="3"/>
      <c r="BA88" s="3"/>
      <c r="BB88" s="3"/>
      <c r="BC88" s="3"/>
      <c r="BD88" s="3"/>
    </row>
    <row r="89" spans="2:56">
      <c r="B89" t="s">
        <v>146</v>
      </c>
      <c r="AB89">
        <v>660000</v>
      </c>
      <c r="AC89" s="3">
        <v>2201136</v>
      </c>
      <c r="AD89">
        <v>2900620</v>
      </c>
      <c r="AE89" s="3">
        <v>2481650</v>
      </c>
      <c r="AF89" s="3">
        <v>4443083</v>
      </c>
      <c r="AG89" s="3">
        <v>3939361</v>
      </c>
      <c r="AH89" s="3">
        <v>4275787</v>
      </c>
      <c r="AT89" s="3"/>
      <c r="AY89" s="3"/>
      <c r="AZ89" s="3"/>
      <c r="BA89" s="3"/>
      <c r="BB89" s="3"/>
      <c r="BC89" s="3"/>
      <c r="BD89" s="3"/>
    </row>
    <row r="90" spans="2:56">
      <c r="B90" t="s">
        <v>4</v>
      </c>
      <c r="Z90">
        <v>8502280</v>
      </c>
      <c r="AC90" s="3"/>
      <c r="AE90" s="3"/>
      <c r="AF90" s="3"/>
      <c r="AG90" s="3"/>
      <c r="AH90" s="3"/>
      <c r="AT90" s="3"/>
      <c r="AY90" s="3"/>
      <c r="AZ90" s="3"/>
      <c r="BA90" s="3"/>
      <c r="BB90" s="3"/>
      <c r="BC90" s="3"/>
      <c r="BD90" s="3"/>
    </row>
    <row r="91" spans="2:56">
      <c r="B91" t="s">
        <v>124</v>
      </c>
      <c r="AA91">
        <v>8354841</v>
      </c>
      <c r="AB91">
        <v>12563267</v>
      </c>
      <c r="AC91" s="3">
        <v>15244502</v>
      </c>
      <c r="AD91">
        <v>8404455</v>
      </c>
      <c r="AE91" s="3">
        <v>2666060</v>
      </c>
      <c r="AF91" s="3">
        <v>2578800</v>
      </c>
      <c r="AG91" s="3">
        <v>2762203</v>
      </c>
      <c r="AH91" s="3">
        <v>881780</v>
      </c>
      <c r="AT91" s="3"/>
      <c r="AY91" s="3"/>
      <c r="AZ91" s="3"/>
      <c r="BA91" s="3"/>
      <c r="BB91" s="3"/>
      <c r="BC91" s="3"/>
      <c r="BD91" s="3"/>
    </row>
    <row r="92" spans="2:56">
      <c r="B92" t="s">
        <v>125</v>
      </c>
      <c r="AB92">
        <v>300</v>
      </c>
      <c r="AC92" s="3"/>
      <c r="AE92" s="3">
        <v>8000</v>
      </c>
      <c r="AF92" s="3">
        <v>2250</v>
      </c>
      <c r="AG92" s="3">
        <v>840</v>
      </c>
      <c r="AH92" s="3">
        <v>4864</v>
      </c>
      <c r="AT92" s="3"/>
      <c r="AY92" s="3"/>
      <c r="AZ92" s="3"/>
      <c r="BA92" s="3"/>
      <c r="BB92" s="3"/>
      <c r="BC92" s="3"/>
      <c r="BD92" s="3"/>
    </row>
    <row r="93" spans="2:56">
      <c r="B93" t="s">
        <v>126</v>
      </c>
      <c r="AB93">
        <v>225</v>
      </c>
      <c r="AC93" s="3">
        <v>122957</v>
      </c>
      <c r="AD93">
        <v>313216</v>
      </c>
      <c r="AE93" s="3">
        <v>287892</v>
      </c>
      <c r="AF93" s="3">
        <v>239724</v>
      </c>
      <c r="AG93" s="3">
        <v>223864</v>
      </c>
      <c r="AH93" s="3">
        <v>264960</v>
      </c>
      <c r="AT93" s="3"/>
      <c r="AY93" s="3"/>
      <c r="AZ93" s="3"/>
      <c r="BA93" s="3"/>
      <c r="BB93" s="3"/>
      <c r="BC93" s="3"/>
      <c r="BD93" s="3"/>
    </row>
    <row r="94" spans="2:56">
      <c r="B94" t="s">
        <v>253</v>
      </c>
      <c r="Z94">
        <v>54680</v>
      </c>
      <c r="AC94" s="3"/>
      <c r="AE94" s="3"/>
      <c r="AF94" s="3"/>
      <c r="AG94" s="3"/>
      <c r="AH94" s="3"/>
      <c r="AT94" s="3"/>
      <c r="AY94" s="3"/>
      <c r="AZ94" s="3"/>
      <c r="BA94" s="3"/>
      <c r="BB94" s="3"/>
      <c r="BC94" s="3"/>
      <c r="BD94" s="3"/>
    </row>
    <row r="95" spans="2:56">
      <c r="B95" t="s">
        <v>127</v>
      </c>
      <c r="AA95">
        <v>23634</v>
      </c>
      <c r="AB95">
        <v>27684</v>
      </c>
      <c r="AC95" s="3">
        <v>5628</v>
      </c>
      <c r="AD95">
        <v>44954</v>
      </c>
      <c r="AE95" s="3">
        <v>35212</v>
      </c>
      <c r="AF95" s="3">
        <v>52166</v>
      </c>
      <c r="AG95" s="3">
        <v>151916</v>
      </c>
      <c r="AH95" s="3">
        <v>152377</v>
      </c>
      <c r="AT95" s="3"/>
      <c r="AY95" s="3"/>
      <c r="AZ95" s="3"/>
      <c r="BA95" s="3"/>
      <c r="BB95" s="3"/>
      <c r="BC95" s="3"/>
      <c r="BD95" s="3"/>
    </row>
    <row r="96" spans="2:56">
      <c r="B96" t="s">
        <v>149</v>
      </c>
      <c r="AC96" s="3"/>
      <c r="AE96" s="3">
        <v>210</v>
      </c>
      <c r="AF96" s="3"/>
      <c r="AG96" s="3"/>
      <c r="AH96" s="3"/>
      <c r="AT96" s="3"/>
      <c r="AY96" s="3"/>
      <c r="AZ96" s="3"/>
      <c r="BA96" s="3"/>
      <c r="BB96" s="3"/>
      <c r="BC96" s="3"/>
      <c r="BD96" s="3"/>
    </row>
    <row r="97" spans="2:56">
      <c r="B97" t="s">
        <v>171</v>
      </c>
      <c r="Z97">
        <v>7840</v>
      </c>
      <c r="AA97">
        <v>74474</v>
      </c>
      <c r="AB97">
        <v>122727</v>
      </c>
      <c r="AC97" s="3">
        <v>475499</v>
      </c>
      <c r="AD97">
        <v>454871</v>
      </c>
      <c r="AE97" s="3">
        <v>1331710</v>
      </c>
      <c r="AF97" s="3">
        <v>861631</v>
      </c>
      <c r="AG97" s="3">
        <v>1046714</v>
      </c>
      <c r="AH97" s="3">
        <v>1392931</v>
      </c>
      <c r="AT97" s="3"/>
      <c r="AY97" s="3"/>
      <c r="AZ97" s="3"/>
      <c r="BA97" s="3"/>
      <c r="BB97" s="3"/>
      <c r="BC97" s="3"/>
      <c r="BD97" s="3"/>
    </row>
    <row r="98" spans="2:56">
      <c r="B98" t="s">
        <v>11</v>
      </c>
      <c r="Z98">
        <v>2117920</v>
      </c>
      <c r="AA98">
        <v>602745</v>
      </c>
      <c r="AB98">
        <v>221393</v>
      </c>
      <c r="AC98" s="3">
        <v>67914</v>
      </c>
      <c r="AD98">
        <v>168802</v>
      </c>
      <c r="AE98" s="3">
        <v>156289</v>
      </c>
      <c r="AF98" s="3">
        <v>374545</v>
      </c>
      <c r="AG98" s="3">
        <v>1116610</v>
      </c>
      <c r="AH98" s="3">
        <v>2066993</v>
      </c>
      <c r="AT98" s="3"/>
      <c r="AY98" s="3"/>
      <c r="AZ98" s="3"/>
      <c r="BA98" s="3"/>
      <c r="BB98" s="3"/>
      <c r="BC98" s="3"/>
      <c r="BD98" s="3"/>
    </row>
    <row r="99" spans="2:56">
      <c r="B99" t="s">
        <v>76</v>
      </c>
      <c r="Z99">
        <v>3043560</v>
      </c>
      <c r="AA99">
        <v>3867449</v>
      </c>
      <c r="AB99">
        <v>3868660</v>
      </c>
      <c r="AC99" s="3">
        <v>6259616</v>
      </c>
      <c r="AD99">
        <v>6523239</v>
      </c>
      <c r="AE99" s="3">
        <v>5274941</v>
      </c>
      <c r="AF99" s="3">
        <v>5439875</v>
      </c>
      <c r="AG99" s="3">
        <v>6338444</v>
      </c>
      <c r="AH99" s="3">
        <v>7817620</v>
      </c>
      <c r="AT99" s="3"/>
      <c r="AY99" s="3"/>
      <c r="AZ99" s="3"/>
      <c r="BA99" s="3"/>
      <c r="BB99" s="3"/>
      <c r="BC99" s="3"/>
      <c r="BD99" s="3"/>
    </row>
    <row r="100" spans="2:56">
      <c r="B100" t="s">
        <v>128</v>
      </c>
      <c r="AC100" s="3"/>
      <c r="AD100">
        <v>1674</v>
      </c>
      <c r="AE100" s="3">
        <v>3143</v>
      </c>
      <c r="AF100" s="3">
        <v>7874</v>
      </c>
      <c r="AG100" s="3">
        <v>206627</v>
      </c>
      <c r="AH100" s="3">
        <v>322585</v>
      </c>
      <c r="AT100" s="3"/>
      <c r="AY100" s="3"/>
      <c r="AZ100" s="3"/>
      <c r="BA100" s="3"/>
      <c r="BB100" s="3"/>
      <c r="BC100" s="3"/>
      <c r="BD100" s="3"/>
    </row>
    <row r="101" spans="2:56">
      <c r="B101" t="s">
        <v>15</v>
      </c>
      <c r="Z101">
        <v>1472510</v>
      </c>
      <c r="AA101">
        <v>2019576</v>
      </c>
      <c r="AB101">
        <v>1418646</v>
      </c>
      <c r="AC101" s="3">
        <v>2696071</v>
      </c>
      <c r="AD101">
        <v>2499414</v>
      </c>
      <c r="AE101" s="3">
        <v>3474848</v>
      </c>
      <c r="AF101" s="3">
        <v>2206317</v>
      </c>
      <c r="AG101" s="3">
        <v>2708250</v>
      </c>
      <c r="AH101" s="3">
        <v>2752735</v>
      </c>
      <c r="AT101" s="3"/>
      <c r="AY101" s="3"/>
      <c r="AZ101" s="3"/>
      <c r="BA101" s="3"/>
      <c r="BB101" s="3"/>
      <c r="BC101" s="3"/>
      <c r="BD101" s="3"/>
    </row>
    <row r="102" spans="2:56">
      <c r="B102" t="s">
        <v>79</v>
      </c>
      <c r="AC102" s="3"/>
      <c r="AE102" s="3"/>
      <c r="AF102" s="3"/>
      <c r="AG102" s="3"/>
      <c r="AH102" s="3"/>
      <c r="AT102" s="3"/>
      <c r="AY102" s="3"/>
      <c r="AZ102" s="3"/>
      <c r="BA102" s="3"/>
      <c r="BB102" s="3"/>
      <c r="BC102" s="3"/>
    </row>
    <row r="103" spans="2:56">
      <c r="B103" t="s">
        <v>80</v>
      </c>
      <c r="AC103" s="3"/>
      <c r="AE103" s="3"/>
      <c r="AF103" s="3"/>
      <c r="AG103" s="3"/>
      <c r="AH103" s="3"/>
      <c r="AT103" s="3"/>
      <c r="AY103" s="3"/>
      <c r="AZ103" s="3"/>
      <c r="BA103" s="3"/>
      <c r="BB103" s="3"/>
      <c r="BC103" s="3"/>
    </row>
    <row r="104" spans="2:56">
      <c r="B104" t="s">
        <v>81</v>
      </c>
      <c r="AC104" s="3"/>
      <c r="AE104" s="3"/>
      <c r="AF104" s="3"/>
      <c r="AG104" s="3"/>
      <c r="AH104" s="3"/>
      <c r="AT104" s="3"/>
      <c r="AY104" s="3"/>
      <c r="AZ104" s="3"/>
      <c r="BA104" s="3"/>
      <c r="BB104" s="3"/>
      <c r="BC104" s="3"/>
    </row>
    <row r="105" spans="2:56">
      <c r="B105" t="s">
        <v>45</v>
      </c>
      <c r="Z105">
        <v>43759230</v>
      </c>
      <c r="AA105">
        <v>1876022</v>
      </c>
      <c r="AB105">
        <v>547006</v>
      </c>
      <c r="AC105" s="3">
        <v>733867</v>
      </c>
      <c r="AD105">
        <v>1477698</v>
      </c>
      <c r="AE105" s="3">
        <v>1513914</v>
      </c>
      <c r="AF105" s="3">
        <v>2238923</v>
      </c>
      <c r="AG105" s="3">
        <v>3615975</v>
      </c>
      <c r="AH105" s="3">
        <v>2168671</v>
      </c>
      <c r="AT105" s="3"/>
      <c r="AY105" s="3"/>
      <c r="AZ105" s="3"/>
      <c r="BA105" s="3"/>
      <c r="BB105" s="3"/>
      <c r="BC105" s="3"/>
    </row>
    <row r="106" spans="2:56">
      <c r="B106" t="s">
        <v>129</v>
      </c>
      <c r="AA106">
        <v>1539784</v>
      </c>
      <c r="AB106">
        <v>2427219</v>
      </c>
      <c r="AC106" s="3">
        <v>3470103</v>
      </c>
      <c r="AD106">
        <v>3508244</v>
      </c>
      <c r="AE106" s="3">
        <v>3001793</v>
      </c>
      <c r="AF106" s="3">
        <v>4242029</v>
      </c>
      <c r="AG106" s="3">
        <v>2449746</v>
      </c>
      <c r="AH106" s="3">
        <v>3023743</v>
      </c>
      <c r="AT106" s="3"/>
      <c r="AY106" s="3"/>
      <c r="AZ106" s="3"/>
      <c r="BA106" s="3"/>
      <c r="BB106" s="3"/>
      <c r="BC106" s="3"/>
      <c r="BD106" s="3"/>
    </row>
    <row r="107" spans="2:56">
      <c r="B107" t="s">
        <v>226</v>
      </c>
      <c r="AC107" s="3"/>
      <c r="AE107" s="3"/>
      <c r="AF107" s="3"/>
      <c r="AG107" s="3"/>
      <c r="AH107" s="3"/>
      <c r="AT107" s="3"/>
      <c r="AY107" s="3"/>
      <c r="AZ107" s="3"/>
      <c r="BA107" s="3"/>
      <c r="BB107" s="3"/>
      <c r="BC107" s="3"/>
      <c r="BD107" s="3"/>
    </row>
    <row r="108" spans="2:56">
      <c r="B108" t="s">
        <v>150</v>
      </c>
      <c r="AA108">
        <v>11645</v>
      </c>
      <c r="AB108">
        <v>169985</v>
      </c>
      <c r="AC108" s="3">
        <v>580919</v>
      </c>
      <c r="AD108">
        <v>342077</v>
      </c>
      <c r="AE108" s="3">
        <v>353300</v>
      </c>
      <c r="AF108" s="3">
        <v>287994</v>
      </c>
      <c r="AG108" s="3">
        <v>161158</v>
      </c>
      <c r="AH108" s="3">
        <v>46503</v>
      </c>
      <c r="AT108" s="3"/>
      <c r="AY108" s="3"/>
      <c r="AZ108" s="3"/>
      <c r="BA108" s="3"/>
      <c r="BB108" s="3"/>
      <c r="BC108" s="3"/>
      <c r="BD108" s="3"/>
    </row>
    <row r="109" spans="2:56">
      <c r="B109" t="s">
        <v>130</v>
      </c>
      <c r="AA109">
        <v>787544</v>
      </c>
      <c r="AB109">
        <v>330083</v>
      </c>
      <c r="AC109" s="3">
        <v>310292</v>
      </c>
      <c r="AD109">
        <v>2210368</v>
      </c>
      <c r="AE109" s="3">
        <v>1136081</v>
      </c>
      <c r="AF109" s="3">
        <v>1044939</v>
      </c>
      <c r="AG109" s="3">
        <v>1245372</v>
      </c>
      <c r="AH109" s="3">
        <v>1091599</v>
      </c>
      <c r="AT109" s="3"/>
      <c r="AY109" s="3"/>
      <c r="AZ109" s="3"/>
      <c r="BA109" s="3"/>
      <c r="BB109" s="3"/>
      <c r="BC109" s="3"/>
      <c r="BD109" s="3"/>
    </row>
    <row r="110" spans="2:56">
      <c r="B110" t="s">
        <v>32</v>
      </c>
      <c r="Z110">
        <v>7608910</v>
      </c>
      <c r="AA110">
        <v>9555592</v>
      </c>
      <c r="AB110">
        <v>10951370</v>
      </c>
      <c r="AC110" s="3">
        <v>9588696</v>
      </c>
      <c r="AD110">
        <v>7480397</v>
      </c>
      <c r="AE110" s="3">
        <v>8990529</v>
      </c>
      <c r="AF110" s="3">
        <v>8121079</v>
      </c>
      <c r="AG110" s="3">
        <v>9629342</v>
      </c>
      <c r="AH110" s="3">
        <v>7246507</v>
      </c>
      <c r="AT110" s="3"/>
      <c r="AY110" s="3"/>
      <c r="AZ110" s="3"/>
      <c r="BA110" s="3"/>
      <c r="BB110" s="3"/>
      <c r="BC110" s="3"/>
      <c r="BD110" s="3"/>
    </row>
    <row r="111" spans="2:56">
      <c r="B111" t="s">
        <v>190</v>
      </c>
      <c r="AC111" s="3"/>
      <c r="AE111" s="3"/>
      <c r="AF111" s="3"/>
      <c r="AG111" s="3"/>
      <c r="AH111" s="3"/>
      <c r="AT111" s="3"/>
      <c r="AY111" s="3"/>
      <c r="AZ111" s="3"/>
      <c r="BA111" s="3"/>
      <c r="BB111" s="3"/>
      <c r="BC111" s="3"/>
      <c r="BD111" s="3"/>
    </row>
    <row r="112" spans="2:56">
      <c r="B112" t="s">
        <v>191</v>
      </c>
      <c r="AC112" s="3"/>
      <c r="AE112" s="3"/>
      <c r="AF112" s="3"/>
      <c r="AG112" s="3"/>
      <c r="AH112" s="3"/>
      <c r="AT112" s="3"/>
      <c r="AY112" s="3"/>
      <c r="AZ112" s="3"/>
      <c r="BA112" s="3"/>
      <c r="BB112" s="3"/>
      <c r="BC112" s="3"/>
      <c r="BD112" s="3"/>
    </row>
    <row r="113" spans="2:56">
      <c r="B113" t="s">
        <v>33</v>
      </c>
      <c r="Z113">
        <v>8506390</v>
      </c>
      <c r="AA113">
        <v>15849157</v>
      </c>
      <c r="AB113">
        <v>17017917</v>
      </c>
      <c r="AC113" s="3">
        <v>13630765</v>
      </c>
      <c r="AD113">
        <v>7786605</v>
      </c>
      <c r="AE113" s="3">
        <v>8812662</v>
      </c>
      <c r="AF113" s="3">
        <v>9961620</v>
      </c>
      <c r="AG113" s="3">
        <v>13684277</v>
      </c>
      <c r="AH113" s="3">
        <v>14778123</v>
      </c>
      <c r="AT113" s="3"/>
      <c r="AY113" s="3"/>
      <c r="AZ113" s="3"/>
      <c r="BA113" s="3"/>
      <c r="BB113" s="3"/>
      <c r="BC113" s="3"/>
      <c r="BD113" s="3"/>
    </row>
    <row r="114" spans="2:56">
      <c r="B114" t="s">
        <v>172</v>
      </c>
      <c r="AC114" s="3"/>
      <c r="AE114" s="3"/>
      <c r="AF114" s="3"/>
      <c r="AG114" s="3"/>
      <c r="AH114" s="3"/>
      <c r="AT114" s="3"/>
      <c r="AY114" s="3"/>
      <c r="AZ114" s="3"/>
      <c r="BA114" s="3"/>
      <c r="BB114" s="3"/>
      <c r="BC114" s="3"/>
      <c r="BD114" s="3"/>
    </row>
    <row r="115" spans="2:56">
      <c r="B115" t="s">
        <v>173</v>
      </c>
      <c r="AC115" s="3"/>
      <c r="AE115" s="3"/>
      <c r="AF115" s="3"/>
      <c r="AG115" s="3"/>
      <c r="AH115" s="3"/>
      <c r="AT115" s="3"/>
      <c r="AY115" s="3"/>
      <c r="AZ115" s="3"/>
      <c r="BA115" s="3"/>
      <c r="BB115" s="3"/>
      <c r="BC115" s="3"/>
      <c r="BD115" s="3"/>
    </row>
    <row r="116" spans="2:56">
      <c r="B116" t="s">
        <v>174</v>
      </c>
      <c r="AC116" s="3"/>
      <c r="AE116" s="3"/>
      <c r="AF116" s="3"/>
      <c r="AG116" s="3"/>
      <c r="AH116" s="3"/>
      <c r="AT116" s="3"/>
      <c r="AY116" s="3"/>
      <c r="AZ116" s="3"/>
      <c r="BA116" s="3"/>
      <c r="BB116" s="3"/>
      <c r="BC116" s="3"/>
      <c r="BD116" s="3"/>
    </row>
    <row r="117" spans="2:56">
      <c r="B117" t="s">
        <v>175</v>
      </c>
      <c r="AC117" s="3"/>
      <c r="AE117" s="3"/>
      <c r="AF117" s="3"/>
      <c r="AG117" s="3"/>
      <c r="AH117" s="3"/>
      <c r="AT117" s="3"/>
      <c r="AY117" s="3"/>
      <c r="AZ117" s="3"/>
      <c r="BA117" s="3"/>
      <c r="BB117" s="3"/>
      <c r="BC117" s="3"/>
      <c r="BD117" s="3"/>
    </row>
    <row r="118" spans="2:56">
      <c r="B118" t="s">
        <v>41</v>
      </c>
      <c r="Z118">
        <v>20013760</v>
      </c>
      <c r="AA118">
        <v>21742626</v>
      </c>
      <c r="AB118">
        <v>22317254</v>
      </c>
      <c r="AC118" s="3">
        <v>20677095</v>
      </c>
      <c r="AD118">
        <v>25968519</v>
      </c>
      <c r="AE118" s="3">
        <v>23564972</v>
      </c>
      <c r="AF118" s="3">
        <v>24957622</v>
      </c>
      <c r="AG118" s="3">
        <v>18758836</v>
      </c>
      <c r="AH118" s="3">
        <v>15909694</v>
      </c>
      <c r="AT118" s="3"/>
      <c r="AY118" s="3"/>
      <c r="AZ118" s="3"/>
      <c r="BA118" s="3"/>
      <c r="BB118" s="3"/>
      <c r="BC118" s="3"/>
      <c r="BD118" s="3"/>
    </row>
    <row r="119" spans="2:56">
      <c r="B119" t="s">
        <v>82</v>
      </c>
      <c r="Z119">
        <v>22250</v>
      </c>
      <c r="AA119">
        <v>55750</v>
      </c>
      <c r="AB119">
        <v>39883</v>
      </c>
      <c r="AC119" s="3">
        <v>88917</v>
      </c>
      <c r="AD119">
        <v>79003</v>
      </c>
      <c r="AE119" s="3">
        <v>95881</v>
      </c>
      <c r="AF119" s="3">
        <v>80476</v>
      </c>
      <c r="AG119" s="3">
        <v>75251</v>
      </c>
      <c r="AH119" s="3">
        <v>82367</v>
      </c>
      <c r="AT119" s="3"/>
      <c r="AY119" s="3"/>
      <c r="AZ119" s="3"/>
      <c r="BA119" s="3"/>
      <c r="BB119" s="3"/>
      <c r="BC119" s="3"/>
      <c r="BD119" s="3"/>
    </row>
    <row r="120" spans="2:56">
      <c r="B120" t="s">
        <v>83</v>
      </c>
      <c r="AC120" s="3"/>
      <c r="AE120" s="3"/>
      <c r="AF120" s="3"/>
      <c r="AG120" s="3"/>
      <c r="AH120" s="3"/>
      <c r="AT120" s="3"/>
      <c r="AY120" s="3"/>
      <c r="AZ120" s="3"/>
      <c r="BA120" s="3"/>
      <c r="BB120" s="3"/>
      <c r="BC120" s="3"/>
      <c r="BD120" s="3"/>
    </row>
    <row r="121" spans="2:56">
      <c r="B121" t="s">
        <v>176</v>
      </c>
      <c r="AC121" s="3"/>
      <c r="AE121" s="3"/>
      <c r="AF121" s="3"/>
      <c r="AG121" s="3"/>
      <c r="AH121" s="3"/>
      <c r="AT121" s="3"/>
      <c r="AY121" s="3"/>
      <c r="AZ121" s="3"/>
      <c r="BA121" s="3"/>
      <c r="BB121" s="3"/>
      <c r="BC121" s="3"/>
      <c r="BD121" s="3"/>
    </row>
    <row r="122" spans="2:56">
      <c r="B122" t="s">
        <v>44</v>
      </c>
      <c r="Z122">
        <v>1972950</v>
      </c>
      <c r="AA122">
        <v>5220351</v>
      </c>
      <c r="AB122">
        <v>10599859</v>
      </c>
      <c r="AC122" s="3">
        <v>8531944</v>
      </c>
      <c r="AD122">
        <v>13255152</v>
      </c>
      <c r="AE122" s="3">
        <v>13526707</v>
      </c>
      <c r="AF122" s="3">
        <v>14381541</v>
      </c>
      <c r="AG122" s="3">
        <v>18411487</v>
      </c>
      <c r="AH122" s="3">
        <v>15198700</v>
      </c>
      <c r="AT122" s="3"/>
      <c r="AY122" s="3"/>
      <c r="AZ122" s="3"/>
      <c r="BA122" s="3"/>
      <c r="BB122" s="3"/>
      <c r="BC122" s="3"/>
      <c r="BD122" s="3"/>
    </row>
    <row r="123" spans="2:56">
      <c r="B123" t="s">
        <v>40</v>
      </c>
      <c r="Z123">
        <v>29056870</v>
      </c>
      <c r="AA123">
        <v>39700266</v>
      </c>
      <c r="AB123">
        <v>29310657</v>
      </c>
      <c r="AC123" s="3">
        <v>35819386</v>
      </c>
      <c r="AD123">
        <v>26617290</v>
      </c>
      <c r="AE123" s="3">
        <v>47615342</v>
      </c>
      <c r="AF123" s="3">
        <v>29474444</v>
      </c>
      <c r="AG123" s="3">
        <v>23395097</v>
      </c>
      <c r="AH123" s="3">
        <v>35993997</v>
      </c>
      <c r="AT123" s="3"/>
      <c r="AY123" s="3"/>
      <c r="AZ123" s="3"/>
      <c r="BA123" s="3"/>
      <c r="BB123" s="3"/>
      <c r="BC123" s="3"/>
      <c r="BD123" s="3"/>
    </row>
    <row r="124" spans="2:56">
      <c r="B124" t="s">
        <v>84</v>
      </c>
      <c r="Z124">
        <v>563960</v>
      </c>
      <c r="AA124">
        <v>665488</v>
      </c>
      <c r="AB124">
        <v>2021462</v>
      </c>
      <c r="AC124" s="3">
        <v>992754</v>
      </c>
      <c r="AD124">
        <v>2611526</v>
      </c>
      <c r="AE124" s="3">
        <v>938309</v>
      </c>
      <c r="AF124" s="3">
        <v>937592</v>
      </c>
      <c r="AG124" s="3">
        <v>1511303</v>
      </c>
      <c r="AH124" s="3">
        <v>1596772</v>
      </c>
      <c r="AT124" s="3"/>
      <c r="AY124" s="3"/>
      <c r="AZ124" s="3"/>
      <c r="BA124" s="3"/>
      <c r="BB124" s="3"/>
      <c r="BC124" s="3"/>
      <c r="BD124" s="3"/>
    </row>
    <row r="125" spans="2:56">
      <c r="B125" t="s">
        <v>249</v>
      </c>
      <c r="AC125" s="3"/>
      <c r="AE125" s="3"/>
      <c r="AF125" s="3"/>
      <c r="AG125" s="3"/>
      <c r="AH125" s="3"/>
      <c r="AT125" s="3"/>
      <c r="AY125" s="3"/>
      <c r="AZ125" s="3"/>
      <c r="BA125" s="3"/>
      <c r="BB125" s="3"/>
      <c r="BC125" s="3"/>
      <c r="BD125" s="3"/>
    </row>
    <row r="126" spans="2:56">
      <c r="B126" t="s">
        <v>85</v>
      </c>
      <c r="Z126">
        <v>515580</v>
      </c>
      <c r="AA126">
        <v>325025</v>
      </c>
      <c r="AB126">
        <v>769993</v>
      </c>
      <c r="AC126" s="3">
        <v>682481</v>
      </c>
      <c r="AD126">
        <v>561662</v>
      </c>
      <c r="AE126" s="3">
        <v>685857</v>
      </c>
      <c r="AF126" s="3">
        <v>922738</v>
      </c>
      <c r="AG126" s="3">
        <v>950121</v>
      </c>
      <c r="AH126" s="3">
        <v>1188434</v>
      </c>
      <c r="AT126" s="3"/>
      <c r="AY126" s="3"/>
      <c r="AZ126" s="3"/>
      <c r="BA126" s="3"/>
      <c r="BB126" s="3"/>
      <c r="BC126" s="3"/>
      <c r="BD126" s="3"/>
    </row>
    <row r="127" spans="2:56">
      <c r="B127" t="s">
        <v>131</v>
      </c>
      <c r="AC127" s="3"/>
      <c r="AE127" s="3"/>
      <c r="AF127" s="3"/>
      <c r="AG127" s="3">
        <v>2227</v>
      </c>
      <c r="AH127" s="3">
        <v>6332</v>
      </c>
      <c r="AT127" s="3"/>
      <c r="AY127" s="3"/>
      <c r="AZ127" s="3"/>
      <c r="BA127" s="3"/>
      <c r="BB127" s="3"/>
      <c r="BC127" s="3"/>
      <c r="BD127" s="3"/>
    </row>
    <row r="128" spans="2:56">
      <c r="B128" t="s">
        <v>42</v>
      </c>
      <c r="Z128">
        <v>9972480</v>
      </c>
      <c r="AA128">
        <v>16218596</v>
      </c>
      <c r="AB128">
        <v>14733337</v>
      </c>
      <c r="AC128" s="3">
        <v>17144295</v>
      </c>
      <c r="AD128">
        <v>17462792</v>
      </c>
      <c r="AE128" s="3">
        <v>17572557</v>
      </c>
      <c r="AF128" s="3">
        <v>16880671</v>
      </c>
      <c r="AG128" s="3">
        <v>19840787</v>
      </c>
      <c r="AH128" s="3">
        <v>17251866</v>
      </c>
      <c r="AT128" s="3"/>
      <c r="AY128" s="3"/>
      <c r="AZ128" s="3"/>
      <c r="BA128" s="3"/>
      <c r="BB128" s="3"/>
      <c r="BC128" s="3"/>
      <c r="BD128" s="3"/>
    </row>
    <row r="129" spans="2:56">
      <c r="B129" t="s">
        <v>38</v>
      </c>
      <c r="Z129">
        <v>14498370</v>
      </c>
      <c r="AA129">
        <v>22186076</v>
      </c>
      <c r="AB129">
        <v>18690864</v>
      </c>
      <c r="AC129" s="3">
        <v>23873777</v>
      </c>
      <c r="AD129">
        <v>17885581</v>
      </c>
      <c r="AE129" s="3">
        <v>23168606</v>
      </c>
      <c r="AF129" s="3">
        <v>19254044</v>
      </c>
      <c r="AG129" s="3">
        <v>22736892</v>
      </c>
      <c r="AH129" s="3">
        <v>16951625</v>
      </c>
      <c r="AT129" s="3"/>
      <c r="AY129" s="3"/>
      <c r="AZ129" s="3"/>
      <c r="BA129" s="3"/>
      <c r="BB129" s="3"/>
      <c r="BC129" s="3"/>
      <c r="BD129" s="3"/>
    </row>
    <row r="130" spans="2:56">
      <c r="B130" t="s">
        <v>86</v>
      </c>
      <c r="AC130" s="3"/>
      <c r="AE130" s="3"/>
      <c r="AF130" s="3"/>
      <c r="AG130" s="3"/>
      <c r="AH130" s="3"/>
      <c r="AT130" s="3"/>
      <c r="AY130" s="3"/>
      <c r="AZ130" s="3"/>
      <c r="BA130" s="3"/>
      <c r="BB130" s="3"/>
      <c r="BC130" s="3"/>
      <c r="BD130" s="3"/>
    </row>
    <row r="131" spans="2:56">
      <c r="B131" t="s">
        <v>132</v>
      </c>
      <c r="Z131">
        <v>3257910</v>
      </c>
      <c r="AA131">
        <v>2116072</v>
      </c>
      <c r="AB131">
        <v>3387982</v>
      </c>
      <c r="AC131" s="3">
        <v>2851400</v>
      </c>
      <c r="AD131">
        <v>2952137</v>
      </c>
      <c r="AE131" s="3">
        <v>4044552</v>
      </c>
      <c r="AF131" s="3">
        <v>3179651</v>
      </c>
      <c r="AG131" s="3">
        <v>4925547</v>
      </c>
      <c r="AH131" s="3">
        <v>5345452</v>
      </c>
      <c r="AT131" s="3"/>
      <c r="AY131" s="3"/>
      <c r="AZ131" s="3"/>
      <c r="BA131" s="3"/>
      <c r="BB131" s="3"/>
      <c r="BC131" s="3"/>
      <c r="BD131" s="3"/>
    </row>
    <row r="132" spans="2:56">
      <c r="B132" t="s">
        <v>151</v>
      </c>
      <c r="Z132">
        <v>1296550</v>
      </c>
      <c r="AB132">
        <v>2619800</v>
      </c>
      <c r="AC132" s="3">
        <v>1124068</v>
      </c>
      <c r="AD132">
        <v>175</v>
      </c>
      <c r="AE132" s="3"/>
      <c r="AF132" s="3"/>
      <c r="AG132" s="3">
        <v>5550</v>
      </c>
      <c r="AH132" s="3"/>
      <c r="AT132" s="3"/>
      <c r="AY132" s="3"/>
      <c r="AZ132" s="3"/>
      <c r="BA132" s="3"/>
      <c r="BB132" s="3"/>
      <c r="BC132" s="3"/>
      <c r="BD132" s="3"/>
    </row>
    <row r="133" spans="2:56">
      <c r="B133" t="s">
        <v>133</v>
      </c>
      <c r="Z133">
        <v>246260</v>
      </c>
      <c r="AA133">
        <v>62235</v>
      </c>
      <c r="AB133">
        <v>315393</v>
      </c>
      <c r="AC133" s="3">
        <v>446367</v>
      </c>
      <c r="AD133">
        <v>1046998</v>
      </c>
      <c r="AE133" s="3">
        <v>4379734</v>
      </c>
      <c r="AF133" s="3">
        <v>6727609</v>
      </c>
      <c r="AG133" s="3">
        <v>4759208</v>
      </c>
      <c r="AH133" s="3">
        <v>7019746</v>
      </c>
      <c r="AT133" s="3"/>
      <c r="AY133" s="3"/>
      <c r="AZ133" s="3"/>
      <c r="BA133" s="3"/>
      <c r="BB133" s="3"/>
      <c r="BC133" s="3"/>
      <c r="BD133" s="3"/>
    </row>
    <row r="134" spans="2:56">
      <c r="B134" t="s">
        <v>37</v>
      </c>
      <c r="Z134">
        <v>83643870</v>
      </c>
      <c r="AA134">
        <v>110717017</v>
      </c>
      <c r="AB134">
        <v>136351078</v>
      </c>
      <c r="AC134" s="3">
        <v>105281496</v>
      </c>
      <c r="AD134">
        <v>95646926</v>
      </c>
      <c r="AE134" s="3">
        <v>154397395</v>
      </c>
      <c r="AF134" s="3">
        <v>112183341</v>
      </c>
      <c r="AG134" s="3">
        <v>44696598</v>
      </c>
      <c r="AH134" s="3">
        <v>94384231</v>
      </c>
      <c r="AT134" s="3"/>
      <c r="AY134" s="3"/>
      <c r="AZ134" s="3"/>
      <c r="BA134" s="3"/>
      <c r="BB134" s="3"/>
      <c r="BC134" s="3"/>
      <c r="BD134" s="3"/>
    </row>
    <row r="135" spans="2:56">
      <c r="B135" t="s">
        <v>177</v>
      </c>
      <c r="AC135" s="3"/>
      <c r="AE135" s="3"/>
      <c r="AF135" s="3"/>
      <c r="AG135" s="3"/>
      <c r="AH135" s="3"/>
      <c r="AT135" s="3"/>
      <c r="AY135" s="3"/>
      <c r="AZ135" s="3"/>
      <c r="BA135" s="3"/>
      <c r="BB135" s="3"/>
      <c r="BC135" s="3"/>
      <c r="BD135" s="3"/>
    </row>
    <row r="136" spans="2:56">
      <c r="B136" t="s">
        <v>178</v>
      </c>
      <c r="AC136" s="3"/>
      <c r="AE136" s="3"/>
      <c r="AF136" s="3"/>
      <c r="AG136" s="3"/>
      <c r="AH136" s="3"/>
      <c r="AT136" s="3"/>
      <c r="AY136" s="3"/>
      <c r="AZ136" s="3"/>
      <c r="BA136" s="3"/>
      <c r="BB136" s="3"/>
      <c r="BC136" s="3"/>
      <c r="BD136" s="3"/>
    </row>
    <row r="137" spans="2:56">
      <c r="B137" t="s">
        <v>134</v>
      </c>
      <c r="AA137">
        <v>188105</v>
      </c>
      <c r="AB137">
        <v>1943</v>
      </c>
      <c r="AC137" s="3">
        <v>371400</v>
      </c>
      <c r="AD137">
        <v>562058</v>
      </c>
      <c r="AE137" s="3">
        <v>7275000</v>
      </c>
      <c r="AF137" s="3">
        <v>5648426</v>
      </c>
      <c r="AG137" s="3">
        <v>2805860</v>
      </c>
      <c r="AH137" s="3">
        <v>3266429</v>
      </c>
      <c r="AT137" s="3"/>
      <c r="AY137" s="3"/>
      <c r="AZ137" s="3"/>
      <c r="BA137" s="3"/>
      <c r="BB137" s="3"/>
      <c r="BC137" s="3"/>
      <c r="BD137" s="3"/>
    </row>
    <row r="138" spans="2:56">
      <c r="B138" t="s">
        <v>39</v>
      </c>
      <c r="Z138">
        <v>241596700</v>
      </c>
      <c r="AA138">
        <v>380899994</v>
      </c>
      <c r="AB138">
        <v>401990342</v>
      </c>
      <c r="AC138" s="3">
        <v>501643249</v>
      </c>
      <c r="AD138">
        <v>551454141</v>
      </c>
      <c r="AE138" s="3">
        <v>566579649</v>
      </c>
      <c r="AF138" s="3">
        <v>410075270</v>
      </c>
      <c r="AG138" s="3">
        <v>290066282</v>
      </c>
      <c r="AH138" s="3">
        <v>344256945</v>
      </c>
      <c r="AT138" s="3"/>
      <c r="AY138" s="3"/>
      <c r="AZ138" s="3"/>
      <c r="BA138" s="3"/>
      <c r="BB138" s="3"/>
      <c r="BC138" s="3"/>
      <c r="BD138" s="3"/>
    </row>
    <row r="139" spans="2:56">
      <c r="B139" t="s">
        <v>152</v>
      </c>
      <c r="Z139">
        <v>200</v>
      </c>
      <c r="AA139">
        <v>99250</v>
      </c>
      <c r="AB139">
        <v>4537</v>
      </c>
      <c r="AC139" s="3">
        <v>31906</v>
      </c>
      <c r="AD139">
        <v>350752</v>
      </c>
      <c r="AE139" s="3">
        <v>41488</v>
      </c>
      <c r="AF139" s="3">
        <v>17489</v>
      </c>
      <c r="AG139" s="3">
        <v>2800</v>
      </c>
      <c r="AH139" s="3">
        <v>19452</v>
      </c>
      <c r="AT139" s="3"/>
      <c r="AY139" s="3"/>
      <c r="AZ139" s="3"/>
      <c r="BA139" s="3"/>
      <c r="BB139" s="3"/>
      <c r="BC139" s="3"/>
      <c r="BD139" s="3"/>
    </row>
    <row r="140" spans="2:56">
      <c r="B140" t="s">
        <v>135</v>
      </c>
      <c r="Z140">
        <v>2550</v>
      </c>
      <c r="AA140">
        <v>25938</v>
      </c>
      <c r="AB140">
        <v>67249</v>
      </c>
      <c r="AC140" s="3">
        <v>76589</v>
      </c>
      <c r="AD140">
        <v>139750</v>
      </c>
      <c r="AE140" s="3">
        <v>41831</v>
      </c>
      <c r="AF140" s="3">
        <v>111550</v>
      </c>
      <c r="AG140" s="3">
        <v>78380</v>
      </c>
      <c r="AH140" s="3">
        <v>48301</v>
      </c>
      <c r="AT140" s="3"/>
      <c r="AY140" s="3"/>
      <c r="AZ140" s="3"/>
      <c r="BA140" s="3"/>
      <c r="BB140" s="3"/>
      <c r="BC140" s="3"/>
      <c r="BD140" s="3"/>
    </row>
    <row r="141" spans="2:56">
      <c r="B141" t="s">
        <v>87</v>
      </c>
      <c r="Z141">
        <v>211270</v>
      </c>
      <c r="AB141">
        <v>278572</v>
      </c>
      <c r="AC141" s="3"/>
      <c r="AD141">
        <v>19280</v>
      </c>
      <c r="AE141" s="3">
        <v>80</v>
      </c>
      <c r="AF141" s="3">
        <v>2700</v>
      </c>
      <c r="AG141" s="3">
        <v>9625</v>
      </c>
      <c r="AH141" s="3">
        <v>2580</v>
      </c>
      <c r="AT141" s="3"/>
      <c r="AY141" s="3"/>
      <c r="AZ141" s="3"/>
      <c r="BA141" s="3"/>
      <c r="BB141" s="3"/>
      <c r="BC141" s="3"/>
      <c r="BD141" s="3"/>
    </row>
    <row r="142" spans="2:56">
      <c r="B142" t="s">
        <v>153</v>
      </c>
      <c r="Z142">
        <v>1724010</v>
      </c>
      <c r="AA142">
        <v>1062307</v>
      </c>
      <c r="AB142">
        <v>845166</v>
      </c>
      <c r="AC142" s="3">
        <v>1094582</v>
      </c>
      <c r="AD142">
        <v>362824</v>
      </c>
      <c r="AE142" s="3">
        <v>446134</v>
      </c>
      <c r="AF142" s="3">
        <v>269044</v>
      </c>
      <c r="AG142" s="3">
        <v>265179</v>
      </c>
      <c r="AH142" s="3">
        <v>391552</v>
      </c>
      <c r="AT142" s="3"/>
      <c r="AY142" s="3"/>
      <c r="AZ142" s="3"/>
      <c r="BA142" s="3"/>
      <c r="BB142" s="3"/>
      <c r="BC142" s="3"/>
      <c r="BD142" s="3"/>
    </row>
    <row r="143" spans="2:56">
      <c r="B143" t="s">
        <v>179</v>
      </c>
      <c r="AC143" s="3"/>
      <c r="AE143" s="3"/>
      <c r="AF143" s="3"/>
      <c r="AG143" s="3"/>
      <c r="AH143" s="3"/>
      <c r="AT143" s="3"/>
      <c r="AY143" s="3"/>
      <c r="AZ143" s="3"/>
      <c r="BA143" s="3"/>
      <c r="BB143" s="3"/>
      <c r="BC143" s="3"/>
      <c r="BD143" s="3"/>
    </row>
    <row r="144" spans="2:56">
      <c r="B144" t="s">
        <v>180</v>
      </c>
      <c r="AC144" s="3"/>
      <c r="AE144" s="3"/>
      <c r="AF144" s="3"/>
      <c r="AG144" s="3"/>
      <c r="AH144" s="3"/>
      <c r="AT144" s="3"/>
      <c r="AY144" s="3"/>
      <c r="AZ144" s="3"/>
      <c r="BA144" s="3"/>
      <c r="BB144" s="3"/>
      <c r="BC144" s="3"/>
      <c r="BD144" s="3"/>
    </row>
    <row r="145" spans="2:56">
      <c r="B145" t="s">
        <v>88</v>
      </c>
      <c r="AC145" s="3"/>
      <c r="AE145" s="3"/>
      <c r="AF145" s="3"/>
      <c r="AG145" s="3">
        <v>1950</v>
      </c>
      <c r="AH145" s="3"/>
      <c r="AT145" s="3"/>
      <c r="AY145" s="3"/>
      <c r="AZ145" s="3"/>
      <c r="BA145" s="3"/>
      <c r="BB145" s="3"/>
      <c r="BC145" s="3"/>
      <c r="BD145" s="3"/>
    </row>
    <row r="146" spans="2:56">
      <c r="B146" t="s">
        <v>233</v>
      </c>
      <c r="Z146">
        <v>1290</v>
      </c>
      <c r="AA146">
        <v>1690</v>
      </c>
      <c r="AB146">
        <v>12565</v>
      </c>
      <c r="AC146" s="3">
        <v>95132</v>
      </c>
      <c r="AD146">
        <v>134602</v>
      </c>
      <c r="AE146" s="3">
        <v>260924</v>
      </c>
      <c r="AF146" s="3">
        <v>286289</v>
      </c>
      <c r="AG146" s="3">
        <v>521498</v>
      </c>
      <c r="AH146" s="3">
        <v>875011</v>
      </c>
      <c r="AT146" s="3"/>
      <c r="AY146" s="3"/>
      <c r="AZ146" s="3"/>
      <c r="BA146" s="3"/>
      <c r="BB146" s="3"/>
      <c r="BC146" s="3"/>
      <c r="BD146" s="3"/>
    </row>
    <row r="147" spans="2:56">
      <c r="B147" t="s">
        <v>154</v>
      </c>
      <c r="AC147" s="3"/>
      <c r="AE147" s="3"/>
      <c r="AF147" s="3"/>
      <c r="AG147" s="3"/>
      <c r="AH147" s="3"/>
      <c r="AT147" s="3"/>
      <c r="AY147" s="3"/>
      <c r="AZ147" s="3"/>
      <c r="BA147" s="3"/>
      <c r="BB147" s="3"/>
      <c r="BC147" s="3"/>
      <c r="BD147" s="3"/>
    </row>
    <row r="148" spans="2:56">
      <c r="B148" t="s">
        <v>181</v>
      </c>
      <c r="AC148" s="3"/>
      <c r="AE148" s="3"/>
      <c r="AF148" s="3"/>
      <c r="AG148" s="3"/>
      <c r="AH148" s="3"/>
      <c r="AT148" s="3"/>
      <c r="AY148" s="3"/>
      <c r="AZ148" s="3"/>
      <c r="BA148" s="3"/>
      <c r="BB148" s="3"/>
      <c r="BC148" s="3"/>
      <c r="BD148" s="3"/>
    </row>
    <row r="149" spans="2:56">
      <c r="B149" t="s">
        <v>182</v>
      </c>
      <c r="AC149" s="3"/>
      <c r="AE149" s="3"/>
      <c r="AF149" s="3"/>
      <c r="AG149" s="3"/>
      <c r="AH149" s="3"/>
      <c r="AT149" s="3"/>
      <c r="AY149" s="3"/>
      <c r="AZ149" s="3"/>
      <c r="BA149" s="3"/>
      <c r="BB149" s="3"/>
      <c r="BC149" s="3"/>
      <c r="BD149" s="3"/>
    </row>
    <row r="150" spans="2:56">
      <c r="B150" t="s">
        <v>136</v>
      </c>
      <c r="AC150" s="3"/>
      <c r="AE150" s="3"/>
      <c r="AF150" s="3"/>
      <c r="AG150" s="3"/>
      <c r="AH150" s="3"/>
      <c r="AT150" s="3"/>
      <c r="AY150" s="3"/>
      <c r="AZ150" s="3"/>
      <c r="BA150" s="3"/>
      <c r="BB150" s="3"/>
      <c r="BC150" s="3"/>
      <c r="BD150" s="3"/>
    </row>
    <row r="151" spans="2:56">
      <c r="B151" t="s">
        <v>23</v>
      </c>
      <c r="Z151">
        <v>5432290</v>
      </c>
      <c r="AA151">
        <v>6042622</v>
      </c>
      <c r="AB151">
        <v>8265056</v>
      </c>
      <c r="AC151" s="3">
        <v>8925064</v>
      </c>
      <c r="AD151">
        <v>11433149</v>
      </c>
      <c r="AE151" s="3">
        <v>12569245</v>
      </c>
      <c r="AF151" s="3">
        <v>12433840</v>
      </c>
      <c r="AG151" s="3">
        <v>15304495</v>
      </c>
      <c r="AH151" s="3">
        <v>13313416</v>
      </c>
      <c r="AT151" s="3"/>
      <c r="AY151" s="3"/>
      <c r="AZ151" s="3"/>
      <c r="BA151" s="3"/>
      <c r="BB151" s="3"/>
      <c r="BC151" s="3"/>
      <c r="BD151" s="3"/>
    </row>
    <row r="152" spans="2:56">
      <c r="B152" t="s">
        <v>89</v>
      </c>
      <c r="Z152">
        <v>846410</v>
      </c>
      <c r="AA152">
        <v>70378</v>
      </c>
      <c r="AB152">
        <v>323966</v>
      </c>
      <c r="AC152" s="3">
        <v>1426278</v>
      </c>
      <c r="AD152">
        <v>1550948</v>
      </c>
      <c r="AE152" s="3">
        <v>762209</v>
      </c>
      <c r="AF152" s="3">
        <v>887198</v>
      </c>
      <c r="AG152" s="3">
        <v>699130</v>
      </c>
      <c r="AH152" s="3">
        <v>952813</v>
      </c>
      <c r="AT152" s="3"/>
      <c r="AY152" s="3"/>
      <c r="AZ152" s="3"/>
      <c r="BA152" s="3"/>
      <c r="BB152" s="3"/>
      <c r="BC152" s="3"/>
      <c r="BD152" s="3"/>
    </row>
    <row r="153" spans="2:56">
      <c r="B153" t="s">
        <v>24</v>
      </c>
      <c r="Z153">
        <v>399350</v>
      </c>
      <c r="AA153">
        <v>9185</v>
      </c>
      <c r="AB153">
        <v>59848</v>
      </c>
      <c r="AC153" s="3">
        <v>28603</v>
      </c>
      <c r="AD153">
        <v>19502</v>
      </c>
      <c r="AE153" s="3">
        <v>335044</v>
      </c>
      <c r="AF153" s="3">
        <v>29410</v>
      </c>
      <c r="AG153" s="3">
        <v>140824</v>
      </c>
      <c r="AH153" s="3">
        <v>342567</v>
      </c>
      <c r="AT153" s="3"/>
      <c r="AY153" s="3"/>
      <c r="AZ153" s="3"/>
      <c r="BA153" s="3"/>
      <c r="BB153" s="3"/>
      <c r="BC153" s="3"/>
      <c r="BD153" s="3"/>
    </row>
    <row r="154" spans="2:56">
      <c r="B154" t="s">
        <v>19</v>
      </c>
      <c r="Z154">
        <v>2381200</v>
      </c>
      <c r="AC154" s="3"/>
      <c r="AE154" s="3"/>
      <c r="AF154" s="3"/>
      <c r="AG154" s="3"/>
      <c r="AH154" s="3"/>
      <c r="AT154" s="3"/>
      <c r="AY154" s="3"/>
      <c r="AZ154" s="3"/>
      <c r="BA154" s="3"/>
      <c r="BB154" s="3"/>
      <c r="BC154" s="3"/>
      <c r="BD154" s="3"/>
    </row>
    <row r="155" spans="2:56">
      <c r="B155" t="s">
        <v>202</v>
      </c>
      <c r="AA155">
        <v>5576</v>
      </c>
      <c r="AC155" s="3">
        <v>325</v>
      </c>
      <c r="AE155" s="3">
        <v>1670</v>
      </c>
      <c r="AF155" s="3">
        <v>4373</v>
      </c>
      <c r="AG155" s="3"/>
      <c r="AH155" s="3"/>
      <c r="AT155" s="3"/>
      <c r="AY155" s="3"/>
      <c r="AZ155" s="3"/>
      <c r="BA155" s="3"/>
      <c r="BB155" s="3"/>
      <c r="BC155" s="3"/>
      <c r="BD155" s="3"/>
    </row>
    <row r="156" spans="2:56">
      <c r="B156" t="s">
        <v>20</v>
      </c>
      <c r="Z156">
        <v>1424060</v>
      </c>
      <c r="AA156">
        <v>608086</v>
      </c>
      <c r="AB156">
        <v>1014055</v>
      </c>
      <c r="AC156" s="3">
        <v>1156835</v>
      </c>
      <c r="AD156">
        <v>1244718</v>
      </c>
      <c r="AE156" s="3">
        <v>1801733</v>
      </c>
      <c r="AF156" s="3">
        <v>1183300</v>
      </c>
      <c r="AG156" s="3">
        <v>1972336</v>
      </c>
      <c r="AH156" s="3">
        <v>4169508</v>
      </c>
      <c r="AT156" s="3"/>
      <c r="AY156" s="3"/>
      <c r="AZ156" s="3"/>
      <c r="BA156" s="3"/>
      <c r="BB156" s="3"/>
      <c r="BC156" s="3"/>
      <c r="BD156" s="3"/>
    </row>
    <row r="157" spans="2:56">
      <c r="B157" t="s">
        <v>137</v>
      </c>
      <c r="Z157">
        <v>161960</v>
      </c>
      <c r="AA157">
        <v>75266</v>
      </c>
      <c r="AB157">
        <v>42433</v>
      </c>
      <c r="AC157" s="3">
        <v>117957</v>
      </c>
      <c r="AD157">
        <v>193963</v>
      </c>
      <c r="AE157" s="3">
        <v>298522</v>
      </c>
      <c r="AF157" s="3">
        <v>461653</v>
      </c>
      <c r="AG157" s="3">
        <v>669071</v>
      </c>
      <c r="AH157" s="3">
        <v>2150353</v>
      </c>
      <c r="AT157" s="3"/>
      <c r="AY157" s="3"/>
      <c r="AZ157" s="3"/>
      <c r="BA157" s="3"/>
      <c r="BB157" s="3"/>
      <c r="BC157" s="3"/>
      <c r="BD157" s="3"/>
    </row>
    <row r="158" spans="2:56">
      <c r="B158" t="s">
        <v>155</v>
      </c>
      <c r="Z158">
        <v>590</v>
      </c>
      <c r="AA158">
        <v>215280</v>
      </c>
      <c r="AB158">
        <v>120000</v>
      </c>
      <c r="AC158" s="3"/>
      <c r="AE158" s="3">
        <v>3971</v>
      </c>
      <c r="AF158" s="3"/>
      <c r="AG158" s="3">
        <v>900</v>
      </c>
      <c r="AH158" s="3">
        <v>1000</v>
      </c>
      <c r="AT158" s="3"/>
      <c r="AY158" s="3"/>
      <c r="AZ158" s="3"/>
      <c r="BA158" s="3"/>
      <c r="BB158" s="3"/>
      <c r="BC158" s="3"/>
      <c r="BD158" s="3"/>
    </row>
    <row r="159" spans="2:56">
      <c r="B159" t="s">
        <v>90</v>
      </c>
      <c r="AC159" s="3"/>
      <c r="AE159" s="3"/>
      <c r="AF159" s="3"/>
      <c r="AG159" s="3"/>
      <c r="AH159" s="3"/>
      <c r="AT159" s="3"/>
      <c r="AY159" s="3"/>
      <c r="AZ159" s="3"/>
      <c r="BA159" s="3"/>
      <c r="BB159" s="3"/>
      <c r="BC159" s="3"/>
    </row>
    <row r="160" spans="2:56">
      <c r="B160" t="s">
        <v>91</v>
      </c>
      <c r="AC160" s="3"/>
      <c r="AE160" s="3"/>
      <c r="AF160" s="3"/>
      <c r="AG160" s="3"/>
      <c r="AH160" s="3"/>
      <c r="AT160" s="3"/>
      <c r="AY160" s="3"/>
      <c r="AZ160" s="3"/>
      <c r="BA160" s="3"/>
      <c r="BB160" s="3"/>
      <c r="BC160" s="3"/>
    </row>
    <row r="161" spans="2:55">
      <c r="B161" t="s">
        <v>26</v>
      </c>
      <c r="Z161">
        <v>347415840</v>
      </c>
      <c r="AA161">
        <v>249050415</v>
      </c>
      <c r="AB161">
        <v>343276703</v>
      </c>
      <c r="AC161" s="3">
        <v>334657526</v>
      </c>
      <c r="AD161">
        <v>342311121</v>
      </c>
      <c r="AE161" s="3">
        <v>394934165</v>
      </c>
      <c r="AF161" s="3">
        <v>336837467</v>
      </c>
      <c r="AG161" s="3">
        <v>359777376</v>
      </c>
      <c r="AH161" s="3">
        <v>391117417</v>
      </c>
      <c r="AT161" s="3"/>
      <c r="AY161" s="3"/>
      <c r="AZ161" s="3"/>
      <c r="BA161" s="3"/>
      <c r="BB161" s="3"/>
      <c r="BC161" s="3"/>
    </row>
    <row r="162" spans="2:55">
      <c r="B162" t="s">
        <v>184</v>
      </c>
      <c r="AC162" s="3"/>
      <c r="AE162" s="3"/>
      <c r="AF162" s="3"/>
      <c r="AG162" s="3"/>
      <c r="AH162" s="3"/>
      <c r="AT162" s="3"/>
      <c r="AY162" s="3"/>
      <c r="AZ162" s="3"/>
      <c r="BA162" s="3"/>
      <c r="BB162" s="3"/>
      <c r="BC162" s="3"/>
    </row>
    <row r="163" spans="2:55">
      <c r="B163" t="s">
        <v>92</v>
      </c>
      <c r="AC163" s="3"/>
      <c r="AE163" s="3"/>
      <c r="AF163" s="3"/>
      <c r="AG163" s="3"/>
      <c r="AH163" s="3"/>
      <c r="AT163" s="3"/>
      <c r="AY163" s="3"/>
      <c r="AZ163" s="3"/>
      <c r="BA163" s="3"/>
      <c r="BB163" s="3"/>
      <c r="BC163" s="3"/>
    </row>
    <row r="164" spans="2:55">
      <c r="B164" t="s">
        <v>138</v>
      </c>
      <c r="AC164" s="3"/>
      <c r="AE164" s="3"/>
      <c r="AF164" s="3"/>
      <c r="AG164" s="3"/>
      <c r="AH164" s="3"/>
      <c r="AT164" s="3"/>
      <c r="AY164" s="3"/>
      <c r="AZ164" s="3"/>
      <c r="BA164" s="3"/>
      <c r="BB164" s="3"/>
      <c r="BC164" s="3"/>
    </row>
    <row r="165" spans="2:55">
      <c r="B165" t="s">
        <v>50</v>
      </c>
      <c r="Z165">
        <v>19554990</v>
      </c>
      <c r="AA165">
        <v>11984135</v>
      </c>
      <c r="AB165">
        <v>43453556</v>
      </c>
      <c r="AC165" s="3">
        <v>30613204</v>
      </c>
      <c r="AD165">
        <v>51446822</v>
      </c>
      <c r="AE165" s="3">
        <v>53355271</v>
      </c>
      <c r="AF165" s="3">
        <v>43635433</v>
      </c>
      <c r="AG165" s="3">
        <v>40862965</v>
      </c>
      <c r="AH165" s="3">
        <v>38103248</v>
      </c>
      <c r="AT165" s="3"/>
      <c r="AY165" s="3"/>
      <c r="AZ165" s="3"/>
      <c r="BA165" s="3"/>
      <c r="BB165" s="3"/>
      <c r="BC165" s="3"/>
    </row>
    <row r="166" spans="2:55">
      <c r="B166" t="s">
        <v>139</v>
      </c>
      <c r="AC166" s="3"/>
      <c r="AE166" s="3"/>
      <c r="AF166" s="3"/>
      <c r="AG166" s="3"/>
      <c r="AH166" s="3"/>
      <c r="AT166" s="3"/>
      <c r="AY166" s="3"/>
      <c r="AZ166" s="3"/>
      <c r="BA166" s="3"/>
      <c r="BB166" s="3"/>
      <c r="BC166" s="3"/>
    </row>
    <row r="167" spans="2:55">
      <c r="B167" t="s">
        <v>140</v>
      </c>
      <c r="AC167" s="3"/>
      <c r="AE167" s="3"/>
      <c r="AF167" s="3"/>
      <c r="AG167" s="3"/>
      <c r="AH167" s="3"/>
      <c r="AT167" s="3"/>
      <c r="AY167" s="3"/>
      <c r="AZ167" s="3"/>
      <c r="BA167" s="3"/>
      <c r="BB167" s="3"/>
      <c r="BC167" s="3"/>
    </row>
    <row r="168" spans="2:55">
      <c r="B168" t="s">
        <v>93</v>
      </c>
      <c r="Z168">
        <v>19540</v>
      </c>
      <c r="AA168">
        <v>292274</v>
      </c>
      <c r="AB168">
        <v>142753</v>
      </c>
      <c r="AC168" s="3">
        <v>423368</v>
      </c>
      <c r="AD168">
        <v>642380</v>
      </c>
      <c r="AE168" s="3">
        <v>1079137</v>
      </c>
      <c r="AF168" s="3">
        <v>805091</v>
      </c>
      <c r="AG168" s="3">
        <v>836788</v>
      </c>
      <c r="AH168" s="3">
        <v>982501</v>
      </c>
      <c r="AT168" s="3"/>
      <c r="AY168" s="3"/>
      <c r="AZ168" s="3"/>
      <c r="BA168" s="3"/>
      <c r="BB168" s="3"/>
      <c r="BC168" s="3"/>
    </row>
    <row r="169" spans="2:55">
      <c r="B169" t="s">
        <v>141</v>
      </c>
      <c r="Z169">
        <v>18790</v>
      </c>
      <c r="AA169">
        <v>2600</v>
      </c>
      <c r="AB169">
        <v>97164</v>
      </c>
      <c r="AC169" s="3">
        <v>126282</v>
      </c>
      <c r="AD169">
        <v>121090</v>
      </c>
      <c r="AE169" s="3">
        <v>102890</v>
      </c>
      <c r="AF169" s="3">
        <v>126315</v>
      </c>
      <c r="AG169" s="3">
        <v>61711</v>
      </c>
      <c r="AH169" s="3">
        <v>65977</v>
      </c>
      <c r="AT169" s="3"/>
      <c r="AY169" s="3"/>
      <c r="AZ169" s="3"/>
      <c r="BA169" s="3"/>
      <c r="BB169" s="3"/>
      <c r="BC169" s="3"/>
    </row>
    <row r="170" spans="2:55">
      <c r="B170" t="s">
        <v>227</v>
      </c>
      <c r="Z170">
        <v>11510</v>
      </c>
      <c r="AA170">
        <v>22908</v>
      </c>
      <c r="AC170" s="3"/>
      <c r="AE170" s="3"/>
      <c r="AF170" s="3"/>
      <c r="AG170" s="3"/>
      <c r="AH170" s="3"/>
      <c r="AT170" s="3"/>
      <c r="AY170" s="3"/>
      <c r="AZ170" s="3"/>
      <c r="BA170" s="3"/>
      <c r="BB170" s="3"/>
      <c r="BC170" s="3"/>
    </row>
    <row r="171" spans="2:55">
      <c r="B171" t="s">
        <v>205</v>
      </c>
      <c r="Z171">
        <v>147980</v>
      </c>
      <c r="AA171">
        <v>98320</v>
      </c>
      <c r="AB171">
        <v>484387</v>
      </c>
      <c r="AC171" s="3">
        <v>229709</v>
      </c>
      <c r="AD171">
        <v>132195</v>
      </c>
      <c r="AE171" s="3">
        <v>128882</v>
      </c>
      <c r="AF171" s="3">
        <v>259193</v>
      </c>
      <c r="AG171" s="3">
        <v>116363</v>
      </c>
      <c r="AH171" s="3">
        <v>77073</v>
      </c>
      <c r="AT171" s="3"/>
      <c r="AY171" s="3"/>
      <c r="AZ171" s="3"/>
      <c r="BA171" s="3"/>
      <c r="BB171" s="3"/>
      <c r="BC171" s="3"/>
    </row>
    <row r="172" spans="2:55">
      <c r="B172" t="s">
        <v>206</v>
      </c>
      <c r="AA172">
        <v>28886</v>
      </c>
      <c r="AB172">
        <v>31108</v>
      </c>
      <c r="AC172" s="3">
        <v>45899</v>
      </c>
      <c r="AD172">
        <v>98252</v>
      </c>
      <c r="AE172" s="3">
        <v>102428</v>
      </c>
      <c r="AF172" s="3">
        <v>185369</v>
      </c>
      <c r="AG172" s="3">
        <v>113801</v>
      </c>
      <c r="AH172" s="3">
        <v>211156</v>
      </c>
      <c r="AT172" s="3"/>
      <c r="AY172" s="3"/>
      <c r="AZ172" s="3"/>
      <c r="BA172" s="3"/>
      <c r="BB172" s="3"/>
      <c r="BC172" s="3"/>
    </row>
    <row r="173" spans="2:55">
      <c r="B173" t="s">
        <v>220</v>
      </c>
      <c r="Z173">
        <v>10710</v>
      </c>
      <c r="AB173">
        <v>11618</v>
      </c>
      <c r="AC173" s="3">
        <v>10018</v>
      </c>
      <c r="AD173">
        <v>36222</v>
      </c>
      <c r="AE173" s="3">
        <v>69593</v>
      </c>
      <c r="AF173" s="3">
        <v>66527</v>
      </c>
      <c r="AG173" s="3">
        <v>61761</v>
      </c>
      <c r="AH173" s="3">
        <v>34940</v>
      </c>
      <c r="AT173" s="3"/>
      <c r="AY173" s="3"/>
      <c r="AZ173" s="3"/>
      <c r="BA173" s="3"/>
      <c r="BB173" s="3"/>
      <c r="BC173" s="3"/>
    </row>
    <row r="174" spans="2:55">
      <c r="B174" t="s">
        <v>142</v>
      </c>
      <c r="AC174" s="3"/>
      <c r="AE174" s="3"/>
      <c r="AF174" s="3"/>
      <c r="AG174" s="3"/>
      <c r="AH174" s="3"/>
      <c r="AT174" s="3"/>
      <c r="AY174" s="3"/>
      <c r="AZ174" s="3"/>
      <c r="BA174" s="3"/>
      <c r="BB174" s="3"/>
      <c r="BC174" s="3"/>
    </row>
    <row r="175" spans="2:55">
      <c r="B175" t="s">
        <v>156</v>
      </c>
      <c r="AC175" s="3"/>
      <c r="AE175" s="3"/>
      <c r="AF175" s="3"/>
      <c r="AG175" s="3"/>
      <c r="AH175" s="3"/>
      <c r="AT175" s="3"/>
      <c r="AY175" s="3"/>
      <c r="AZ175" s="3"/>
      <c r="BA175" s="3"/>
      <c r="BB175" s="3"/>
      <c r="BC175" s="3"/>
    </row>
    <row r="176" spans="2:55">
      <c r="B176" t="s">
        <v>243</v>
      </c>
      <c r="AC176" s="3"/>
      <c r="AE176" s="3"/>
      <c r="AF176" s="3"/>
      <c r="AG176" s="3"/>
      <c r="AH176" s="3"/>
      <c r="AT176" s="3"/>
      <c r="AY176" s="3"/>
      <c r="AZ176" s="3"/>
      <c r="BA176" s="3"/>
      <c r="BB176" s="3"/>
      <c r="BC176" s="3"/>
    </row>
    <row r="177" spans="2:55">
      <c r="B177" t="s">
        <v>94</v>
      </c>
      <c r="AC177" s="3"/>
      <c r="AE177" s="3"/>
      <c r="AF177" s="3"/>
      <c r="AG177" s="3"/>
      <c r="AH177" s="3"/>
      <c r="AT177" s="3"/>
      <c r="AY177" s="3"/>
      <c r="AZ177" s="3"/>
      <c r="BA177" s="3"/>
      <c r="BB177" s="3"/>
      <c r="BC177" s="3"/>
    </row>
    <row r="178" spans="2:55">
      <c r="B178" t="s">
        <v>28</v>
      </c>
      <c r="Z178">
        <v>5297260</v>
      </c>
      <c r="AA178">
        <v>5326060</v>
      </c>
      <c r="AB178">
        <v>6629332</v>
      </c>
      <c r="AC178" s="3">
        <v>7714507</v>
      </c>
      <c r="AD178">
        <v>5833693</v>
      </c>
      <c r="AE178" s="3">
        <v>13173665</v>
      </c>
      <c r="AF178" s="3">
        <v>5348025</v>
      </c>
      <c r="AG178" s="3">
        <v>7467002</v>
      </c>
      <c r="AH178" s="3">
        <v>5124297</v>
      </c>
      <c r="AT178" s="3"/>
      <c r="AY178" s="3"/>
      <c r="AZ178" s="3"/>
      <c r="BA178" s="3"/>
      <c r="BB178" s="3"/>
      <c r="BC178" s="3"/>
    </row>
    <row r="179" spans="2:55">
      <c r="B179" t="s">
        <v>185</v>
      </c>
      <c r="AC179" s="3"/>
      <c r="AE179" s="3"/>
      <c r="AF179" s="3"/>
      <c r="AG179" s="3"/>
      <c r="AH179" s="3"/>
      <c r="AT179" s="3"/>
      <c r="AY179" s="3"/>
      <c r="AZ179" s="3"/>
      <c r="BA179" s="3"/>
      <c r="BB179" s="3"/>
      <c r="BC179" s="3"/>
    </row>
    <row r="180" spans="2:55">
      <c r="B180" t="s">
        <v>95</v>
      </c>
      <c r="AC180" s="3"/>
      <c r="AE180" s="3"/>
      <c r="AF180" s="3"/>
      <c r="AG180" s="3"/>
      <c r="AH180" s="3"/>
      <c r="AT180" s="3"/>
      <c r="AY180" s="3"/>
      <c r="AZ180" s="3"/>
      <c r="BA180" s="3"/>
      <c r="BB180" s="3"/>
      <c r="BC180" s="3"/>
    </row>
    <row r="181" spans="2:55">
      <c r="B181" t="s">
        <v>27</v>
      </c>
      <c r="Z181">
        <v>52869920</v>
      </c>
      <c r="AA181">
        <v>24368738</v>
      </c>
      <c r="AB181">
        <v>31538965</v>
      </c>
      <c r="AC181" s="3">
        <v>38120831</v>
      </c>
      <c r="AD181">
        <v>50328045</v>
      </c>
      <c r="AE181" s="3">
        <v>56247791</v>
      </c>
      <c r="AF181" s="3">
        <v>67775328</v>
      </c>
      <c r="AG181" s="3">
        <v>74845635</v>
      </c>
      <c r="AH181" s="3">
        <v>80135870</v>
      </c>
      <c r="AT181" s="3"/>
      <c r="AY181" s="3"/>
      <c r="AZ181" s="3"/>
      <c r="BA181" s="3"/>
      <c r="BB181" s="3"/>
      <c r="BC181" s="3"/>
    </row>
    <row r="182" spans="2:55">
      <c r="B182" t="s">
        <v>30</v>
      </c>
      <c r="Z182">
        <v>21326030</v>
      </c>
      <c r="AA182">
        <v>2005141</v>
      </c>
      <c r="AB182">
        <v>3772693</v>
      </c>
      <c r="AC182" s="3">
        <v>16127952</v>
      </c>
      <c r="AD182">
        <v>18586804</v>
      </c>
      <c r="AE182" s="3">
        <v>22710393</v>
      </c>
      <c r="AF182" s="3">
        <v>14341442</v>
      </c>
      <c r="AG182" s="3">
        <v>16799776</v>
      </c>
      <c r="AH182" s="3">
        <v>15929953</v>
      </c>
      <c r="AT182" s="3"/>
      <c r="AY182" s="3"/>
      <c r="AZ182" s="3"/>
      <c r="BA182" s="3"/>
      <c r="BB182" s="3"/>
      <c r="BC182" s="3"/>
    </row>
    <row r="183" spans="2:55">
      <c r="B183" t="s">
        <v>143</v>
      </c>
      <c r="AC183" s="3"/>
      <c r="AE183" s="3"/>
      <c r="AF183" s="3"/>
      <c r="AG183" s="3"/>
      <c r="AH183" s="3"/>
      <c r="AT183" s="3"/>
      <c r="AY183" s="3"/>
      <c r="AZ183" s="3"/>
      <c r="BA183" s="3"/>
      <c r="BB183" s="3"/>
      <c r="BC183" s="3"/>
    </row>
    <row r="184" spans="2:55">
      <c r="B184" t="s">
        <v>194</v>
      </c>
      <c r="AC184" s="3"/>
      <c r="AE184" s="3"/>
      <c r="AF184" s="3"/>
      <c r="AG184" s="3"/>
      <c r="AH184" s="3"/>
      <c r="AT184" s="3"/>
      <c r="AY184" s="3"/>
      <c r="AZ184" s="3"/>
      <c r="BA184" s="3"/>
      <c r="BB184" s="3"/>
      <c r="BC184" s="3"/>
    </row>
    <row r="185" spans="2:55">
      <c r="B185" t="s">
        <v>157</v>
      </c>
      <c r="AC185" s="3"/>
      <c r="AE185" s="3"/>
      <c r="AF185" s="3"/>
      <c r="AG185" s="3"/>
      <c r="AH185" s="3"/>
      <c r="AT185" s="3"/>
      <c r="AY185" s="3"/>
      <c r="AZ185" s="3"/>
      <c r="BA185" s="3"/>
      <c r="BB185" s="3"/>
      <c r="BC185" s="3"/>
    </row>
    <row r="186" spans="2:55">
      <c r="B186" t="s">
        <v>251</v>
      </c>
      <c r="Z186">
        <v>5384320</v>
      </c>
      <c r="AA186">
        <v>2526942</v>
      </c>
      <c r="AB186">
        <v>4336014</v>
      </c>
      <c r="AC186" s="3">
        <v>5609431</v>
      </c>
      <c r="AD186">
        <v>7787596</v>
      </c>
      <c r="AE186" s="3">
        <v>7469032</v>
      </c>
      <c r="AF186" s="3">
        <v>7305349</v>
      </c>
      <c r="AG186" s="3">
        <v>7597447</v>
      </c>
      <c r="AH186" s="3">
        <v>8512707</v>
      </c>
      <c r="AT186" s="3"/>
      <c r="AY186" s="3"/>
      <c r="AZ186" s="3"/>
      <c r="BA186" s="3"/>
      <c r="BB186" s="3"/>
      <c r="BC186" s="3"/>
    </row>
    <row r="187" spans="2:55">
      <c r="B187" t="s">
        <v>144</v>
      </c>
      <c r="Z187">
        <v>3477960</v>
      </c>
      <c r="AA187">
        <v>1333836</v>
      </c>
      <c r="AB187">
        <v>3370812</v>
      </c>
      <c r="AC187" s="3">
        <v>3387541</v>
      </c>
      <c r="AD187">
        <v>3847875</v>
      </c>
      <c r="AE187" s="3">
        <v>3278317</v>
      </c>
      <c r="AF187" s="3">
        <v>3125725</v>
      </c>
      <c r="AG187" s="3">
        <v>3677468</v>
      </c>
      <c r="AH187" s="3">
        <v>4335873</v>
      </c>
      <c r="AT187" s="3"/>
      <c r="AY187" s="3"/>
      <c r="AZ187" s="3"/>
      <c r="BA187" s="3"/>
      <c r="BB187" s="3"/>
      <c r="BC187" s="3"/>
    </row>
    <row r="188" spans="2:55">
      <c r="B188" t="s">
        <v>48</v>
      </c>
      <c r="AC188" s="3"/>
      <c r="AE188" s="3"/>
      <c r="AF188" s="3"/>
      <c r="AG188" s="3"/>
      <c r="AH188" s="3"/>
      <c r="AT188" s="3"/>
      <c r="AY188" s="3"/>
      <c r="AZ188" s="3"/>
      <c r="BA188" s="3"/>
      <c r="BB188" s="3"/>
      <c r="BC188" s="3"/>
    </row>
    <row r="189" spans="2:55">
      <c r="B189" t="s">
        <v>221</v>
      </c>
      <c r="AC189" s="3"/>
      <c r="AE189" s="3"/>
      <c r="AF189" s="3"/>
      <c r="AG189" s="3"/>
      <c r="AH189" s="3"/>
      <c r="AT189" s="3"/>
      <c r="AY189" s="3"/>
      <c r="AZ189" s="3"/>
      <c r="BA189" s="3"/>
      <c r="BB189" s="3"/>
      <c r="BC189" s="3"/>
    </row>
    <row r="190" spans="2:55">
      <c r="B190" t="s">
        <v>97</v>
      </c>
      <c r="AA190">
        <v>5100</v>
      </c>
      <c r="AB190">
        <v>16575</v>
      </c>
      <c r="AC190" s="3"/>
      <c r="AD190">
        <v>7100</v>
      </c>
      <c r="AE190" s="3">
        <v>98035</v>
      </c>
      <c r="AF190" s="3">
        <v>305024</v>
      </c>
      <c r="AG190" s="3">
        <v>18265</v>
      </c>
      <c r="AH190" s="3">
        <v>74402</v>
      </c>
      <c r="AT190" s="3"/>
      <c r="AY190" s="3"/>
      <c r="AZ190" s="3"/>
      <c r="BA190" s="3"/>
      <c r="BB190" s="3"/>
      <c r="BC190" s="3"/>
    </row>
    <row r="191" spans="2:55">
      <c r="B191" t="s">
        <v>98</v>
      </c>
      <c r="AC191" s="3"/>
      <c r="AE191" s="3"/>
      <c r="AF191" s="3"/>
      <c r="AG191" s="3"/>
      <c r="AH191" s="3"/>
      <c r="AT191" s="3"/>
      <c r="AY191" s="3"/>
      <c r="AZ191" s="3"/>
      <c r="BA191" s="3"/>
      <c r="BB191" s="3"/>
      <c r="BC191" s="3"/>
    </row>
    <row r="192" spans="2:55">
      <c r="AE192" s="3"/>
      <c r="AF192" s="3"/>
      <c r="AG192" s="3"/>
      <c r="AH192" s="3"/>
      <c r="AY192" s="3"/>
      <c r="AZ192" s="3"/>
      <c r="BA192" s="3"/>
      <c r="BB192" s="3"/>
      <c r="BC192" s="3"/>
    </row>
    <row r="193" spans="2:56">
      <c r="B193" t="s">
        <v>101</v>
      </c>
      <c r="S193">
        <f t="shared" ref="S193:BC193" si="0">SUM(S3:S192)</f>
        <v>0</v>
      </c>
      <c r="T193">
        <f t="shared" si="0"/>
        <v>0</v>
      </c>
      <c r="U193">
        <f t="shared" si="0"/>
        <v>0</v>
      </c>
      <c r="V193">
        <f t="shared" si="0"/>
        <v>0</v>
      </c>
      <c r="W193">
        <f t="shared" si="0"/>
        <v>0</v>
      </c>
      <c r="X193">
        <f t="shared" si="0"/>
        <v>0</v>
      </c>
      <c r="Y193">
        <f t="shared" si="0"/>
        <v>0</v>
      </c>
      <c r="Z193">
        <f t="shared" si="0"/>
        <v>2400122620</v>
      </c>
      <c r="AA193">
        <f t="shared" si="0"/>
        <v>2313800887</v>
      </c>
      <c r="AB193">
        <f t="shared" si="0"/>
        <v>2991619322</v>
      </c>
      <c r="AC193">
        <f t="shared" si="0"/>
        <v>3488361245</v>
      </c>
      <c r="AD193">
        <f t="shared" si="0"/>
        <v>3846653086</v>
      </c>
      <c r="AE193" s="3">
        <f t="shared" si="0"/>
        <v>3748421200</v>
      </c>
      <c r="AF193" s="3">
        <f t="shared" si="0"/>
        <v>3014358284</v>
      </c>
      <c r="AG193" s="3">
        <f t="shared" si="0"/>
        <v>3191535366</v>
      </c>
      <c r="AH193" s="3">
        <f t="shared" si="0"/>
        <v>3301278786</v>
      </c>
      <c r="AI193">
        <f t="shared" si="0"/>
        <v>0</v>
      </c>
      <c r="AJ193">
        <f t="shared" si="0"/>
        <v>0</v>
      </c>
      <c r="AK193">
        <f t="shared" si="0"/>
        <v>0</v>
      </c>
      <c r="AL193">
        <f t="shared" si="0"/>
        <v>0</v>
      </c>
      <c r="AM193">
        <f t="shared" si="0"/>
        <v>0</v>
      </c>
      <c r="AN193">
        <f t="shared" si="0"/>
        <v>0</v>
      </c>
      <c r="AO193">
        <f t="shared" si="0"/>
        <v>0</v>
      </c>
      <c r="AP193">
        <f t="shared" si="0"/>
        <v>0</v>
      </c>
      <c r="AQ193">
        <f t="shared" si="0"/>
        <v>0</v>
      </c>
      <c r="AR193">
        <f t="shared" si="0"/>
        <v>0</v>
      </c>
      <c r="AS193">
        <f t="shared" si="0"/>
        <v>0</v>
      </c>
      <c r="AT193">
        <f t="shared" si="0"/>
        <v>0</v>
      </c>
      <c r="AU193">
        <f t="shared" si="0"/>
        <v>0</v>
      </c>
      <c r="AV193">
        <f t="shared" si="0"/>
        <v>0</v>
      </c>
      <c r="AW193">
        <f t="shared" si="0"/>
        <v>0</v>
      </c>
      <c r="AX193">
        <f t="shared" si="0"/>
        <v>0</v>
      </c>
      <c r="AY193" s="3">
        <f t="shared" si="0"/>
        <v>0</v>
      </c>
      <c r="AZ193" s="3">
        <f t="shared" si="0"/>
        <v>0</v>
      </c>
      <c r="BA193" s="3">
        <f t="shared" si="0"/>
        <v>0</v>
      </c>
      <c r="BB193" s="3">
        <f t="shared" si="0"/>
        <v>0</v>
      </c>
      <c r="BC193" s="3">
        <f t="shared" si="0"/>
        <v>0</v>
      </c>
      <c r="BD193" s="3"/>
    </row>
    <row r="194" spans="2:56">
      <c r="AE194" s="3"/>
      <c r="AF194" s="3"/>
      <c r="AG194" s="3"/>
      <c r="AH194" s="3"/>
      <c r="AY194" s="3"/>
      <c r="AZ194" s="3"/>
      <c r="BA194" s="3"/>
      <c r="BB194" s="3"/>
      <c r="BC194" s="3"/>
    </row>
    <row r="195" spans="2:56">
      <c r="Z195">
        <f>2400122620-Z193</f>
        <v>0</v>
      </c>
      <c r="AA195">
        <f>2313800887-AA193</f>
        <v>0</v>
      </c>
      <c r="AB195">
        <f>2991619322-AB193</f>
        <v>0</v>
      </c>
      <c r="AC195">
        <f>3488361245-AC193</f>
        <v>0</v>
      </c>
      <c r="AD195">
        <f>3846653086-AD193</f>
        <v>0</v>
      </c>
      <c r="AE195" s="4">
        <f>3748421200-AE193</f>
        <v>0</v>
      </c>
      <c r="AF195" s="4">
        <f>3014358284-AF193</f>
        <v>0</v>
      </c>
      <c r="AG195" s="4">
        <f>3191535366-AG193</f>
        <v>0</v>
      </c>
      <c r="AH195" s="4">
        <f>3301278786-AH193</f>
        <v>0</v>
      </c>
      <c r="AY195" s="4"/>
      <c r="AZ195" s="4"/>
      <c r="BA195" s="4"/>
      <c r="BB195" s="4"/>
      <c r="BC195" s="4"/>
    </row>
    <row r="197" spans="2:56">
      <c r="S197" t="s">
        <v>208</v>
      </c>
      <c r="T197" t="s">
        <v>208</v>
      </c>
      <c r="U197" t="s">
        <v>208</v>
      </c>
      <c r="V197" t="s">
        <v>208</v>
      </c>
      <c r="W197" t="s">
        <v>208</v>
      </c>
      <c r="Z197" t="s">
        <v>208</v>
      </c>
      <c r="AA197" t="s">
        <v>208</v>
      </c>
      <c r="AB197" t="s">
        <v>208</v>
      </c>
      <c r="AC197" t="s">
        <v>208</v>
      </c>
      <c r="AD197" t="s">
        <v>208</v>
      </c>
      <c r="AS197" t="s">
        <v>232</v>
      </c>
      <c r="AT197" t="s">
        <v>232</v>
      </c>
      <c r="AU197" t="s">
        <v>232</v>
      </c>
      <c r="AV197" t="s">
        <v>232</v>
      </c>
      <c r="AW197" t="s">
        <v>232</v>
      </c>
      <c r="AX197" t="s">
        <v>232</v>
      </c>
      <c r="AY197" t="s">
        <v>232</v>
      </c>
      <c r="AZ197" t="s">
        <v>232</v>
      </c>
      <c r="BA197" t="s">
        <v>232</v>
      </c>
      <c r="BB197" t="s">
        <v>232</v>
      </c>
      <c r="BC197" t="s">
        <v>232</v>
      </c>
    </row>
    <row r="199" spans="2:56">
      <c r="S199" t="s">
        <v>209</v>
      </c>
      <c r="T199" t="s">
        <v>209</v>
      </c>
      <c r="U199" t="s">
        <v>209</v>
      </c>
      <c r="V199" t="s">
        <v>209</v>
      </c>
      <c r="W199" t="s">
        <v>209</v>
      </c>
      <c r="AS199" t="s">
        <v>209</v>
      </c>
      <c r="AT199" t="s">
        <v>209</v>
      </c>
      <c r="AU199" t="s">
        <v>209</v>
      </c>
      <c r="AV199" t="s">
        <v>209</v>
      </c>
      <c r="AW199" t="s">
        <v>209</v>
      </c>
      <c r="AX199" t="s">
        <v>209</v>
      </c>
      <c r="AY199" t="s">
        <v>209</v>
      </c>
      <c r="AZ199" t="s">
        <v>209</v>
      </c>
      <c r="BA199" t="s">
        <v>209</v>
      </c>
      <c r="BB199" t="s">
        <v>209</v>
      </c>
      <c r="BC199" t="s">
        <v>209</v>
      </c>
    </row>
    <row r="201" spans="2:56">
      <c r="Z201" t="s">
        <v>232</v>
      </c>
      <c r="AA201" t="s">
        <v>232</v>
      </c>
      <c r="AB201" t="s">
        <v>232</v>
      </c>
      <c r="AC201" t="s">
        <v>232</v>
      </c>
      <c r="AD201" t="s">
        <v>232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196"/>
  <sheetViews>
    <sheetView zoomScale="85" zoomScaleNormal="85" workbookViewId="0">
      <pane xSplit="3" ySplit="2" topLeftCell="Y150" activePane="bottomRight" state="frozen"/>
      <selection pane="topRight" activeCell="D1" sqref="D1"/>
      <selection pane="bottomLeft" activeCell="A3" sqref="A3"/>
      <selection pane="bottomRight" activeCell="AF200" sqref="AF200"/>
    </sheetView>
  </sheetViews>
  <sheetFormatPr defaultRowHeight="15"/>
  <cols>
    <col min="20" max="22" width="9.140625" customWidth="1"/>
    <col min="26" max="26" width="11.85546875" customWidth="1"/>
    <col min="27" max="27" width="12" customWidth="1"/>
    <col min="28" max="28" width="11.85546875" customWidth="1"/>
    <col min="29" max="30" width="9.28515625" bestFit="1" customWidth="1"/>
    <col min="31" max="34" width="10.140625" customWidth="1"/>
    <col min="39" max="43" width="9.28515625" bestFit="1" customWidth="1"/>
    <col min="45" max="45" width="9.28515625" bestFit="1" customWidth="1"/>
    <col min="46" max="46" width="12.85546875" customWidth="1"/>
    <col min="47" max="47" width="10" bestFit="1" customWidth="1"/>
    <col min="49" max="50" width="10" bestFit="1" customWidth="1"/>
    <col min="51" max="52" width="11.28515625" bestFit="1" customWidth="1"/>
    <col min="53" max="54" width="10.28515625" bestFit="1" customWidth="1"/>
    <col min="55" max="55" width="11.28515625" bestFit="1" customWidth="1"/>
    <col min="56" max="56" width="10.28515625" bestFit="1" customWidth="1"/>
  </cols>
  <sheetData>
    <row r="1" spans="1:56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6">
      <c r="C2" t="s">
        <v>52</v>
      </c>
      <c r="S2" t="s">
        <v>53</v>
      </c>
      <c r="T2" t="s">
        <v>53</v>
      </c>
      <c r="U2" t="s">
        <v>53</v>
      </c>
      <c r="V2" t="s">
        <v>53</v>
      </c>
      <c r="W2" t="s">
        <v>53</v>
      </c>
      <c r="X2" t="s">
        <v>49</v>
      </c>
      <c r="Y2" t="s">
        <v>49</v>
      </c>
      <c r="Z2" t="s">
        <v>102</v>
      </c>
      <c r="AA2" t="s">
        <v>102</v>
      </c>
      <c r="AB2" t="s">
        <v>102</v>
      </c>
      <c r="AC2" t="s">
        <v>102</v>
      </c>
      <c r="AD2" t="s">
        <v>102</v>
      </c>
      <c r="AE2" t="s">
        <v>102</v>
      </c>
      <c r="AF2" t="s">
        <v>102</v>
      </c>
      <c r="AG2" t="s">
        <v>102</v>
      </c>
      <c r="AH2" t="s">
        <v>102</v>
      </c>
      <c r="AM2" t="s">
        <v>102</v>
      </c>
      <c r="AN2" t="s">
        <v>102</v>
      </c>
      <c r="AO2" t="s">
        <v>102</v>
      </c>
      <c r="AP2" t="s">
        <v>102</v>
      </c>
      <c r="AQ2" t="s">
        <v>102</v>
      </c>
      <c r="AU2" t="s">
        <v>102</v>
      </c>
      <c r="AV2" t="s">
        <v>102</v>
      </c>
      <c r="AW2" t="s">
        <v>102</v>
      </c>
      <c r="AX2" t="s">
        <v>102</v>
      </c>
      <c r="AY2" t="s">
        <v>102</v>
      </c>
      <c r="AZ2" t="s">
        <v>102</v>
      </c>
      <c r="BA2" t="s">
        <v>102</v>
      </c>
      <c r="BB2" t="s">
        <v>102</v>
      </c>
      <c r="BC2" t="s">
        <v>102</v>
      </c>
    </row>
    <row r="3" spans="1:56">
      <c r="A3" t="s">
        <v>2</v>
      </c>
      <c r="B3" t="s">
        <v>3</v>
      </c>
      <c r="S3">
        <v>664755</v>
      </c>
      <c r="T3">
        <v>1166419</v>
      </c>
      <c r="U3">
        <v>1167110</v>
      </c>
      <c r="V3">
        <v>1311819</v>
      </c>
      <c r="W3">
        <v>1214576</v>
      </c>
      <c r="X3">
        <v>1595602</v>
      </c>
      <c r="Y3">
        <v>3829010</v>
      </c>
      <c r="Z3">
        <v>35605290</v>
      </c>
      <c r="AA3">
        <v>32539965</v>
      </c>
      <c r="AB3">
        <v>44905350</v>
      </c>
      <c r="AC3">
        <v>39548112</v>
      </c>
      <c r="AD3">
        <v>41571372</v>
      </c>
      <c r="AE3">
        <v>32460267</v>
      </c>
      <c r="AF3">
        <v>28914013</v>
      </c>
      <c r="AG3">
        <v>38859104</v>
      </c>
      <c r="AH3">
        <v>33242505</v>
      </c>
      <c r="AM3">
        <v>8468894</v>
      </c>
      <c r="AN3">
        <v>10590868</v>
      </c>
      <c r="AO3">
        <v>13205557</v>
      </c>
      <c r="AP3">
        <v>30325555</v>
      </c>
      <c r="AQ3">
        <v>41340902</v>
      </c>
      <c r="AS3">
        <v>28729335</v>
      </c>
      <c r="AT3" s="3">
        <v>2928157</v>
      </c>
      <c r="AU3">
        <v>1934438</v>
      </c>
      <c r="AV3">
        <v>6237433</v>
      </c>
      <c r="AW3">
        <v>7049657</v>
      </c>
      <c r="AX3">
        <v>21002393</v>
      </c>
      <c r="AY3" s="3">
        <v>6795345</v>
      </c>
      <c r="AZ3" s="3">
        <v>9664518</v>
      </c>
      <c r="BA3" s="3">
        <v>3581695</v>
      </c>
      <c r="BB3" s="3">
        <v>5865310</v>
      </c>
      <c r="BC3" s="3">
        <v>26483229</v>
      </c>
      <c r="BD3" s="3"/>
    </row>
    <row r="4" spans="1:56">
      <c r="B4" t="s">
        <v>103</v>
      </c>
      <c r="AN4">
        <v>108</v>
      </c>
      <c r="AO4">
        <v>880</v>
      </c>
      <c r="AP4">
        <v>800</v>
      </c>
      <c r="AQ4">
        <v>640</v>
      </c>
      <c r="AT4" s="3"/>
      <c r="AY4" s="3"/>
      <c r="AZ4" s="3"/>
      <c r="BA4" s="3"/>
      <c r="BB4" s="3"/>
      <c r="BC4" s="3">
        <v>451437</v>
      </c>
      <c r="BD4" s="3"/>
    </row>
    <row r="5" spans="1:56">
      <c r="B5" t="s">
        <v>147</v>
      </c>
      <c r="AT5" s="3"/>
      <c r="AY5" s="3"/>
      <c r="AZ5" s="3"/>
      <c r="BA5" s="3"/>
      <c r="BB5" s="3"/>
      <c r="BC5" s="3"/>
      <c r="BD5" s="3"/>
    </row>
    <row r="6" spans="1:56">
      <c r="B6" t="s">
        <v>54</v>
      </c>
      <c r="S6">
        <v>4160</v>
      </c>
      <c r="T6">
        <v>5729</v>
      </c>
      <c r="U6">
        <v>10376</v>
      </c>
      <c r="V6">
        <v>23778</v>
      </c>
      <c r="W6">
        <v>2291</v>
      </c>
      <c r="Z6">
        <v>31450</v>
      </c>
      <c r="AA6">
        <v>121493</v>
      </c>
      <c r="AB6">
        <v>30333</v>
      </c>
      <c r="AC6">
        <v>16701</v>
      </c>
      <c r="AD6">
        <v>11506</v>
      </c>
      <c r="AE6">
        <v>9379</v>
      </c>
      <c r="AF6">
        <v>5889</v>
      </c>
      <c r="AG6">
        <v>7316</v>
      </c>
      <c r="AH6">
        <v>9593</v>
      </c>
      <c r="AM6">
        <v>4413</v>
      </c>
      <c r="AN6">
        <v>7549</v>
      </c>
      <c r="AO6">
        <v>9860</v>
      </c>
      <c r="AP6">
        <v>1074</v>
      </c>
      <c r="AQ6">
        <v>25140</v>
      </c>
      <c r="AS6">
        <v>13525</v>
      </c>
      <c r="AT6" s="3"/>
      <c r="AU6">
        <v>19533</v>
      </c>
      <c r="AY6" s="3"/>
      <c r="AZ6" s="3"/>
      <c r="BA6" s="3">
        <v>2348</v>
      </c>
      <c r="BB6" s="3"/>
      <c r="BC6" s="3"/>
      <c r="BD6" s="3"/>
    </row>
    <row r="7" spans="1:56">
      <c r="B7" t="s">
        <v>55</v>
      </c>
      <c r="S7">
        <v>486</v>
      </c>
      <c r="T7">
        <v>356</v>
      </c>
      <c r="U7">
        <v>760</v>
      </c>
      <c r="V7">
        <v>1321</v>
      </c>
      <c r="Z7">
        <v>7010</v>
      </c>
      <c r="AA7">
        <v>57187</v>
      </c>
      <c r="AB7">
        <v>835</v>
      </c>
      <c r="AE7">
        <v>1605</v>
      </c>
      <c r="AF7">
        <v>500</v>
      </c>
      <c r="AG7">
        <v>262</v>
      </c>
      <c r="AH7">
        <v>12323</v>
      </c>
      <c r="AN7">
        <v>10380</v>
      </c>
      <c r="AO7">
        <v>1148</v>
      </c>
      <c r="AP7">
        <v>1250</v>
      </c>
      <c r="AQ7">
        <v>300</v>
      </c>
      <c r="AS7">
        <v>13200</v>
      </c>
      <c r="AT7" s="3"/>
      <c r="AW7">
        <v>3355</v>
      </c>
      <c r="AY7" s="3"/>
      <c r="AZ7" s="3">
        <v>3000</v>
      </c>
      <c r="BA7" s="3"/>
      <c r="BB7" s="3"/>
      <c r="BC7" s="3">
        <v>1840</v>
      </c>
      <c r="BD7" s="3"/>
    </row>
    <row r="8" spans="1:56">
      <c r="B8" t="s">
        <v>104</v>
      </c>
      <c r="V8">
        <v>2667</v>
      </c>
      <c r="AA8">
        <v>14287</v>
      </c>
      <c r="AB8">
        <v>727</v>
      </c>
      <c r="AE8">
        <v>700</v>
      </c>
      <c r="AH8">
        <v>25</v>
      </c>
      <c r="AO8">
        <v>14362</v>
      </c>
      <c r="AP8">
        <v>1033</v>
      </c>
      <c r="AQ8">
        <v>630</v>
      </c>
      <c r="AS8">
        <v>880</v>
      </c>
      <c r="AT8" s="3"/>
      <c r="AY8" s="3">
        <v>114397</v>
      </c>
      <c r="AZ8" s="3"/>
      <c r="BA8" s="3">
        <v>7787</v>
      </c>
      <c r="BB8" s="3"/>
      <c r="BC8" s="3"/>
      <c r="BD8" s="3"/>
    </row>
    <row r="9" spans="1:56">
      <c r="B9" t="s">
        <v>105</v>
      </c>
      <c r="AB9">
        <v>18427</v>
      </c>
      <c r="AC9">
        <v>21025</v>
      </c>
      <c r="AD9">
        <v>36478</v>
      </c>
      <c r="AE9">
        <v>23343</v>
      </c>
      <c r="AF9">
        <v>28476</v>
      </c>
      <c r="AG9">
        <v>37840</v>
      </c>
      <c r="AH9">
        <v>19207</v>
      </c>
      <c r="AM9">
        <v>48781</v>
      </c>
      <c r="AN9">
        <v>36832</v>
      </c>
      <c r="AO9">
        <v>49516</v>
      </c>
      <c r="AP9">
        <v>50077</v>
      </c>
      <c r="AQ9">
        <v>26454</v>
      </c>
      <c r="AS9">
        <v>455095</v>
      </c>
      <c r="AT9" s="3">
        <v>2269148</v>
      </c>
      <c r="AU9">
        <v>3079961</v>
      </c>
      <c r="AV9">
        <v>1997495</v>
      </c>
      <c r="AW9">
        <v>133865</v>
      </c>
      <c r="AX9">
        <v>116700</v>
      </c>
      <c r="AY9" s="3">
        <v>46818</v>
      </c>
      <c r="AZ9" s="3">
        <v>182525</v>
      </c>
      <c r="BA9" s="3">
        <v>244913</v>
      </c>
      <c r="BB9" s="3"/>
      <c r="BC9" s="3">
        <v>10585</v>
      </c>
      <c r="BD9" s="3"/>
    </row>
    <row r="10" spans="1:56">
      <c r="B10" t="s">
        <v>31</v>
      </c>
      <c r="S10">
        <v>115000</v>
      </c>
      <c r="T10">
        <v>86341</v>
      </c>
      <c r="U10">
        <v>124124</v>
      </c>
      <c r="V10">
        <v>422677</v>
      </c>
      <c r="W10">
        <v>631644</v>
      </c>
      <c r="Z10">
        <v>11057700</v>
      </c>
      <c r="AA10">
        <v>11198220</v>
      </c>
      <c r="AB10">
        <v>10572470</v>
      </c>
      <c r="AC10">
        <v>6628525</v>
      </c>
      <c r="AD10">
        <v>4821087</v>
      </c>
      <c r="AE10">
        <v>2235840</v>
      </c>
      <c r="AF10">
        <v>1433681</v>
      </c>
      <c r="AG10">
        <v>1633434</v>
      </c>
      <c r="AH10">
        <v>827031</v>
      </c>
      <c r="AM10">
        <v>834448</v>
      </c>
      <c r="AN10">
        <v>1010441</v>
      </c>
      <c r="AO10">
        <v>1216252</v>
      </c>
      <c r="AP10">
        <v>2878443</v>
      </c>
      <c r="AQ10">
        <v>3011058</v>
      </c>
      <c r="AS10">
        <v>2110034</v>
      </c>
      <c r="AT10" s="3">
        <v>2060091</v>
      </c>
      <c r="AU10">
        <v>9438325</v>
      </c>
      <c r="AV10">
        <v>2444162</v>
      </c>
      <c r="AW10">
        <v>1874905</v>
      </c>
      <c r="AX10">
        <v>507908</v>
      </c>
      <c r="AY10" s="3">
        <v>28430</v>
      </c>
      <c r="AZ10" s="3">
        <v>249601</v>
      </c>
      <c r="BA10" s="3">
        <v>252462</v>
      </c>
      <c r="BB10" s="3">
        <v>1217272</v>
      </c>
      <c r="BC10" s="3">
        <v>488754</v>
      </c>
      <c r="BD10" s="3"/>
    </row>
    <row r="11" spans="1:56">
      <c r="B11" t="s">
        <v>106</v>
      </c>
      <c r="AA11">
        <v>17159221</v>
      </c>
      <c r="AB11">
        <v>13841027</v>
      </c>
      <c r="AC11">
        <v>9672082</v>
      </c>
      <c r="AD11">
        <v>7483501</v>
      </c>
      <c r="AE11">
        <v>5487875</v>
      </c>
      <c r="AF11">
        <v>3708905</v>
      </c>
      <c r="AG11">
        <v>3934400</v>
      </c>
      <c r="AH11">
        <v>2590465</v>
      </c>
      <c r="AM11">
        <v>2601249</v>
      </c>
      <c r="AN11">
        <v>2079670</v>
      </c>
      <c r="AO11">
        <v>1594534</v>
      </c>
      <c r="AP11">
        <v>2350465</v>
      </c>
      <c r="AQ11">
        <v>1487734</v>
      </c>
      <c r="AS11">
        <v>2937219</v>
      </c>
      <c r="AT11" s="3">
        <v>4559172</v>
      </c>
      <c r="AU11">
        <v>6078101</v>
      </c>
      <c r="AV11">
        <v>9123553</v>
      </c>
      <c r="AW11">
        <v>1121861</v>
      </c>
      <c r="AX11">
        <v>183614</v>
      </c>
      <c r="AY11" s="3">
        <v>212133</v>
      </c>
      <c r="AZ11" s="3">
        <v>846178</v>
      </c>
      <c r="BA11" s="3">
        <v>690091</v>
      </c>
      <c r="BB11" s="3">
        <v>141736</v>
      </c>
      <c r="BC11" s="3">
        <v>233577</v>
      </c>
      <c r="BD11" s="3"/>
    </row>
    <row r="12" spans="1:56">
      <c r="B12" t="s">
        <v>34</v>
      </c>
      <c r="S12">
        <v>164489</v>
      </c>
      <c r="T12">
        <v>96525</v>
      </c>
      <c r="U12">
        <v>69641</v>
      </c>
      <c r="V12">
        <v>168946</v>
      </c>
      <c r="W12">
        <v>183470</v>
      </c>
      <c r="Z12">
        <v>4558540</v>
      </c>
      <c r="AA12">
        <v>4038015</v>
      </c>
      <c r="AB12">
        <v>3970978</v>
      </c>
      <c r="AC12">
        <v>4413844</v>
      </c>
      <c r="AD12">
        <v>4215540</v>
      </c>
      <c r="AE12">
        <v>2295761</v>
      </c>
      <c r="AF12">
        <v>2810250</v>
      </c>
      <c r="AG12">
        <v>3408427</v>
      </c>
      <c r="AH12">
        <v>2940749</v>
      </c>
      <c r="AM12">
        <v>692325</v>
      </c>
      <c r="AN12">
        <v>1036600</v>
      </c>
      <c r="AO12">
        <v>745858</v>
      </c>
      <c r="AP12">
        <v>954885</v>
      </c>
      <c r="AQ12">
        <v>1486237</v>
      </c>
      <c r="AS12">
        <v>1559133</v>
      </c>
      <c r="AT12" s="3">
        <v>2070573</v>
      </c>
      <c r="AU12">
        <v>2187454</v>
      </c>
      <c r="AV12">
        <v>1306688</v>
      </c>
      <c r="AW12">
        <v>1150133</v>
      </c>
      <c r="AX12">
        <v>816322</v>
      </c>
      <c r="AY12" s="3">
        <v>1636973</v>
      </c>
      <c r="AZ12" s="3">
        <v>3292210</v>
      </c>
      <c r="BA12" s="3">
        <v>1804743</v>
      </c>
      <c r="BB12" s="3">
        <v>781809</v>
      </c>
      <c r="BC12" s="3">
        <v>601528</v>
      </c>
      <c r="BD12" s="3"/>
    </row>
    <row r="13" spans="1:56">
      <c r="B13" t="s">
        <v>189</v>
      </c>
      <c r="AT13" s="3"/>
      <c r="AY13" s="3"/>
      <c r="AZ13" s="3"/>
      <c r="BA13" s="3">
        <v>7658608</v>
      </c>
      <c r="BB13" s="3">
        <v>19866415</v>
      </c>
      <c r="BC13" s="3">
        <v>16729101</v>
      </c>
      <c r="BD13" s="3"/>
    </row>
    <row r="14" spans="1:56">
      <c r="B14" t="s">
        <v>57</v>
      </c>
      <c r="S14">
        <v>1258</v>
      </c>
      <c r="T14">
        <v>1664</v>
      </c>
      <c r="U14">
        <v>4007</v>
      </c>
      <c r="V14">
        <v>1058</v>
      </c>
      <c r="W14">
        <v>2018</v>
      </c>
      <c r="Z14">
        <v>16810</v>
      </c>
      <c r="AA14">
        <v>26108</v>
      </c>
      <c r="AB14">
        <v>13297</v>
      </c>
      <c r="AC14">
        <v>10510</v>
      </c>
      <c r="AD14">
        <v>33108</v>
      </c>
      <c r="AE14">
        <v>6372</v>
      </c>
      <c r="AF14">
        <v>20570</v>
      </c>
      <c r="AG14">
        <v>55827</v>
      </c>
      <c r="AH14">
        <v>14698</v>
      </c>
      <c r="AM14">
        <v>6578</v>
      </c>
      <c r="AN14">
        <v>47858</v>
      </c>
      <c r="AO14">
        <v>32540</v>
      </c>
      <c r="AP14">
        <v>2544</v>
      </c>
      <c r="AQ14">
        <v>8557</v>
      </c>
      <c r="AS14">
        <v>2446</v>
      </c>
      <c r="AT14" s="3">
        <v>975</v>
      </c>
      <c r="AU14">
        <v>20237</v>
      </c>
      <c r="AV14">
        <v>6690</v>
      </c>
      <c r="AW14">
        <v>5125</v>
      </c>
      <c r="AY14" s="3"/>
      <c r="AZ14" s="3">
        <v>8441</v>
      </c>
      <c r="BA14" s="3">
        <v>8607</v>
      </c>
      <c r="BB14" s="3">
        <v>841</v>
      </c>
      <c r="BC14" s="3">
        <v>1367</v>
      </c>
      <c r="BD14" s="3"/>
    </row>
    <row r="15" spans="1:56">
      <c r="B15" t="s">
        <v>35</v>
      </c>
      <c r="S15">
        <v>160705</v>
      </c>
      <c r="T15">
        <v>107286</v>
      </c>
      <c r="U15">
        <v>136598</v>
      </c>
      <c r="V15">
        <v>234661</v>
      </c>
      <c r="W15">
        <v>226109</v>
      </c>
      <c r="Z15">
        <v>4939050</v>
      </c>
      <c r="AA15">
        <v>7448687</v>
      </c>
      <c r="AB15">
        <v>7608732</v>
      </c>
      <c r="AC15">
        <v>5222152</v>
      </c>
      <c r="AD15">
        <v>5711996</v>
      </c>
      <c r="AE15">
        <v>5364269</v>
      </c>
      <c r="AF15">
        <v>4213622</v>
      </c>
      <c r="AG15">
        <v>6540842</v>
      </c>
      <c r="AH15">
        <v>4805276</v>
      </c>
      <c r="AM15">
        <v>3289720</v>
      </c>
      <c r="AN15">
        <v>4726373</v>
      </c>
      <c r="AO15">
        <v>3368761</v>
      </c>
      <c r="AP15">
        <v>3030551</v>
      </c>
      <c r="AQ15">
        <v>3122950</v>
      </c>
      <c r="AS15">
        <v>3730971</v>
      </c>
      <c r="AT15" s="3">
        <v>3931692</v>
      </c>
      <c r="AU15">
        <v>4883241</v>
      </c>
      <c r="AV15">
        <v>3748162</v>
      </c>
      <c r="AW15">
        <v>2088609</v>
      </c>
      <c r="AX15">
        <v>3738280</v>
      </c>
      <c r="AY15" s="3">
        <v>5138918</v>
      </c>
      <c r="AZ15" s="3">
        <v>3617793</v>
      </c>
      <c r="BA15" s="3">
        <v>4049189</v>
      </c>
      <c r="BB15" s="3">
        <v>3686642</v>
      </c>
      <c r="BC15" s="3">
        <v>4223808</v>
      </c>
      <c r="BD15" s="3"/>
    </row>
    <row r="16" spans="1:56">
      <c r="B16" t="s">
        <v>158</v>
      </c>
      <c r="AQ16">
        <v>9193556</v>
      </c>
      <c r="AS16">
        <v>11784846</v>
      </c>
      <c r="AT16" s="3">
        <v>18452607</v>
      </c>
      <c r="AU16">
        <v>12278604</v>
      </c>
      <c r="AV16">
        <v>274476</v>
      </c>
      <c r="AY16" s="3">
        <v>14130789</v>
      </c>
      <c r="AZ16" s="3">
        <v>20784588</v>
      </c>
      <c r="BA16" s="3">
        <v>8625098</v>
      </c>
      <c r="BB16" s="3">
        <v>5930172</v>
      </c>
      <c r="BC16" s="3">
        <v>6967558</v>
      </c>
      <c r="BD16" s="3"/>
    </row>
    <row r="17" spans="2:56">
      <c r="B17" t="s">
        <v>43</v>
      </c>
      <c r="S17">
        <v>156441</v>
      </c>
      <c r="T17">
        <v>103987</v>
      </c>
      <c r="U17">
        <v>163740</v>
      </c>
      <c r="V17">
        <v>232489</v>
      </c>
      <c r="W17">
        <v>194950</v>
      </c>
      <c r="Z17">
        <v>3801470</v>
      </c>
      <c r="AA17">
        <v>2458858</v>
      </c>
      <c r="AB17">
        <v>5877658</v>
      </c>
      <c r="AC17">
        <v>2239070</v>
      </c>
      <c r="AD17">
        <v>2868381</v>
      </c>
      <c r="AE17">
        <v>3633065</v>
      </c>
      <c r="AF17">
        <v>1792061</v>
      </c>
      <c r="AG17">
        <v>1652501</v>
      </c>
      <c r="AH17">
        <v>1394119</v>
      </c>
      <c r="AM17">
        <v>742589</v>
      </c>
      <c r="AN17">
        <v>876228</v>
      </c>
      <c r="AO17">
        <v>1063422</v>
      </c>
      <c r="AP17">
        <v>1326977</v>
      </c>
      <c r="AQ17">
        <v>1272209</v>
      </c>
      <c r="AS17">
        <v>1247338</v>
      </c>
      <c r="AT17" s="3">
        <v>1075926</v>
      </c>
      <c r="AU17">
        <v>2022499</v>
      </c>
      <c r="AY17" s="3">
        <v>2230163</v>
      </c>
      <c r="AZ17" s="3">
        <v>15645964</v>
      </c>
      <c r="BA17" s="3">
        <v>959329</v>
      </c>
      <c r="BB17" s="3">
        <v>2420194</v>
      </c>
      <c r="BC17" s="3">
        <v>2092702</v>
      </c>
      <c r="BD17" s="3"/>
    </row>
    <row r="18" spans="2:56">
      <c r="B18" t="s">
        <v>58</v>
      </c>
      <c r="S18">
        <v>15604</v>
      </c>
      <c r="T18">
        <v>14691</v>
      </c>
      <c r="U18">
        <v>25648</v>
      </c>
      <c r="V18">
        <v>24052</v>
      </c>
      <c r="W18">
        <v>29822</v>
      </c>
      <c r="Z18">
        <v>197850</v>
      </c>
      <c r="AA18">
        <v>109633</v>
      </c>
      <c r="AB18">
        <v>113294</v>
      </c>
      <c r="AC18">
        <v>102717</v>
      </c>
      <c r="AD18">
        <v>97223</v>
      </c>
      <c r="AE18">
        <v>111842</v>
      </c>
      <c r="AF18">
        <v>192684</v>
      </c>
      <c r="AG18">
        <v>155053</v>
      </c>
      <c r="AH18">
        <v>137897</v>
      </c>
      <c r="AM18">
        <v>12771</v>
      </c>
      <c r="AN18">
        <v>13699</v>
      </c>
      <c r="AO18">
        <v>10889</v>
      </c>
      <c r="AP18">
        <v>177570</v>
      </c>
      <c r="AQ18">
        <v>34451</v>
      </c>
      <c r="AS18">
        <v>100691</v>
      </c>
      <c r="AT18" s="3">
        <v>143081</v>
      </c>
      <c r="AU18">
        <v>102740</v>
      </c>
      <c r="AV18">
        <v>1555</v>
      </c>
      <c r="AY18" s="3">
        <v>1070</v>
      </c>
      <c r="AZ18" s="3">
        <v>223892</v>
      </c>
      <c r="BA18" s="3">
        <v>13449</v>
      </c>
      <c r="BB18" s="3">
        <v>68954</v>
      </c>
      <c r="BC18" s="3">
        <v>799299</v>
      </c>
      <c r="BD18" s="3"/>
    </row>
    <row r="19" spans="2:56">
      <c r="B19" t="s">
        <v>159</v>
      </c>
      <c r="AT19" s="3"/>
      <c r="AY19" s="3"/>
      <c r="AZ19" s="3"/>
      <c r="BA19" s="3"/>
      <c r="BB19" s="3"/>
      <c r="BC19" s="3"/>
      <c r="BD19" s="3"/>
    </row>
    <row r="20" spans="2:56">
      <c r="B20" t="s">
        <v>59</v>
      </c>
      <c r="S20">
        <v>11</v>
      </c>
      <c r="T20">
        <v>1408</v>
      </c>
      <c r="U20">
        <v>3</v>
      </c>
      <c r="W20">
        <v>442</v>
      </c>
      <c r="Z20">
        <v>680</v>
      </c>
      <c r="AB20">
        <v>194</v>
      </c>
      <c r="AC20">
        <v>330</v>
      </c>
      <c r="AE20">
        <v>66</v>
      </c>
      <c r="AF20">
        <v>1070</v>
      </c>
      <c r="AG20">
        <v>225</v>
      </c>
      <c r="AH20">
        <v>858</v>
      </c>
      <c r="AS20">
        <v>4905</v>
      </c>
      <c r="AT20" s="3">
        <v>245</v>
      </c>
      <c r="AU20">
        <v>1750</v>
      </c>
      <c r="AY20" s="3"/>
      <c r="AZ20" s="3"/>
      <c r="BA20" s="3"/>
      <c r="BB20" s="3">
        <v>106250</v>
      </c>
      <c r="BC20" s="3">
        <v>17500</v>
      </c>
      <c r="BD20" s="3"/>
    </row>
    <row r="21" spans="2:56">
      <c r="B21" t="s">
        <v>36</v>
      </c>
      <c r="S21">
        <v>112395</v>
      </c>
      <c r="T21">
        <v>74578</v>
      </c>
      <c r="U21">
        <v>77389</v>
      </c>
      <c r="V21">
        <v>102354</v>
      </c>
      <c r="W21">
        <v>96219</v>
      </c>
      <c r="Z21">
        <v>2692180</v>
      </c>
      <c r="AA21">
        <v>3468871</v>
      </c>
      <c r="AB21">
        <v>2271903</v>
      </c>
      <c r="AC21">
        <v>2004202</v>
      </c>
      <c r="AD21">
        <v>1212890</v>
      </c>
      <c r="AE21">
        <v>1081264</v>
      </c>
      <c r="AF21">
        <v>942548</v>
      </c>
      <c r="AG21">
        <v>1225954</v>
      </c>
      <c r="AH21">
        <v>1022529</v>
      </c>
      <c r="AM21">
        <v>395666</v>
      </c>
      <c r="AN21">
        <v>277855</v>
      </c>
      <c r="AO21">
        <v>336552</v>
      </c>
      <c r="AP21">
        <v>405826</v>
      </c>
      <c r="AQ21">
        <v>389408</v>
      </c>
      <c r="AS21">
        <v>427975</v>
      </c>
      <c r="AT21" s="3">
        <v>173898</v>
      </c>
      <c r="AU21">
        <v>350614</v>
      </c>
      <c r="AY21" s="3">
        <v>517542</v>
      </c>
      <c r="AZ21" s="3">
        <v>3844630</v>
      </c>
      <c r="BA21" s="3">
        <v>644676</v>
      </c>
      <c r="BB21" s="3">
        <v>353868</v>
      </c>
      <c r="BC21" s="3">
        <v>6205234</v>
      </c>
      <c r="BD21" s="3"/>
    </row>
    <row r="22" spans="2:56">
      <c r="B22" t="s">
        <v>18</v>
      </c>
      <c r="S22">
        <v>52009</v>
      </c>
      <c r="T22">
        <v>8850</v>
      </c>
      <c r="U22">
        <v>24871</v>
      </c>
      <c r="V22">
        <v>31168</v>
      </c>
      <c r="W22">
        <v>166575</v>
      </c>
      <c r="Z22">
        <v>5455370</v>
      </c>
      <c r="AA22">
        <v>1828638</v>
      </c>
      <c r="AB22">
        <v>1023385</v>
      </c>
      <c r="AC22">
        <v>1633562</v>
      </c>
      <c r="AD22">
        <v>1409733</v>
      </c>
      <c r="AE22">
        <v>976846</v>
      </c>
      <c r="AF22">
        <v>988366</v>
      </c>
      <c r="AG22">
        <v>839286</v>
      </c>
      <c r="AH22">
        <v>342247</v>
      </c>
      <c r="AM22">
        <v>534280</v>
      </c>
      <c r="AN22">
        <v>364714</v>
      </c>
      <c r="AO22">
        <v>356697</v>
      </c>
      <c r="AP22">
        <v>520549</v>
      </c>
      <c r="AQ22">
        <v>695861</v>
      </c>
      <c r="AS22">
        <v>2092378</v>
      </c>
      <c r="AT22" s="3">
        <v>3871639</v>
      </c>
      <c r="AU22">
        <v>5420473</v>
      </c>
      <c r="AV22">
        <v>1143809</v>
      </c>
      <c r="AW22">
        <v>1314536</v>
      </c>
      <c r="AX22">
        <v>1000369</v>
      </c>
      <c r="AY22" s="3">
        <v>1045792</v>
      </c>
      <c r="AZ22" s="3">
        <v>427576</v>
      </c>
      <c r="BA22" s="3">
        <v>274063</v>
      </c>
      <c r="BB22" s="3">
        <v>247245</v>
      </c>
      <c r="BC22" s="3">
        <v>756713</v>
      </c>
      <c r="BD22" s="3"/>
    </row>
    <row r="23" spans="2:56">
      <c r="B23" t="s">
        <v>252</v>
      </c>
      <c r="AH23">
        <v>100</v>
      </c>
      <c r="AT23" s="3"/>
      <c r="AY23" s="3"/>
      <c r="AZ23" s="3"/>
      <c r="BA23" s="3"/>
      <c r="BB23" s="3"/>
      <c r="BC23" s="3"/>
      <c r="BD23" s="3"/>
    </row>
    <row r="24" spans="2:56">
      <c r="B24" t="s">
        <v>214</v>
      </c>
      <c r="AT24" s="3"/>
      <c r="AW24">
        <v>60</v>
      </c>
      <c r="AY24" s="3">
        <v>300</v>
      </c>
      <c r="AZ24" s="3"/>
      <c r="BA24" s="3"/>
      <c r="BB24" s="3"/>
      <c r="BC24" s="3"/>
      <c r="BD24" s="3"/>
    </row>
    <row r="25" spans="2:56">
      <c r="B25" t="s">
        <v>231</v>
      </c>
      <c r="AS25">
        <v>1000</v>
      </c>
      <c r="AT25" s="3">
        <v>530</v>
      </c>
      <c r="AU25">
        <v>75</v>
      </c>
      <c r="AV25">
        <v>10301</v>
      </c>
      <c r="AW25">
        <v>12600</v>
      </c>
      <c r="AY25" s="3"/>
      <c r="AZ25" s="3"/>
      <c r="BA25" s="3"/>
      <c r="BB25" s="3"/>
      <c r="BC25" s="3"/>
      <c r="BD25" s="3"/>
    </row>
    <row r="26" spans="2:56">
      <c r="B26" t="s">
        <v>160</v>
      </c>
      <c r="AM26">
        <v>6760</v>
      </c>
      <c r="AO26">
        <v>590</v>
      </c>
      <c r="AQ26">
        <v>5559</v>
      </c>
      <c r="AT26" s="3"/>
      <c r="AU26">
        <v>500</v>
      </c>
      <c r="AY26" s="3"/>
      <c r="AZ26" s="3"/>
      <c r="BA26" s="3"/>
      <c r="BB26" s="3">
        <v>84834</v>
      </c>
      <c r="BC26" s="3"/>
      <c r="BD26" s="3"/>
    </row>
    <row r="27" spans="2:56">
      <c r="B27" t="s">
        <v>115</v>
      </c>
      <c r="AM27">
        <v>750</v>
      </c>
      <c r="AN27">
        <v>612</v>
      </c>
      <c r="AO27">
        <v>3145</v>
      </c>
      <c r="AP27">
        <v>2751</v>
      </c>
      <c r="AQ27">
        <v>5390</v>
      </c>
      <c r="AS27">
        <v>24014</v>
      </c>
      <c r="AT27" s="3">
        <v>11318</v>
      </c>
      <c r="AU27">
        <v>24495</v>
      </c>
      <c r="AV27">
        <v>48280</v>
      </c>
      <c r="AW27">
        <v>276320</v>
      </c>
      <c r="AX27">
        <v>3476</v>
      </c>
      <c r="AY27" s="3">
        <v>1086</v>
      </c>
      <c r="AZ27" s="3">
        <v>120000</v>
      </c>
      <c r="BA27" s="3">
        <v>5000</v>
      </c>
      <c r="BB27" s="3">
        <v>426400</v>
      </c>
      <c r="BC27" s="3">
        <v>710</v>
      </c>
      <c r="BD27" s="3"/>
    </row>
    <row r="28" spans="2:56">
      <c r="B28" t="s">
        <v>116</v>
      </c>
      <c r="AM28">
        <v>50</v>
      </c>
      <c r="AN28">
        <v>25</v>
      </c>
      <c r="AT28" s="3"/>
      <c r="AY28" s="3"/>
      <c r="AZ28" s="3"/>
      <c r="BA28" s="3"/>
      <c r="BB28" s="3"/>
      <c r="BC28" s="3"/>
      <c r="BD28" s="3"/>
    </row>
    <row r="29" spans="2:56">
      <c r="B29" t="s">
        <v>16</v>
      </c>
      <c r="S29">
        <v>2010</v>
      </c>
      <c r="T29">
        <v>1052</v>
      </c>
      <c r="U29">
        <v>812</v>
      </c>
      <c r="V29">
        <v>5342</v>
      </c>
      <c r="W29">
        <v>728</v>
      </c>
      <c r="Z29">
        <v>13320</v>
      </c>
      <c r="AA29">
        <v>31110</v>
      </c>
      <c r="AB29">
        <v>65990</v>
      </c>
      <c r="AC29">
        <v>33523</v>
      </c>
      <c r="AD29">
        <v>15225</v>
      </c>
      <c r="AE29">
        <v>16170</v>
      </c>
      <c r="AF29">
        <v>25049</v>
      </c>
      <c r="AG29">
        <v>17927</v>
      </c>
      <c r="AH29">
        <v>20437</v>
      </c>
      <c r="AT29" s="3"/>
      <c r="AY29" s="3"/>
      <c r="AZ29" s="3"/>
      <c r="BA29" s="3"/>
      <c r="BB29" s="3"/>
      <c r="BC29" s="3"/>
      <c r="BD29" s="3"/>
    </row>
    <row r="30" spans="2:56">
      <c r="B30" t="s">
        <v>22</v>
      </c>
      <c r="S30">
        <v>16324</v>
      </c>
      <c r="T30">
        <v>12384</v>
      </c>
      <c r="U30">
        <v>45333</v>
      </c>
      <c r="V30">
        <v>58863</v>
      </c>
      <c r="W30">
        <v>76885</v>
      </c>
      <c r="Z30">
        <v>473800</v>
      </c>
      <c r="AA30">
        <v>3423934</v>
      </c>
      <c r="AB30">
        <v>869997</v>
      </c>
      <c r="AC30">
        <v>579753</v>
      </c>
      <c r="AD30">
        <v>491983</v>
      </c>
      <c r="AE30">
        <v>261574</v>
      </c>
      <c r="AF30">
        <v>249607</v>
      </c>
      <c r="AG30">
        <v>197120</v>
      </c>
      <c r="AH30">
        <v>207624</v>
      </c>
      <c r="AT30" s="3"/>
      <c r="AY30" s="3"/>
      <c r="AZ30" s="3"/>
      <c r="BA30" s="3"/>
      <c r="BB30" s="3"/>
      <c r="BC30" s="3"/>
      <c r="BD30" s="3"/>
    </row>
    <row r="31" spans="2:56">
      <c r="B31" t="s">
        <v>60</v>
      </c>
      <c r="W31">
        <v>1493</v>
      </c>
      <c r="Z31">
        <v>21180</v>
      </c>
      <c r="AA31">
        <v>13314</v>
      </c>
      <c r="AB31">
        <v>10498</v>
      </c>
      <c r="AC31">
        <v>23099</v>
      </c>
      <c r="AD31">
        <v>9612</v>
      </c>
      <c r="AE31">
        <v>10089</v>
      </c>
      <c r="AF31">
        <v>9778</v>
      </c>
      <c r="AG31">
        <v>14507</v>
      </c>
      <c r="AH31">
        <v>17242</v>
      </c>
      <c r="AT31" s="3"/>
      <c r="AY31" s="3"/>
      <c r="AZ31" s="3"/>
      <c r="BA31" s="3"/>
      <c r="BB31" s="3"/>
      <c r="BC31" s="3"/>
      <c r="BD31" s="3"/>
    </row>
    <row r="32" spans="2:56">
      <c r="B32" t="s">
        <v>162</v>
      </c>
      <c r="AM32">
        <v>133015</v>
      </c>
      <c r="AN32">
        <v>168509</v>
      </c>
      <c r="AO32">
        <v>191614</v>
      </c>
      <c r="AP32">
        <v>155365</v>
      </c>
      <c r="AQ32">
        <v>246921</v>
      </c>
      <c r="AS32">
        <v>529861</v>
      </c>
      <c r="AT32" s="3">
        <v>659968</v>
      </c>
      <c r="AU32">
        <v>1582600</v>
      </c>
      <c r="AV32">
        <v>1055371</v>
      </c>
      <c r="AW32">
        <v>649742</v>
      </c>
      <c r="AX32">
        <v>123445</v>
      </c>
      <c r="AY32" s="3">
        <v>1442005</v>
      </c>
      <c r="AZ32" s="3">
        <v>727351</v>
      </c>
      <c r="BA32" s="3"/>
      <c r="BB32" s="3"/>
      <c r="BC32" s="3"/>
      <c r="BD32" s="3"/>
    </row>
    <row r="33" spans="2:56">
      <c r="B33" t="s">
        <v>114</v>
      </c>
      <c r="W33">
        <v>157</v>
      </c>
      <c r="AC33">
        <v>350</v>
      </c>
      <c r="AG33">
        <v>100</v>
      </c>
      <c r="AS33">
        <v>7715</v>
      </c>
      <c r="AT33" s="3">
        <v>3231</v>
      </c>
      <c r="AY33" s="3"/>
      <c r="AZ33" s="3"/>
      <c r="BA33" s="3"/>
      <c r="BB33" s="3"/>
      <c r="BC33" s="3"/>
      <c r="BD33" s="3"/>
    </row>
    <row r="34" spans="2:56">
      <c r="B34" t="s">
        <v>195</v>
      </c>
      <c r="AT34" s="3"/>
      <c r="AY34" s="3"/>
      <c r="AZ34" s="3"/>
      <c r="BA34" s="3"/>
      <c r="BB34" s="3"/>
      <c r="BC34" s="3"/>
      <c r="BD34" s="3"/>
    </row>
    <row r="35" spans="2:56">
      <c r="B35" t="s">
        <v>187</v>
      </c>
      <c r="AT35" s="3"/>
      <c r="AY35" s="3"/>
      <c r="AZ35" s="3"/>
      <c r="BA35" s="3"/>
      <c r="BB35" s="3">
        <v>24751</v>
      </c>
      <c r="BC35" s="3">
        <v>301</v>
      </c>
      <c r="BD35" s="3"/>
    </row>
    <row r="36" spans="2:56">
      <c r="B36" t="s">
        <v>188</v>
      </c>
      <c r="AT36" s="3"/>
      <c r="AU36">
        <v>235362</v>
      </c>
      <c r="AV36">
        <v>30088</v>
      </c>
      <c r="AX36">
        <v>850</v>
      </c>
      <c r="AY36" s="3">
        <v>5000</v>
      </c>
      <c r="AZ36" s="3">
        <v>5277</v>
      </c>
      <c r="BA36" s="3">
        <v>43610</v>
      </c>
      <c r="BB36" s="3">
        <v>17135</v>
      </c>
      <c r="BC36" s="3">
        <v>917</v>
      </c>
      <c r="BD36" s="3"/>
    </row>
    <row r="37" spans="2:56">
      <c r="B37" t="s">
        <v>109</v>
      </c>
      <c r="AA37">
        <v>2699103</v>
      </c>
      <c r="AB37">
        <v>1995681</v>
      </c>
      <c r="AC37">
        <v>1433025</v>
      </c>
      <c r="AD37">
        <v>1016284</v>
      </c>
      <c r="AE37">
        <v>150498</v>
      </c>
      <c r="AF37">
        <v>86209</v>
      </c>
      <c r="AG37">
        <v>532400</v>
      </c>
      <c r="AH37">
        <v>243400</v>
      </c>
      <c r="AM37">
        <v>836568</v>
      </c>
      <c r="AN37">
        <v>810841</v>
      </c>
      <c r="AO37">
        <v>646918</v>
      </c>
      <c r="AP37">
        <v>1081194</v>
      </c>
      <c r="AQ37">
        <v>1415836</v>
      </c>
      <c r="AS37">
        <v>1310751</v>
      </c>
      <c r="AT37" s="3">
        <v>2034909</v>
      </c>
      <c r="AU37">
        <v>6764122</v>
      </c>
      <c r="AV37">
        <v>549243</v>
      </c>
      <c r="AW37">
        <v>26980</v>
      </c>
      <c r="AX37">
        <v>8094</v>
      </c>
      <c r="AY37" s="3">
        <v>2886</v>
      </c>
      <c r="AZ37" s="3">
        <v>356954</v>
      </c>
      <c r="BA37" s="3">
        <v>316926</v>
      </c>
      <c r="BB37" s="3">
        <v>670881</v>
      </c>
      <c r="BC37" s="3">
        <v>669269</v>
      </c>
      <c r="BD37" s="3"/>
    </row>
    <row r="38" spans="2:56">
      <c r="B38" t="s">
        <v>21</v>
      </c>
      <c r="S38">
        <v>21050</v>
      </c>
      <c r="T38">
        <v>23424</v>
      </c>
      <c r="U38">
        <v>68041</v>
      </c>
      <c r="V38">
        <v>60262</v>
      </c>
      <c r="W38">
        <v>52146</v>
      </c>
      <c r="Z38">
        <v>1150230</v>
      </c>
      <c r="AA38">
        <v>575807</v>
      </c>
      <c r="AB38">
        <v>1045795</v>
      </c>
      <c r="AC38">
        <v>582607</v>
      </c>
      <c r="AD38">
        <v>507812</v>
      </c>
      <c r="AE38">
        <v>387694</v>
      </c>
      <c r="AF38">
        <v>249235</v>
      </c>
      <c r="AG38">
        <v>535347</v>
      </c>
      <c r="AH38">
        <v>270092</v>
      </c>
      <c r="AM38">
        <v>157644</v>
      </c>
      <c r="AN38">
        <v>72594</v>
      </c>
      <c r="AO38">
        <v>80133</v>
      </c>
      <c r="AP38">
        <v>118380</v>
      </c>
      <c r="AQ38">
        <v>93260</v>
      </c>
      <c r="AS38">
        <v>49550</v>
      </c>
      <c r="AT38" s="3">
        <v>46051</v>
      </c>
      <c r="AU38">
        <v>48362</v>
      </c>
      <c r="AV38">
        <v>40015</v>
      </c>
      <c r="AW38">
        <v>37500</v>
      </c>
      <c r="AX38">
        <v>62825</v>
      </c>
      <c r="AY38" s="3">
        <v>5727</v>
      </c>
      <c r="AZ38" s="3">
        <v>15774</v>
      </c>
      <c r="BA38" s="3">
        <v>15879</v>
      </c>
      <c r="BB38" s="3">
        <v>61907</v>
      </c>
      <c r="BC38" s="3">
        <v>96252</v>
      </c>
      <c r="BD38" s="3"/>
    </row>
    <row r="39" spans="2:56">
      <c r="B39" t="s">
        <v>62</v>
      </c>
      <c r="S39">
        <v>63089</v>
      </c>
      <c r="T39">
        <v>46615</v>
      </c>
      <c r="U39">
        <v>52578</v>
      </c>
      <c r="V39">
        <v>156953</v>
      </c>
      <c r="W39">
        <v>110022</v>
      </c>
      <c r="Z39">
        <v>1813490</v>
      </c>
      <c r="AA39">
        <v>2436982</v>
      </c>
      <c r="AB39">
        <v>2964330</v>
      </c>
      <c r="AC39">
        <v>2169650</v>
      </c>
      <c r="AD39">
        <v>2305910</v>
      </c>
      <c r="AE39">
        <v>1108536</v>
      </c>
      <c r="AF39">
        <v>963267</v>
      </c>
      <c r="AG39">
        <v>820950</v>
      </c>
      <c r="AH39">
        <v>649861</v>
      </c>
      <c r="AM39">
        <v>195694</v>
      </c>
      <c r="AN39">
        <v>263263</v>
      </c>
      <c r="AO39">
        <v>265587</v>
      </c>
      <c r="AP39">
        <v>316541</v>
      </c>
      <c r="AQ39">
        <v>470565</v>
      </c>
      <c r="AS39">
        <v>295873</v>
      </c>
      <c r="AT39" s="3">
        <v>424099</v>
      </c>
      <c r="AU39">
        <v>373740</v>
      </c>
      <c r="AV39">
        <v>183644</v>
      </c>
      <c r="AW39">
        <v>14238</v>
      </c>
      <c r="AX39">
        <v>1041</v>
      </c>
      <c r="AY39" s="3">
        <v>60</v>
      </c>
      <c r="AZ39" s="3">
        <v>66280</v>
      </c>
      <c r="BA39" s="3">
        <v>1528081</v>
      </c>
      <c r="BB39" s="3">
        <v>735071</v>
      </c>
      <c r="BC39" s="3">
        <v>32322</v>
      </c>
      <c r="BD39" s="3"/>
    </row>
    <row r="40" spans="2:56">
      <c r="B40" t="s">
        <v>17</v>
      </c>
      <c r="S40">
        <v>109410</v>
      </c>
      <c r="T40">
        <v>89123</v>
      </c>
      <c r="U40">
        <v>168691</v>
      </c>
      <c r="V40">
        <v>217232</v>
      </c>
      <c r="W40">
        <v>158216</v>
      </c>
      <c r="AT40" s="3"/>
      <c r="AY40" s="3"/>
      <c r="AZ40" s="3"/>
      <c r="BA40" s="3"/>
      <c r="BB40" s="3"/>
      <c r="BC40" s="3"/>
      <c r="BD40" s="3"/>
    </row>
    <row r="41" spans="2:56">
      <c r="B41" t="s">
        <v>110</v>
      </c>
      <c r="Z41">
        <v>5493410</v>
      </c>
      <c r="AA41">
        <v>5109787</v>
      </c>
      <c r="AB41">
        <v>6266094</v>
      </c>
      <c r="AC41">
        <v>4807923</v>
      </c>
      <c r="AD41">
        <v>4344330</v>
      </c>
      <c r="AE41">
        <v>2411688</v>
      </c>
      <c r="AF41">
        <v>1536893</v>
      </c>
      <c r="AG41">
        <v>1621715</v>
      </c>
      <c r="AH41">
        <v>1651865</v>
      </c>
      <c r="AM41">
        <v>1008765</v>
      </c>
      <c r="AN41">
        <v>1179318</v>
      </c>
      <c r="AO41">
        <v>825984</v>
      </c>
      <c r="AP41">
        <v>1577400</v>
      </c>
      <c r="AQ41">
        <v>2271708</v>
      </c>
      <c r="AS41">
        <v>1338530</v>
      </c>
      <c r="AT41" s="3">
        <v>1106739</v>
      </c>
      <c r="AU41">
        <v>1755365</v>
      </c>
      <c r="AV41">
        <v>573988</v>
      </c>
      <c r="AW41">
        <v>193098</v>
      </c>
      <c r="AX41">
        <v>15901</v>
      </c>
      <c r="AY41" s="3">
        <v>75146</v>
      </c>
      <c r="AZ41" s="3">
        <v>302500</v>
      </c>
      <c r="BA41" s="3">
        <v>520795</v>
      </c>
      <c r="BB41" s="3">
        <v>294460</v>
      </c>
      <c r="BC41" s="3">
        <v>230971</v>
      </c>
      <c r="BD41" s="3"/>
    </row>
    <row r="42" spans="2:56">
      <c r="B42" t="s">
        <v>111</v>
      </c>
      <c r="AA42">
        <v>958002</v>
      </c>
      <c r="AB42">
        <v>1547669</v>
      </c>
      <c r="AC42">
        <v>1279648</v>
      </c>
      <c r="AD42">
        <v>1234626</v>
      </c>
      <c r="AE42">
        <v>696726</v>
      </c>
      <c r="AF42">
        <v>598975</v>
      </c>
      <c r="AG42">
        <v>639937</v>
      </c>
      <c r="AH42">
        <v>741971</v>
      </c>
      <c r="AM42">
        <v>162079</v>
      </c>
      <c r="AN42">
        <v>253694</v>
      </c>
      <c r="AO42">
        <v>308238</v>
      </c>
      <c r="AP42">
        <v>341255</v>
      </c>
      <c r="AQ42">
        <v>433581</v>
      </c>
      <c r="AS42">
        <v>275029</v>
      </c>
      <c r="AT42" s="3">
        <v>467604</v>
      </c>
      <c r="AU42">
        <v>877221</v>
      </c>
      <c r="AV42">
        <v>184756</v>
      </c>
      <c r="AW42">
        <v>67794</v>
      </c>
      <c r="AX42">
        <v>2747</v>
      </c>
      <c r="AY42" s="3">
        <v>323</v>
      </c>
      <c r="AZ42" s="3">
        <v>104014</v>
      </c>
      <c r="BA42" s="3">
        <v>292116</v>
      </c>
      <c r="BB42" s="3">
        <v>1412307</v>
      </c>
      <c r="BC42" s="3">
        <v>33467</v>
      </c>
      <c r="BD42" s="3"/>
    </row>
    <row r="43" spans="2:56">
      <c r="B43" t="s">
        <v>112</v>
      </c>
      <c r="AB43">
        <v>1600</v>
      </c>
      <c r="AF43">
        <v>28598</v>
      </c>
      <c r="AG43">
        <v>42884</v>
      </c>
      <c r="AH43">
        <v>42017</v>
      </c>
      <c r="AM43">
        <v>11793</v>
      </c>
      <c r="AN43">
        <v>38125</v>
      </c>
      <c r="AO43">
        <v>16836</v>
      </c>
      <c r="AP43">
        <v>311</v>
      </c>
      <c r="AT43" s="3"/>
      <c r="AV43">
        <v>120</v>
      </c>
      <c r="AY43" s="3"/>
      <c r="AZ43" s="3"/>
      <c r="BA43" s="3">
        <v>4500</v>
      </c>
      <c r="BB43" s="3">
        <v>35</v>
      </c>
      <c r="BC43" s="3"/>
      <c r="BD43" s="3"/>
    </row>
    <row r="44" spans="2:56">
      <c r="B44" t="s">
        <v>113</v>
      </c>
      <c r="AB44">
        <v>401</v>
      </c>
      <c r="AC44">
        <v>1112</v>
      </c>
      <c r="AG44">
        <v>50</v>
      </c>
      <c r="AH44">
        <v>1940</v>
      </c>
      <c r="AT44" s="3">
        <v>7289</v>
      </c>
      <c r="AU44">
        <v>5976</v>
      </c>
      <c r="AV44">
        <v>8757</v>
      </c>
      <c r="AW44">
        <v>1012</v>
      </c>
      <c r="AY44" s="3"/>
      <c r="AZ44" s="3">
        <v>65075</v>
      </c>
      <c r="BA44" s="3">
        <v>33232</v>
      </c>
      <c r="BB44" s="3">
        <v>14055</v>
      </c>
      <c r="BC44" s="3">
        <v>30184</v>
      </c>
      <c r="BD44" s="3"/>
    </row>
    <row r="45" spans="2:56">
      <c r="B45" t="s">
        <v>64</v>
      </c>
      <c r="S45">
        <v>5361</v>
      </c>
      <c r="T45">
        <v>4397</v>
      </c>
      <c r="U45">
        <v>5771</v>
      </c>
      <c r="V45">
        <v>11100</v>
      </c>
      <c r="W45">
        <v>4943</v>
      </c>
      <c r="Z45">
        <v>155890</v>
      </c>
      <c r="AA45">
        <v>146154</v>
      </c>
      <c r="AB45">
        <v>130192</v>
      </c>
      <c r="AC45">
        <v>231297</v>
      </c>
      <c r="AD45">
        <v>252147</v>
      </c>
      <c r="AE45">
        <v>177029</v>
      </c>
      <c r="AF45">
        <v>143700</v>
      </c>
      <c r="AG45">
        <v>231409</v>
      </c>
      <c r="AH45">
        <v>180875</v>
      </c>
      <c r="AM45">
        <v>74270</v>
      </c>
      <c r="AN45">
        <v>91567</v>
      </c>
      <c r="AO45">
        <v>94120</v>
      </c>
      <c r="AP45">
        <v>148249</v>
      </c>
      <c r="AQ45">
        <v>198905</v>
      </c>
      <c r="AS45">
        <v>264344</v>
      </c>
      <c r="AT45" s="3">
        <v>310124</v>
      </c>
      <c r="AU45">
        <v>411757</v>
      </c>
      <c r="AV45">
        <v>94750</v>
      </c>
      <c r="AW45">
        <v>15903</v>
      </c>
      <c r="AX45">
        <v>3130</v>
      </c>
      <c r="AY45" s="3">
        <v>1680</v>
      </c>
      <c r="AZ45" s="3">
        <v>3684</v>
      </c>
      <c r="BA45" s="3">
        <v>13909</v>
      </c>
      <c r="BB45" s="3">
        <v>9210</v>
      </c>
      <c r="BC45" s="3">
        <v>200000</v>
      </c>
      <c r="BD45" s="3"/>
    </row>
    <row r="46" spans="2:56">
      <c r="B46" t="s">
        <v>65</v>
      </c>
      <c r="S46">
        <v>70</v>
      </c>
      <c r="T46">
        <v>42</v>
      </c>
      <c r="U46">
        <v>1166</v>
      </c>
      <c r="V46">
        <v>1847</v>
      </c>
      <c r="W46">
        <v>16406</v>
      </c>
      <c r="Z46">
        <v>21480</v>
      </c>
      <c r="AA46">
        <v>116672</v>
      </c>
      <c r="AB46">
        <v>23773</v>
      </c>
      <c r="AC46">
        <v>5844</v>
      </c>
      <c r="AD46">
        <v>8041</v>
      </c>
      <c r="AE46">
        <v>8646</v>
      </c>
      <c r="AF46">
        <v>7059</v>
      </c>
      <c r="AG46">
        <v>3265</v>
      </c>
      <c r="AH46">
        <v>56296</v>
      </c>
      <c r="AT46" s="3"/>
      <c r="AY46" s="3"/>
      <c r="AZ46" s="3"/>
      <c r="BA46" s="3">
        <v>11200</v>
      </c>
      <c r="BB46" s="3"/>
      <c r="BC46" s="3"/>
    </row>
    <row r="47" spans="2:56">
      <c r="B47" t="s">
        <v>248</v>
      </c>
      <c r="AM47">
        <v>56688</v>
      </c>
      <c r="AN47">
        <v>38662</v>
      </c>
      <c r="AO47">
        <v>147263</v>
      </c>
      <c r="AP47">
        <v>387680</v>
      </c>
      <c r="AQ47">
        <v>102454</v>
      </c>
      <c r="AS47">
        <v>469001</v>
      </c>
      <c r="AT47" s="3">
        <v>392</v>
      </c>
      <c r="AU47">
        <v>21940</v>
      </c>
      <c r="AY47" s="3"/>
      <c r="AZ47" s="3"/>
      <c r="BA47" s="3"/>
      <c r="BB47" s="3"/>
      <c r="BC47" s="3"/>
    </row>
    <row r="48" spans="2:56">
      <c r="B48" t="s">
        <v>163</v>
      </c>
      <c r="AM48">
        <v>1755</v>
      </c>
      <c r="AN48">
        <v>995</v>
      </c>
      <c r="AO48">
        <v>3080</v>
      </c>
      <c r="AP48">
        <v>2270</v>
      </c>
      <c r="AQ48">
        <v>2922</v>
      </c>
      <c r="AS48">
        <v>700</v>
      </c>
      <c r="AT48" s="3"/>
      <c r="AU48">
        <v>1350</v>
      </c>
      <c r="AY48" s="3"/>
      <c r="AZ48" s="3"/>
      <c r="BA48" s="3"/>
      <c r="BB48" s="3"/>
      <c r="BC48" s="3"/>
    </row>
    <row r="49" spans="2:56">
      <c r="B49" t="s">
        <v>66</v>
      </c>
      <c r="T49">
        <v>414</v>
      </c>
      <c r="U49">
        <v>134</v>
      </c>
      <c r="AT49" s="3"/>
      <c r="AU49">
        <v>515779</v>
      </c>
      <c r="AV49">
        <v>1331477</v>
      </c>
      <c r="AW49">
        <v>125784</v>
      </c>
      <c r="AX49">
        <v>99632</v>
      </c>
      <c r="AY49" s="3"/>
      <c r="AZ49" s="3"/>
      <c r="BA49" s="3"/>
      <c r="BB49" s="3"/>
      <c r="BC49" s="3"/>
    </row>
    <row r="50" spans="2:56">
      <c r="B50" t="s">
        <v>67</v>
      </c>
      <c r="S50">
        <v>349</v>
      </c>
      <c r="T50">
        <v>150</v>
      </c>
      <c r="U50">
        <v>200</v>
      </c>
      <c r="AT50" s="3"/>
      <c r="AU50">
        <v>140575</v>
      </c>
      <c r="AY50" s="3"/>
      <c r="AZ50" s="3"/>
      <c r="BA50" s="3"/>
      <c r="BB50" s="3"/>
      <c r="BC50" s="3"/>
    </row>
    <row r="51" spans="2:56">
      <c r="B51" t="s">
        <v>25</v>
      </c>
      <c r="Z51">
        <v>53810</v>
      </c>
      <c r="AA51">
        <v>6335</v>
      </c>
      <c r="AB51">
        <v>69488</v>
      </c>
      <c r="AC51">
        <v>722462</v>
      </c>
      <c r="AD51">
        <v>519083</v>
      </c>
      <c r="AE51">
        <v>35796</v>
      </c>
      <c r="AF51">
        <v>10547</v>
      </c>
      <c r="AG51">
        <v>24435</v>
      </c>
      <c r="AH51">
        <v>82210</v>
      </c>
      <c r="AM51">
        <v>31107</v>
      </c>
      <c r="AN51">
        <v>43713</v>
      </c>
      <c r="AO51">
        <v>29383</v>
      </c>
      <c r="AP51">
        <v>4302</v>
      </c>
      <c r="AQ51">
        <v>18666</v>
      </c>
      <c r="AS51">
        <v>13417</v>
      </c>
      <c r="AT51" s="3">
        <v>67118</v>
      </c>
      <c r="AY51" s="3">
        <v>71250</v>
      </c>
      <c r="AZ51" s="3">
        <v>39059</v>
      </c>
      <c r="BA51" s="3">
        <v>33762</v>
      </c>
      <c r="BB51" s="3">
        <v>138607</v>
      </c>
      <c r="BC51" s="3">
        <v>398880</v>
      </c>
    </row>
    <row r="52" spans="2:56">
      <c r="B52" t="s">
        <v>164</v>
      </c>
      <c r="AT52" s="3"/>
      <c r="AY52" s="3"/>
      <c r="AZ52" s="3"/>
      <c r="BA52" s="3"/>
      <c r="BB52" s="3"/>
      <c r="BC52" s="3"/>
    </row>
    <row r="53" spans="2:56">
      <c r="B53" t="s">
        <v>165</v>
      </c>
      <c r="AT53" s="3"/>
      <c r="AY53" s="3"/>
      <c r="AZ53" s="3"/>
      <c r="BA53" s="3"/>
      <c r="BB53" s="3"/>
      <c r="BC53" s="3"/>
    </row>
    <row r="54" spans="2:56">
      <c r="B54" t="s">
        <v>148</v>
      </c>
      <c r="AN54">
        <v>291</v>
      </c>
      <c r="AQ54">
        <v>730</v>
      </c>
      <c r="AT54" s="3"/>
      <c r="AY54" s="3"/>
      <c r="AZ54" s="3"/>
      <c r="BA54" s="3"/>
      <c r="BB54" s="3"/>
      <c r="BC54" s="3"/>
    </row>
    <row r="55" spans="2:56">
      <c r="B55" t="s">
        <v>254</v>
      </c>
      <c r="S55">
        <v>7</v>
      </c>
      <c r="T55">
        <v>61</v>
      </c>
      <c r="U55">
        <v>119</v>
      </c>
      <c r="V55">
        <v>287</v>
      </c>
      <c r="W55">
        <v>365</v>
      </c>
      <c r="Z55">
        <v>3750</v>
      </c>
      <c r="AA55">
        <v>1350</v>
      </c>
      <c r="AB55">
        <v>5889</v>
      </c>
      <c r="AC55">
        <v>206</v>
      </c>
      <c r="AD55">
        <v>425</v>
      </c>
      <c r="AE55">
        <v>3383</v>
      </c>
      <c r="AF55">
        <v>2415</v>
      </c>
      <c r="AG55">
        <v>1968</v>
      </c>
      <c r="AH55">
        <v>5334</v>
      </c>
      <c r="AS55">
        <v>3815</v>
      </c>
      <c r="AT55" s="3">
        <v>215</v>
      </c>
      <c r="AU55">
        <v>883</v>
      </c>
      <c r="AV55">
        <v>78</v>
      </c>
      <c r="AY55" s="3"/>
      <c r="AZ55" s="3"/>
      <c r="BA55" s="3">
        <v>11740</v>
      </c>
      <c r="BB55" s="3"/>
      <c r="BC55" s="3">
        <v>121</v>
      </c>
    </row>
    <row r="56" spans="2:56">
      <c r="B56" t="s">
        <v>108</v>
      </c>
      <c r="AT56" s="3"/>
      <c r="AY56" s="3"/>
      <c r="AZ56" s="3"/>
      <c r="BA56" s="3"/>
      <c r="BB56" s="3"/>
      <c r="BC56" s="3">
        <v>4005</v>
      </c>
    </row>
    <row r="57" spans="2:56">
      <c r="B57" t="s">
        <v>29</v>
      </c>
      <c r="S57">
        <v>908</v>
      </c>
      <c r="T57">
        <v>329</v>
      </c>
      <c r="U57">
        <v>234</v>
      </c>
      <c r="V57">
        <v>243</v>
      </c>
      <c r="W57">
        <v>5</v>
      </c>
      <c r="Z57">
        <v>8030</v>
      </c>
      <c r="AA57">
        <v>797</v>
      </c>
      <c r="AB57">
        <v>5031</v>
      </c>
      <c r="AC57">
        <v>7369</v>
      </c>
      <c r="AD57">
        <v>7934</v>
      </c>
      <c r="AE57">
        <v>6539</v>
      </c>
      <c r="AF57">
        <v>11508</v>
      </c>
      <c r="AG57">
        <v>6672</v>
      </c>
      <c r="AH57">
        <v>2645</v>
      </c>
      <c r="AO57">
        <v>50</v>
      </c>
      <c r="AP57">
        <v>727</v>
      </c>
      <c r="AQ57">
        <v>6282</v>
      </c>
      <c r="AS57">
        <v>931</v>
      </c>
      <c r="AT57" s="3"/>
      <c r="AY57" s="3"/>
      <c r="AZ57" s="3"/>
      <c r="BA57" s="3"/>
      <c r="BB57" s="3"/>
      <c r="BC57" s="3"/>
    </row>
    <row r="58" spans="2:56">
      <c r="B58" t="s">
        <v>46</v>
      </c>
      <c r="S58">
        <v>3483</v>
      </c>
      <c r="T58">
        <v>5936</v>
      </c>
      <c r="U58">
        <v>1910</v>
      </c>
      <c r="V58">
        <v>3545</v>
      </c>
      <c r="W58">
        <v>4840</v>
      </c>
      <c r="Z58">
        <v>74430</v>
      </c>
      <c r="AA58">
        <v>389400</v>
      </c>
      <c r="AB58">
        <v>494876</v>
      </c>
      <c r="AC58">
        <v>327032</v>
      </c>
      <c r="AD58">
        <v>142730</v>
      </c>
      <c r="AE58">
        <v>159059</v>
      </c>
      <c r="AF58">
        <v>175565</v>
      </c>
      <c r="AG58">
        <v>92077</v>
      </c>
      <c r="AH58">
        <v>145521</v>
      </c>
      <c r="AM58">
        <v>28403</v>
      </c>
      <c r="AN58">
        <v>63515</v>
      </c>
      <c r="AO58">
        <v>67851</v>
      </c>
      <c r="AP58">
        <v>50783</v>
      </c>
      <c r="AQ58">
        <v>85390</v>
      </c>
      <c r="AS58">
        <v>50200</v>
      </c>
      <c r="AT58" s="3">
        <v>214591</v>
      </c>
      <c r="AU58">
        <v>1277516</v>
      </c>
      <c r="AV58">
        <v>1132841</v>
      </c>
      <c r="AW58">
        <v>506386</v>
      </c>
      <c r="AX58">
        <v>1872754</v>
      </c>
      <c r="AY58" s="3">
        <v>505414</v>
      </c>
      <c r="AZ58" s="3">
        <v>43686</v>
      </c>
      <c r="BA58" s="3">
        <v>750793</v>
      </c>
      <c r="BB58" s="3">
        <v>451502</v>
      </c>
      <c r="BC58" s="3">
        <v>2262369</v>
      </c>
    </row>
    <row r="59" spans="2:56">
      <c r="B59" t="s">
        <v>166</v>
      </c>
      <c r="AE59">
        <v>369</v>
      </c>
      <c r="AN59">
        <v>500</v>
      </c>
      <c r="AO59">
        <v>936</v>
      </c>
      <c r="AT59" s="3"/>
      <c r="AY59" s="3"/>
      <c r="AZ59" s="3"/>
      <c r="BA59" s="3"/>
      <c r="BB59" s="3"/>
      <c r="BC59" s="3"/>
    </row>
    <row r="60" spans="2:56">
      <c r="B60" t="s">
        <v>47</v>
      </c>
      <c r="S60">
        <v>506</v>
      </c>
      <c r="T60">
        <v>393</v>
      </c>
      <c r="U60">
        <v>150</v>
      </c>
      <c r="V60">
        <v>237</v>
      </c>
      <c r="W60">
        <v>669</v>
      </c>
      <c r="Z60">
        <v>50990</v>
      </c>
      <c r="AA60">
        <v>23591</v>
      </c>
      <c r="AB60">
        <v>11490</v>
      </c>
      <c r="AC60">
        <v>18280</v>
      </c>
      <c r="AD60">
        <v>36075</v>
      </c>
      <c r="AE60">
        <v>36648</v>
      </c>
      <c r="AF60">
        <v>8886</v>
      </c>
      <c r="AG60">
        <v>6638</v>
      </c>
      <c r="AH60">
        <v>5215</v>
      </c>
      <c r="AM60">
        <v>18920</v>
      </c>
      <c r="AN60">
        <v>14626</v>
      </c>
      <c r="AO60">
        <v>18436</v>
      </c>
      <c r="AP60">
        <v>20079</v>
      </c>
      <c r="AQ60">
        <v>24996</v>
      </c>
      <c r="AS60">
        <v>334</v>
      </c>
      <c r="AT60" s="3">
        <v>479</v>
      </c>
      <c r="AU60">
        <v>21715</v>
      </c>
      <c r="AV60">
        <v>106437</v>
      </c>
      <c r="AW60">
        <v>438383</v>
      </c>
      <c r="AX60">
        <v>382651</v>
      </c>
      <c r="AY60" s="3"/>
      <c r="AZ60" s="3">
        <v>120591</v>
      </c>
      <c r="BA60" s="3">
        <v>3000</v>
      </c>
      <c r="BB60" s="3">
        <v>8288</v>
      </c>
      <c r="BC60" s="3">
        <v>63799</v>
      </c>
    </row>
    <row r="61" spans="2:56">
      <c r="B61" t="s">
        <v>69</v>
      </c>
      <c r="S61">
        <v>1258</v>
      </c>
      <c r="T61">
        <v>437</v>
      </c>
      <c r="U61">
        <v>214</v>
      </c>
      <c r="V61">
        <v>411</v>
      </c>
      <c r="W61">
        <v>2330</v>
      </c>
      <c r="Z61">
        <v>8280</v>
      </c>
      <c r="AA61">
        <v>11538</v>
      </c>
      <c r="AB61">
        <v>11663</v>
      </c>
      <c r="AC61">
        <v>36545</v>
      </c>
      <c r="AD61">
        <v>25619</v>
      </c>
      <c r="AE61">
        <v>32899</v>
      </c>
      <c r="AF61">
        <v>70467</v>
      </c>
      <c r="AG61">
        <v>41599</v>
      </c>
      <c r="AH61">
        <v>15254</v>
      </c>
      <c r="AM61">
        <v>7364</v>
      </c>
      <c r="AN61">
        <v>9359</v>
      </c>
      <c r="AO61">
        <v>27885</v>
      </c>
      <c r="AP61">
        <v>21773</v>
      </c>
      <c r="AQ61">
        <v>30450</v>
      </c>
      <c r="AS61">
        <v>32483</v>
      </c>
      <c r="AT61" s="3">
        <v>15505</v>
      </c>
      <c r="AU61">
        <v>24398</v>
      </c>
      <c r="AV61">
        <v>205</v>
      </c>
      <c r="AY61" s="3"/>
      <c r="AZ61" s="3">
        <v>23090</v>
      </c>
      <c r="BA61" s="3">
        <v>2212</v>
      </c>
      <c r="BB61" s="3">
        <v>38513</v>
      </c>
      <c r="BC61" s="3">
        <v>29954</v>
      </c>
    </row>
    <row r="62" spans="2:56">
      <c r="B62" t="s">
        <v>78</v>
      </c>
      <c r="AT62" s="3"/>
      <c r="AY62" s="3"/>
      <c r="AZ62" s="3"/>
      <c r="BA62" s="3"/>
      <c r="BB62" s="3"/>
      <c r="BC62" s="3"/>
    </row>
    <row r="63" spans="2:56">
      <c r="B63" t="s">
        <v>70</v>
      </c>
      <c r="S63">
        <v>18</v>
      </c>
      <c r="T63">
        <v>335</v>
      </c>
      <c r="U63">
        <v>20</v>
      </c>
      <c r="V63">
        <v>20</v>
      </c>
      <c r="W63">
        <v>130</v>
      </c>
      <c r="AT63" s="3"/>
      <c r="AY63" s="3"/>
      <c r="AZ63" s="3"/>
      <c r="BA63" s="3"/>
      <c r="BB63" s="3"/>
      <c r="BC63" s="3"/>
      <c r="BD63" s="3"/>
    </row>
    <row r="64" spans="2:56">
      <c r="B64" t="s">
        <v>71</v>
      </c>
      <c r="S64">
        <v>13723</v>
      </c>
      <c r="T64">
        <v>5869</v>
      </c>
      <c r="U64">
        <v>197</v>
      </c>
      <c r="AT64" s="3"/>
      <c r="AV64">
        <v>395193</v>
      </c>
      <c r="AW64">
        <v>18400</v>
      </c>
      <c r="AX64">
        <v>14040068</v>
      </c>
      <c r="AY64" s="3"/>
      <c r="AZ64" s="3"/>
      <c r="BA64" s="3"/>
      <c r="BB64" s="3"/>
      <c r="BC64" s="3"/>
      <c r="BD64" s="3"/>
    </row>
    <row r="65" spans="2:56">
      <c r="B65" t="s">
        <v>72</v>
      </c>
      <c r="V65">
        <v>1903</v>
      </c>
      <c r="AT65" s="3"/>
      <c r="AY65" s="3"/>
      <c r="AZ65" s="3"/>
      <c r="BA65" s="3"/>
      <c r="BB65" s="3"/>
      <c r="BC65" s="3"/>
      <c r="BD65" s="3"/>
    </row>
    <row r="66" spans="2:56">
      <c r="B66" t="s">
        <v>12</v>
      </c>
      <c r="Z66">
        <v>1180</v>
      </c>
      <c r="AG66">
        <v>614</v>
      </c>
      <c r="AH66">
        <v>6144</v>
      </c>
      <c r="AM66">
        <v>2860</v>
      </c>
      <c r="AN66">
        <v>6730</v>
      </c>
      <c r="AT66" s="3"/>
      <c r="AY66" s="3">
        <v>18837263</v>
      </c>
      <c r="AZ66" s="3"/>
      <c r="BA66" s="3">
        <v>1000</v>
      </c>
      <c r="BB66" s="3">
        <v>10000</v>
      </c>
      <c r="BC66" s="3">
        <v>3827100</v>
      </c>
      <c r="BD66" s="3"/>
    </row>
    <row r="67" spans="2:56">
      <c r="B67" t="s">
        <v>117</v>
      </c>
      <c r="AE67">
        <v>85</v>
      </c>
      <c r="AN67">
        <v>1250</v>
      </c>
      <c r="AT67" s="3"/>
      <c r="AY67" s="3"/>
      <c r="AZ67" s="3"/>
      <c r="BA67" s="3"/>
      <c r="BB67" s="3"/>
      <c r="BC67" s="3"/>
      <c r="BD67" s="3"/>
    </row>
    <row r="68" spans="2:56">
      <c r="B68" t="s">
        <v>118</v>
      </c>
      <c r="AO68">
        <v>150</v>
      </c>
      <c r="AT68" s="3"/>
      <c r="AY68" s="3"/>
      <c r="AZ68" s="3"/>
      <c r="BA68" s="3"/>
      <c r="BB68" s="3"/>
      <c r="BC68" s="3"/>
      <c r="BD68" s="3"/>
    </row>
    <row r="69" spans="2:56">
      <c r="B69" t="s">
        <v>119</v>
      </c>
      <c r="AP69">
        <v>140</v>
      </c>
      <c r="AT69" s="3"/>
      <c r="AY69" s="3"/>
      <c r="AZ69" s="3"/>
      <c r="BA69" s="3"/>
      <c r="BB69" s="3"/>
      <c r="BC69" s="3"/>
      <c r="BD69" s="3"/>
    </row>
    <row r="70" spans="2:56">
      <c r="B70" t="s">
        <v>167</v>
      </c>
      <c r="AT70" s="3"/>
      <c r="AY70" s="3"/>
      <c r="AZ70" s="3"/>
      <c r="BA70" s="3"/>
      <c r="BB70" s="3"/>
      <c r="BC70" s="3"/>
      <c r="BD70" s="3"/>
    </row>
    <row r="71" spans="2:56">
      <c r="B71" t="s">
        <v>120</v>
      </c>
      <c r="AH71">
        <v>2555</v>
      </c>
      <c r="AT71" s="3"/>
      <c r="AY71" s="3"/>
      <c r="AZ71" s="3"/>
      <c r="BA71" s="3"/>
      <c r="BB71" s="3"/>
      <c r="BC71" s="3"/>
      <c r="BD71" s="3"/>
    </row>
    <row r="72" spans="2:56">
      <c r="B72" t="s">
        <v>14</v>
      </c>
      <c r="S72">
        <v>87</v>
      </c>
      <c r="T72">
        <v>943</v>
      </c>
      <c r="U72">
        <v>188</v>
      </c>
      <c r="V72">
        <v>9</v>
      </c>
      <c r="Z72">
        <v>12990</v>
      </c>
      <c r="AA72">
        <v>2805</v>
      </c>
      <c r="AB72">
        <v>570</v>
      </c>
      <c r="AC72">
        <v>26925</v>
      </c>
      <c r="AD72">
        <v>52451</v>
      </c>
      <c r="AE72">
        <v>7231</v>
      </c>
      <c r="AF72">
        <v>38126</v>
      </c>
      <c r="AG72">
        <v>7930</v>
      </c>
      <c r="AH72">
        <v>46467</v>
      </c>
      <c r="AM72">
        <v>39407</v>
      </c>
      <c r="AN72">
        <v>27816</v>
      </c>
      <c r="AO72">
        <v>30239</v>
      </c>
      <c r="AP72">
        <v>28130</v>
      </c>
      <c r="AQ72">
        <v>22247</v>
      </c>
      <c r="AS72">
        <v>3735</v>
      </c>
      <c r="AT72" s="3">
        <v>38031</v>
      </c>
      <c r="AW72">
        <v>1194400</v>
      </c>
      <c r="AY72" s="3"/>
      <c r="AZ72" s="3">
        <v>79008</v>
      </c>
      <c r="BA72" s="3">
        <v>53106</v>
      </c>
      <c r="BB72" s="3">
        <v>40533</v>
      </c>
      <c r="BC72" s="3">
        <v>435520</v>
      </c>
      <c r="BD72" s="3"/>
    </row>
    <row r="73" spans="2:56">
      <c r="B73" t="s">
        <v>10</v>
      </c>
      <c r="U73">
        <v>23</v>
      </c>
      <c r="V73">
        <v>23</v>
      </c>
      <c r="Z73">
        <v>4800</v>
      </c>
      <c r="AB73">
        <v>5294</v>
      </c>
      <c r="AD73">
        <v>3629</v>
      </c>
      <c r="AE73">
        <v>2750</v>
      </c>
      <c r="AF73">
        <v>8783</v>
      </c>
      <c r="AG73">
        <v>1773</v>
      </c>
      <c r="AH73">
        <v>3293</v>
      </c>
      <c r="AM73">
        <v>32617</v>
      </c>
      <c r="AN73">
        <v>34892</v>
      </c>
      <c r="AO73">
        <v>15332</v>
      </c>
      <c r="AP73">
        <v>17276</v>
      </c>
      <c r="AQ73">
        <v>16221</v>
      </c>
      <c r="AS73">
        <v>5837</v>
      </c>
      <c r="AT73" s="3"/>
      <c r="AY73" s="3"/>
      <c r="AZ73" s="3">
        <v>43454</v>
      </c>
      <c r="BA73" s="3">
        <v>50</v>
      </c>
      <c r="BB73" s="3">
        <v>10486</v>
      </c>
      <c r="BC73" s="3">
        <v>357261</v>
      </c>
      <c r="BD73" s="3"/>
    </row>
    <row r="74" spans="2:56">
      <c r="B74" t="s">
        <v>73</v>
      </c>
      <c r="S74">
        <v>473</v>
      </c>
      <c r="T74">
        <v>2</v>
      </c>
      <c r="Z74">
        <v>370</v>
      </c>
      <c r="AA74">
        <v>16244</v>
      </c>
      <c r="AB74">
        <v>1940</v>
      </c>
      <c r="AC74">
        <v>12203</v>
      </c>
      <c r="AD74">
        <v>14405</v>
      </c>
      <c r="AE74">
        <v>4077</v>
      </c>
      <c r="AF74">
        <v>13765</v>
      </c>
      <c r="AG74">
        <v>20791</v>
      </c>
      <c r="AH74">
        <v>55255</v>
      </c>
      <c r="AM74">
        <v>16419</v>
      </c>
      <c r="AN74">
        <v>33518</v>
      </c>
      <c r="AO74">
        <v>14670</v>
      </c>
      <c r="AP74">
        <v>11490</v>
      </c>
      <c r="AQ74">
        <v>15827</v>
      </c>
      <c r="AS74">
        <v>8834</v>
      </c>
      <c r="AT74" s="3"/>
      <c r="AY74" s="3"/>
      <c r="AZ74" s="3">
        <v>16375</v>
      </c>
      <c r="BA74" s="3">
        <v>509374</v>
      </c>
      <c r="BB74" s="3">
        <v>835890</v>
      </c>
      <c r="BC74" s="3">
        <v>224642</v>
      </c>
      <c r="BD74" s="3"/>
    </row>
    <row r="75" spans="2:56">
      <c r="B75" t="s">
        <v>121</v>
      </c>
      <c r="AM75">
        <v>5</v>
      </c>
      <c r="AN75">
        <v>258</v>
      </c>
      <c r="AO75">
        <v>970</v>
      </c>
      <c r="AP75">
        <v>6537</v>
      </c>
      <c r="AQ75">
        <v>2530</v>
      </c>
      <c r="AT75" s="3"/>
      <c r="AY75" s="3"/>
      <c r="AZ75" s="3"/>
      <c r="BA75" s="3"/>
      <c r="BB75" s="3"/>
      <c r="BC75" s="3">
        <v>2049136</v>
      </c>
      <c r="BD75" s="3"/>
    </row>
    <row r="76" spans="2:56">
      <c r="B76" t="s">
        <v>168</v>
      </c>
      <c r="AT76" s="3"/>
      <c r="AY76" s="3"/>
      <c r="AZ76" s="3"/>
      <c r="BA76" s="3"/>
      <c r="BB76" s="3"/>
      <c r="BC76" s="3"/>
      <c r="BD76" s="3"/>
    </row>
    <row r="77" spans="2:56">
      <c r="B77" t="s">
        <v>7</v>
      </c>
      <c r="S77">
        <v>42228</v>
      </c>
      <c r="T77">
        <v>12881</v>
      </c>
      <c r="Z77">
        <v>243090</v>
      </c>
      <c r="AA77">
        <v>578001</v>
      </c>
      <c r="AB77">
        <v>1336709</v>
      </c>
      <c r="AC77">
        <v>1645303</v>
      </c>
      <c r="AD77">
        <v>1062680</v>
      </c>
      <c r="AE77">
        <v>1080383</v>
      </c>
      <c r="AF77">
        <v>851840</v>
      </c>
      <c r="AG77">
        <v>2286740</v>
      </c>
      <c r="AH77">
        <v>1575819</v>
      </c>
      <c r="AM77">
        <v>869944</v>
      </c>
      <c r="AN77">
        <v>998297</v>
      </c>
      <c r="AO77">
        <v>829159</v>
      </c>
      <c r="AP77">
        <v>961845</v>
      </c>
      <c r="AQ77">
        <v>1055415</v>
      </c>
      <c r="AS77">
        <v>930530</v>
      </c>
      <c r="AT77" s="3"/>
      <c r="AY77" s="3"/>
      <c r="AZ77" s="3"/>
      <c r="BA77" s="3"/>
      <c r="BB77" s="3">
        <v>1240</v>
      </c>
      <c r="BC77" s="3"/>
      <c r="BD77" s="3"/>
    </row>
    <row r="78" spans="2:56">
      <c r="B78" t="s">
        <v>192</v>
      </c>
      <c r="AT78" s="3"/>
      <c r="AY78" s="3"/>
      <c r="AZ78" s="3"/>
      <c r="BA78" s="3"/>
      <c r="BB78" s="3"/>
      <c r="BC78" s="3">
        <v>5456793</v>
      </c>
      <c r="BD78" s="3"/>
    </row>
    <row r="79" spans="2:56">
      <c r="B79" t="s">
        <v>193</v>
      </c>
      <c r="AT79" s="3"/>
      <c r="AY79" s="3"/>
      <c r="AZ79" s="3"/>
      <c r="BA79" s="3"/>
      <c r="BB79" s="3"/>
      <c r="BC79" s="3"/>
      <c r="BD79" s="3"/>
    </row>
    <row r="80" spans="2:56">
      <c r="B80" t="s">
        <v>8</v>
      </c>
      <c r="S80">
        <v>2244</v>
      </c>
      <c r="T80">
        <v>1695</v>
      </c>
      <c r="V80">
        <v>19</v>
      </c>
      <c r="Z80">
        <v>1166210</v>
      </c>
      <c r="AA80">
        <v>130844</v>
      </c>
      <c r="AB80">
        <v>558522</v>
      </c>
      <c r="AC80">
        <v>884897</v>
      </c>
      <c r="AD80">
        <v>711195</v>
      </c>
      <c r="AE80">
        <v>508760</v>
      </c>
      <c r="AF80">
        <v>227348</v>
      </c>
      <c r="AG80">
        <v>187762</v>
      </c>
      <c r="AH80">
        <v>221804</v>
      </c>
      <c r="AM80">
        <v>245338</v>
      </c>
      <c r="AN80">
        <v>204214</v>
      </c>
      <c r="AO80">
        <v>225904</v>
      </c>
      <c r="AP80">
        <v>175423</v>
      </c>
      <c r="AQ80">
        <v>308173</v>
      </c>
      <c r="AS80">
        <v>208839</v>
      </c>
      <c r="AT80" s="3">
        <v>92827</v>
      </c>
      <c r="AY80" s="3"/>
      <c r="AZ80" s="3">
        <v>690063</v>
      </c>
      <c r="BA80" s="3">
        <v>120014</v>
      </c>
      <c r="BB80" s="3">
        <v>71451</v>
      </c>
      <c r="BC80" s="3">
        <v>360207</v>
      </c>
      <c r="BD80" s="3"/>
    </row>
    <row r="81" spans="2:56">
      <c r="B81" t="s">
        <v>5</v>
      </c>
      <c r="S81">
        <v>20817</v>
      </c>
      <c r="T81">
        <v>8174</v>
      </c>
      <c r="Z81">
        <v>1888500</v>
      </c>
      <c r="AA81">
        <v>292213</v>
      </c>
      <c r="AB81">
        <v>672390</v>
      </c>
      <c r="AC81">
        <v>1014206</v>
      </c>
      <c r="AD81">
        <v>359166</v>
      </c>
      <c r="AE81">
        <v>604403</v>
      </c>
      <c r="AF81">
        <v>552929</v>
      </c>
      <c r="AG81">
        <v>463983</v>
      </c>
      <c r="AH81">
        <v>488144</v>
      </c>
      <c r="AM81">
        <v>238085</v>
      </c>
      <c r="AN81">
        <v>184673</v>
      </c>
      <c r="AO81">
        <v>169965</v>
      </c>
      <c r="AP81">
        <v>166139</v>
      </c>
      <c r="AQ81">
        <v>288466</v>
      </c>
      <c r="AS81">
        <v>115782</v>
      </c>
      <c r="AT81" s="3"/>
      <c r="AY81" s="3"/>
      <c r="AZ81" s="3">
        <v>325439</v>
      </c>
      <c r="BA81" s="3">
        <v>401919</v>
      </c>
      <c r="BB81" s="3">
        <v>178200</v>
      </c>
      <c r="BC81" s="3">
        <v>4579279</v>
      </c>
      <c r="BD81" s="3"/>
    </row>
    <row r="82" spans="2:56">
      <c r="B82" t="s">
        <v>123</v>
      </c>
      <c r="AD82">
        <v>78150</v>
      </c>
      <c r="AT82" s="3"/>
      <c r="AY82" s="3"/>
      <c r="AZ82" s="3"/>
      <c r="BA82" s="3"/>
      <c r="BB82" s="3"/>
      <c r="BC82" s="3"/>
      <c r="BD82" s="3"/>
    </row>
    <row r="83" spans="2:56">
      <c r="B83" t="s">
        <v>6</v>
      </c>
      <c r="S83">
        <v>24762</v>
      </c>
      <c r="T83">
        <v>9559</v>
      </c>
      <c r="U83">
        <v>14863</v>
      </c>
      <c r="V83">
        <v>23271</v>
      </c>
      <c r="W83">
        <v>12297</v>
      </c>
      <c r="Z83">
        <v>675800</v>
      </c>
      <c r="AA83">
        <v>755226</v>
      </c>
      <c r="AB83">
        <v>1750555</v>
      </c>
      <c r="AC83">
        <v>1940583</v>
      </c>
      <c r="AD83">
        <v>1613093</v>
      </c>
      <c r="AE83">
        <v>1305837</v>
      </c>
      <c r="AF83">
        <v>1611565</v>
      </c>
      <c r="AG83">
        <v>1312337</v>
      </c>
      <c r="AH83">
        <v>1453612</v>
      </c>
      <c r="AM83">
        <v>618882</v>
      </c>
      <c r="AN83">
        <v>688624</v>
      </c>
      <c r="AO83">
        <v>480046</v>
      </c>
      <c r="AP83">
        <v>520635</v>
      </c>
      <c r="AQ83">
        <v>373706</v>
      </c>
      <c r="AS83">
        <v>340197</v>
      </c>
      <c r="AT83" s="3">
        <v>64227</v>
      </c>
      <c r="AY83" s="3"/>
      <c r="AZ83" s="3">
        <v>219314</v>
      </c>
      <c r="BA83" s="3">
        <v>157088</v>
      </c>
      <c r="BB83" s="3">
        <v>55982</v>
      </c>
      <c r="BC83" s="3">
        <v>9144847</v>
      </c>
      <c r="BD83" s="3"/>
    </row>
    <row r="84" spans="2:56">
      <c r="B84" t="s">
        <v>13</v>
      </c>
      <c r="S84">
        <v>166</v>
      </c>
      <c r="V84">
        <v>5</v>
      </c>
      <c r="Z84">
        <v>733810</v>
      </c>
      <c r="AA84">
        <v>315060</v>
      </c>
      <c r="AB84">
        <v>314792</v>
      </c>
      <c r="AC84">
        <v>140000</v>
      </c>
      <c r="AD84">
        <v>1249308</v>
      </c>
      <c r="AE84">
        <v>696750</v>
      </c>
      <c r="AF84">
        <v>69606</v>
      </c>
      <c r="AG84">
        <v>18600</v>
      </c>
      <c r="AH84">
        <v>12250</v>
      </c>
      <c r="AM84">
        <v>7794</v>
      </c>
      <c r="AN84">
        <v>19735</v>
      </c>
      <c r="AO84">
        <v>5395</v>
      </c>
      <c r="AT84" s="3">
        <v>5100</v>
      </c>
      <c r="AY84" s="3"/>
      <c r="AZ84" s="3">
        <v>3300</v>
      </c>
      <c r="BA84" s="3">
        <v>3381</v>
      </c>
      <c r="BB84" s="3">
        <v>205</v>
      </c>
      <c r="BC84" s="3">
        <v>111200</v>
      </c>
      <c r="BD84" s="3"/>
    </row>
    <row r="85" spans="2:56">
      <c r="B85" t="s">
        <v>74</v>
      </c>
      <c r="W85">
        <v>46</v>
      </c>
      <c r="Z85">
        <v>100</v>
      </c>
      <c r="AA85">
        <v>4000</v>
      </c>
      <c r="AB85">
        <v>2800</v>
      </c>
      <c r="AF85">
        <v>2740</v>
      </c>
      <c r="AG85">
        <v>400</v>
      </c>
      <c r="AH85">
        <v>4053</v>
      </c>
      <c r="AM85">
        <v>444</v>
      </c>
      <c r="AN85">
        <v>13780</v>
      </c>
      <c r="AO85">
        <v>732</v>
      </c>
      <c r="AQ85">
        <v>364</v>
      </c>
      <c r="AT85" s="3"/>
      <c r="AY85" s="3"/>
      <c r="AZ85" s="3"/>
      <c r="BA85" s="3"/>
      <c r="BB85" s="3"/>
      <c r="BC85" s="3"/>
      <c r="BD85" s="3"/>
    </row>
    <row r="86" spans="2:56">
      <c r="B86" t="s">
        <v>75</v>
      </c>
      <c r="AT86" s="3"/>
      <c r="AY86" s="3"/>
      <c r="AZ86" s="3"/>
      <c r="BA86" s="3"/>
      <c r="BB86" s="3"/>
      <c r="BC86" s="3"/>
      <c r="BD86" s="3"/>
    </row>
    <row r="87" spans="2:56">
      <c r="B87" t="s">
        <v>51</v>
      </c>
      <c r="S87">
        <v>4</v>
      </c>
      <c r="T87">
        <v>216</v>
      </c>
      <c r="V87">
        <v>1485</v>
      </c>
      <c r="Z87">
        <v>17460</v>
      </c>
      <c r="AA87">
        <v>35540</v>
      </c>
      <c r="AB87">
        <v>19720</v>
      </c>
      <c r="AC87">
        <v>6121</v>
      </c>
      <c r="AD87">
        <v>12293</v>
      </c>
      <c r="AE87">
        <v>13598</v>
      </c>
      <c r="AF87">
        <v>86436</v>
      </c>
      <c r="AG87">
        <v>34895</v>
      </c>
      <c r="AH87">
        <v>44485</v>
      </c>
      <c r="AM87">
        <v>25874</v>
      </c>
      <c r="AN87">
        <v>32332</v>
      </c>
      <c r="AO87">
        <v>17476</v>
      </c>
      <c r="AP87">
        <v>30593</v>
      </c>
      <c r="AQ87">
        <v>34111</v>
      </c>
      <c r="AS87">
        <v>18505</v>
      </c>
      <c r="AT87" s="3">
        <v>290</v>
      </c>
      <c r="AU87">
        <v>50</v>
      </c>
      <c r="AV87">
        <v>20000</v>
      </c>
      <c r="AY87" s="3">
        <v>81000</v>
      </c>
      <c r="AZ87" s="3">
        <v>58784</v>
      </c>
      <c r="BA87" s="3">
        <v>57291</v>
      </c>
      <c r="BB87" s="3">
        <v>30800</v>
      </c>
      <c r="BC87" s="3">
        <v>390992</v>
      </c>
      <c r="BD87" s="3"/>
    </row>
    <row r="88" spans="2:56">
      <c r="B88" t="s">
        <v>9</v>
      </c>
      <c r="S88">
        <v>38426</v>
      </c>
      <c r="T88">
        <v>8021</v>
      </c>
      <c r="U88">
        <v>36389</v>
      </c>
      <c r="V88">
        <v>7779</v>
      </c>
      <c r="W88">
        <v>21347</v>
      </c>
      <c r="Z88">
        <v>319580</v>
      </c>
      <c r="AA88">
        <v>160092</v>
      </c>
      <c r="AB88">
        <v>1382070</v>
      </c>
      <c r="AC88">
        <v>1245422</v>
      </c>
      <c r="AD88">
        <v>1562488</v>
      </c>
      <c r="AE88">
        <v>2876395</v>
      </c>
      <c r="AF88">
        <v>2203156</v>
      </c>
      <c r="AG88">
        <v>1810639</v>
      </c>
      <c r="AH88">
        <v>678631</v>
      </c>
      <c r="AM88">
        <v>756655</v>
      </c>
      <c r="AN88">
        <v>329052</v>
      </c>
      <c r="AO88">
        <v>210870</v>
      </c>
      <c r="AP88">
        <v>72554</v>
      </c>
      <c r="AQ88">
        <v>172050</v>
      </c>
      <c r="AS88">
        <v>569940</v>
      </c>
      <c r="AT88" s="3">
        <v>118238</v>
      </c>
      <c r="AY88" s="3"/>
      <c r="AZ88" s="3">
        <v>104435</v>
      </c>
      <c r="BA88" s="3">
        <v>252200</v>
      </c>
      <c r="BB88" s="3">
        <v>819340</v>
      </c>
      <c r="BC88" s="3">
        <v>2979446</v>
      </c>
      <c r="BD88" s="3"/>
    </row>
    <row r="89" spans="2:56">
      <c r="B89" t="s">
        <v>146</v>
      </c>
      <c r="AT89" s="3"/>
      <c r="AY89" s="3"/>
      <c r="AZ89" s="3"/>
      <c r="BA89" s="3"/>
      <c r="BB89" s="3"/>
      <c r="BC89" s="3"/>
      <c r="BD89" s="3"/>
    </row>
    <row r="90" spans="2:56">
      <c r="B90" t="s">
        <v>4</v>
      </c>
      <c r="S90">
        <v>23992</v>
      </c>
      <c r="T90">
        <v>8143</v>
      </c>
      <c r="Z90">
        <v>58530</v>
      </c>
      <c r="AA90">
        <v>111271</v>
      </c>
      <c r="AT90" s="3"/>
      <c r="AY90" s="3"/>
      <c r="AZ90" s="3"/>
      <c r="BA90" s="3"/>
      <c r="BB90" s="3"/>
      <c r="BC90" s="3"/>
      <c r="BD90" s="3"/>
    </row>
    <row r="91" spans="2:56">
      <c r="B91" t="s">
        <v>124</v>
      </c>
      <c r="AB91">
        <v>64798</v>
      </c>
      <c r="AC91">
        <v>138474</v>
      </c>
      <c r="AD91">
        <v>175660</v>
      </c>
      <c r="AE91">
        <v>103792</v>
      </c>
      <c r="AF91">
        <v>71258</v>
      </c>
      <c r="AG91">
        <v>27465</v>
      </c>
      <c r="AH91">
        <v>15282</v>
      </c>
      <c r="AM91">
        <v>17005</v>
      </c>
      <c r="AN91">
        <v>2350</v>
      </c>
      <c r="AO91">
        <v>2656</v>
      </c>
      <c r="AP91">
        <v>3711</v>
      </c>
      <c r="AS91">
        <v>1000</v>
      </c>
      <c r="AT91" s="3"/>
      <c r="AY91" s="3"/>
      <c r="AZ91" s="3"/>
      <c r="BA91" s="3"/>
      <c r="BB91" s="3"/>
      <c r="BC91" s="3"/>
      <c r="BD91" s="3"/>
    </row>
    <row r="92" spans="2:56">
      <c r="B92" t="s">
        <v>125</v>
      </c>
      <c r="AC92">
        <v>300</v>
      </c>
      <c r="AP92">
        <v>3760</v>
      </c>
      <c r="AQ92">
        <v>1125</v>
      </c>
      <c r="AT92" s="3"/>
      <c r="AY92" s="3"/>
      <c r="AZ92" s="3"/>
      <c r="BA92" s="3"/>
      <c r="BB92" s="3"/>
      <c r="BC92" s="3">
        <v>27400</v>
      </c>
      <c r="BD92" s="3"/>
    </row>
    <row r="93" spans="2:56">
      <c r="B93" t="s">
        <v>126</v>
      </c>
      <c r="AA93">
        <v>500</v>
      </c>
      <c r="AC93">
        <v>2565</v>
      </c>
      <c r="AD93">
        <v>495</v>
      </c>
      <c r="AE93">
        <v>11769</v>
      </c>
      <c r="AG93">
        <v>1350</v>
      </c>
      <c r="AH93">
        <v>193</v>
      </c>
      <c r="AM93">
        <v>1500</v>
      </c>
      <c r="AN93">
        <v>2035</v>
      </c>
      <c r="AO93">
        <v>150</v>
      </c>
      <c r="AP93">
        <v>50</v>
      </c>
      <c r="AQ93">
        <v>43928</v>
      </c>
      <c r="AS93">
        <v>1200</v>
      </c>
      <c r="AT93" s="3"/>
      <c r="AY93" s="3"/>
      <c r="AZ93" s="3">
        <v>2815074</v>
      </c>
      <c r="BA93" s="3">
        <v>69653</v>
      </c>
      <c r="BB93" s="3">
        <v>100135</v>
      </c>
      <c r="BC93" s="3">
        <v>1919401</v>
      </c>
      <c r="BD93" s="3"/>
    </row>
    <row r="94" spans="2:56">
      <c r="B94" t="s">
        <v>127</v>
      </c>
      <c r="AO94">
        <v>10920</v>
      </c>
      <c r="AP94">
        <v>13000</v>
      </c>
      <c r="AT94" s="3"/>
      <c r="AY94" s="3"/>
      <c r="AZ94" s="3">
        <v>10991</v>
      </c>
      <c r="BA94" s="3">
        <v>12747</v>
      </c>
      <c r="BB94" s="3"/>
      <c r="BC94" s="3">
        <v>1616632</v>
      </c>
      <c r="BD94" s="3"/>
    </row>
    <row r="95" spans="2:56">
      <c r="B95" t="s">
        <v>149</v>
      </c>
      <c r="AN95">
        <v>1768</v>
      </c>
      <c r="AT95" s="3"/>
      <c r="AY95" s="3"/>
      <c r="AZ95" s="3"/>
      <c r="BA95" s="3"/>
      <c r="BB95" s="3"/>
      <c r="BC95" s="3"/>
      <c r="BD95" s="3"/>
    </row>
    <row r="96" spans="2:56">
      <c r="B96" t="s">
        <v>171</v>
      </c>
      <c r="AP96">
        <v>6150</v>
      </c>
      <c r="AQ96">
        <v>15010</v>
      </c>
      <c r="AS96">
        <v>1133</v>
      </c>
      <c r="AT96" s="3"/>
      <c r="AY96" s="3"/>
      <c r="AZ96" s="3"/>
      <c r="BA96" s="3"/>
      <c r="BB96" s="3"/>
      <c r="BC96" s="3"/>
      <c r="BD96" s="3"/>
    </row>
    <row r="97" spans="2:56">
      <c r="B97" t="s">
        <v>11</v>
      </c>
      <c r="AC97">
        <v>1500</v>
      </c>
      <c r="AD97">
        <v>78350</v>
      </c>
      <c r="AE97">
        <v>7000</v>
      </c>
      <c r="AG97">
        <v>3800</v>
      </c>
      <c r="AM97">
        <v>3</v>
      </c>
      <c r="AN97">
        <v>21705</v>
      </c>
      <c r="AO97">
        <v>18415</v>
      </c>
      <c r="AP97">
        <v>1095</v>
      </c>
      <c r="AQ97">
        <v>4125</v>
      </c>
      <c r="AT97" s="3"/>
      <c r="AY97" s="3"/>
      <c r="AZ97" s="3"/>
      <c r="BA97" s="3"/>
      <c r="BB97" s="3"/>
      <c r="BC97" s="3"/>
      <c r="BD97" s="3"/>
    </row>
    <row r="98" spans="2:56">
      <c r="B98" t="s">
        <v>76</v>
      </c>
      <c r="S98">
        <v>116</v>
      </c>
      <c r="T98">
        <v>72</v>
      </c>
      <c r="U98">
        <v>2</v>
      </c>
      <c r="W98">
        <v>11</v>
      </c>
      <c r="Z98">
        <v>3312710</v>
      </c>
      <c r="AA98">
        <v>36535</v>
      </c>
      <c r="AB98">
        <v>17227</v>
      </c>
      <c r="AC98">
        <v>171468</v>
      </c>
      <c r="AD98">
        <v>161097</v>
      </c>
      <c r="AE98">
        <v>24684</v>
      </c>
      <c r="AF98">
        <v>22584</v>
      </c>
      <c r="AG98">
        <v>52992</v>
      </c>
      <c r="AH98">
        <v>90416</v>
      </c>
      <c r="AM98">
        <v>48231</v>
      </c>
      <c r="AN98">
        <v>37648</v>
      </c>
      <c r="AO98">
        <v>36231</v>
      </c>
      <c r="AP98">
        <v>27215</v>
      </c>
      <c r="AQ98">
        <v>36038</v>
      </c>
      <c r="AS98">
        <v>7767</v>
      </c>
      <c r="AT98" s="3">
        <v>318035</v>
      </c>
      <c r="AU98">
        <v>91600</v>
      </c>
      <c r="AY98" s="3"/>
      <c r="AZ98" s="3">
        <v>23775</v>
      </c>
      <c r="BA98" s="3"/>
      <c r="BB98" s="3"/>
      <c r="BC98" s="3"/>
      <c r="BD98" s="3"/>
    </row>
    <row r="99" spans="2:56">
      <c r="B99" t="s">
        <v>128</v>
      </c>
      <c r="AD99">
        <v>110</v>
      </c>
      <c r="AF99">
        <v>625</v>
      </c>
      <c r="AT99" s="3"/>
      <c r="AY99" s="3"/>
      <c r="AZ99" s="3"/>
      <c r="BA99" s="3"/>
      <c r="BB99" s="3"/>
      <c r="BC99" s="3"/>
      <c r="BD99" s="3"/>
    </row>
    <row r="100" spans="2:56">
      <c r="B100" t="s">
        <v>15</v>
      </c>
      <c r="S100">
        <v>1530</v>
      </c>
      <c r="T100">
        <v>274</v>
      </c>
      <c r="Z100">
        <v>1971820</v>
      </c>
      <c r="AA100">
        <v>371912</v>
      </c>
      <c r="AB100">
        <v>1381933</v>
      </c>
      <c r="AC100">
        <v>1880152</v>
      </c>
      <c r="AD100">
        <v>2402487</v>
      </c>
      <c r="AE100">
        <v>1886394</v>
      </c>
      <c r="AF100">
        <v>926147</v>
      </c>
      <c r="AG100">
        <v>601983</v>
      </c>
      <c r="AH100">
        <v>379638</v>
      </c>
      <c r="AM100">
        <v>228950</v>
      </c>
      <c r="AN100">
        <v>113850</v>
      </c>
      <c r="AO100">
        <v>70550</v>
      </c>
      <c r="AP100">
        <v>21855</v>
      </c>
      <c r="AQ100">
        <v>77964</v>
      </c>
      <c r="AS100">
        <v>32940</v>
      </c>
      <c r="AT100" s="3">
        <v>5184</v>
      </c>
      <c r="AU100">
        <v>28811</v>
      </c>
      <c r="AV100">
        <v>13877</v>
      </c>
      <c r="AX100">
        <v>260</v>
      </c>
      <c r="AY100" s="3">
        <v>87375</v>
      </c>
      <c r="AZ100" s="3">
        <v>181730</v>
      </c>
      <c r="BA100" s="3">
        <v>258672</v>
      </c>
      <c r="BB100" s="3">
        <v>5790</v>
      </c>
      <c r="BC100" s="3">
        <v>4460</v>
      </c>
      <c r="BD100" s="3"/>
    </row>
    <row r="101" spans="2:56">
      <c r="B101" t="s">
        <v>79</v>
      </c>
      <c r="S101">
        <v>3479</v>
      </c>
      <c r="T101">
        <v>532</v>
      </c>
      <c r="W101">
        <v>3</v>
      </c>
      <c r="AT101" s="3"/>
      <c r="AY101" s="3"/>
      <c r="AZ101" s="3"/>
      <c r="BA101" s="3"/>
      <c r="BB101" s="3"/>
      <c r="BC101" s="3"/>
    </row>
    <row r="102" spans="2:56">
      <c r="B102" t="s">
        <v>80</v>
      </c>
      <c r="S102">
        <v>39983</v>
      </c>
      <c r="T102">
        <v>33418</v>
      </c>
      <c r="U102">
        <v>14579</v>
      </c>
      <c r="V102">
        <v>71987</v>
      </c>
      <c r="W102">
        <v>124099</v>
      </c>
      <c r="AT102" s="3"/>
      <c r="AY102" s="3"/>
      <c r="AZ102" s="3"/>
      <c r="BA102" s="3"/>
      <c r="BB102" s="3"/>
      <c r="BC102" s="3"/>
    </row>
    <row r="103" spans="2:56">
      <c r="B103" t="s">
        <v>81</v>
      </c>
      <c r="S103">
        <v>129369</v>
      </c>
      <c r="T103">
        <v>68039</v>
      </c>
      <c r="U103">
        <v>188368</v>
      </c>
      <c r="V103">
        <v>515788</v>
      </c>
      <c r="W103">
        <v>537795</v>
      </c>
      <c r="AT103" s="3"/>
      <c r="AY103" s="3"/>
      <c r="AZ103" s="3"/>
      <c r="BA103" s="3"/>
      <c r="BB103" s="3"/>
      <c r="BC103" s="3"/>
    </row>
    <row r="104" spans="2:56">
      <c r="B104" t="s">
        <v>45</v>
      </c>
      <c r="Z104">
        <v>27350270</v>
      </c>
      <c r="AA104">
        <v>15254</v>
      </c>
      <c r="AB104">
        <v>1150</v>
      </c>
      <c r="AC104">
        <v>128617</v>
      </c>
      <c r="AG104">
        <v>55575</v>
      </c>
      <c r="AH104">
        <v>500</v>
      </c>
      <c r="AM104">
        <v>1307</v>
      </c>
      <c r="AN104">
        <v>34630</v>
      </c>
      <c r="AO104">
        <v>125</v>
      </c>
      <c r="AP104">
        <v>51005</v>
      </c>
      <c r="AQ104">
        <v>4156</v>
      </c>
      <c r="AS104">
        <v>126</v>
      </c>
      <c r="AT104" s="3">
        <v>2892</v>
      </c>
      <c r="AV104">
        <v>25000</v>
      </c>
      <c r="AY104" s="3"/>
      <c r="AZ104" s="3"/>
      <c r="BA104" s="3"/>
      <c r="BB104" s="3"/>
      <c r="BC104" s="3"/>
    </row>
    <row r="105" spans="2:56">
      <c r="B105" t="s">
        <v>129</v>
      </c>
      <c r="AA105">
        <v>103711</v>
      </c>
      <c r="AB105">
        <v>127069</v>
      </c>
      <c r="AC105">
        <v>98052</v>
      </c>
      <c r="AD105">
        <v>106479</v>
      </c>
      <c r="AE105">
        <v>272170</v>
      </c>
      <c r="AF105">
        <v>384084</v>
      </c>
      <c r="AG105">
        <v>260630</v>
      </c>
      <c r="AH105">
        <v>182251</v>
      </c>
      <c r="AM105">
        <v>73641</v>
      </c>
      <c r="AN105">
        <v>228809</v>
      </c>
      <c r="AO105">
        <v>296579</v>
      </c>
      <c r="AP105">
        <v>238630</v>
      </c>
      <c r="AQ105">
        <v>229735</v>
      </c>
      <c r="AS105">
        <v>224440</v>
      </c>
      <c r="AT105" s="3">
        <v>82470</v>
      </c>
      <c r="AU105">
        <v>882018</v>
      </c>
      <c r="AV105">
        <v>1764303</v>
      </c>
      <c r="AW105">
        <v>57046</v>
      </c>
      <c r="AX105">
        <v>2977</v>
      </c>
      <c r="AY105" s="3">
        <v>27400</v>
      </c>
      <c r="AZ105" s="3">
        <v>5900</v>
      </c>
      <c r="BA105" s="3"/>
      <c r="BB105" s="3"/>
      <c r="BC105" s="3">
        <v>3433</v>
      </c>
      <c r="BD105" s="3"/>
    </row>
    <row r="106" spans="2:56">
      <c r="B106" t="s">
        <v>226</v>
      </c>
      <c r="AT106" s="3"/>
      <c r="AY106" s="3"/>
      <c r="AZ106" s="3"/>
      <c r="BA106" s="3"/>
      <c r="BB106" s="3"/>
      <c r="BC106" s="3">
        <v>800</v>
      </c>
      <c r="BD106" s="3"/>
    </row>
    <row r="107" spans="2:56">
      <c r="B107" t="s">
        <v>150</v>
      </c>
      <c r="AA107">
        <v>7999</v>
      </c>
      <c r="AD107">
        <v>7200</v>
      </c>
      <c r="AF107">
        <v>521</v>
      </c>
      <c r="AH107">
        <v>1200</v>
      </c>
      <c r="AT107" s="3"/>
      <c r="AY107" s="3"/>
      <c r="AZ107" s="3"/>
      <c r="BA107" s="3"/>
      <c r="BB107" s="3"/>
      <c r="BC107" s="3"/>
      <c r="BD107" s="3"/>
    </row>
    <row r="108" spans="2:56">
      <c r="B108" t="s">
        <v>130</v>
      </c>
      <c r="AA108">
        <v>20461</v>
      </c>
      <c r="AB108">
        <v>38164</v>
      </c>
      <c r="AC108">
        <v>739</v>
      </c>
      <c r="AD108">
        <v>6000</v>
      </c>
      <c r="AE108">
        <v>900</v>
      </c>
      <c r="AF108">
        <v>912</v>
      </c>
      <c r="AT108" s="3"/>
      <c r="AY108" s="3"/>
      <c r="AZ108" s="3"/>
      <c r="BA108" s="3"/>
      <c r="BB108" s="3"/>
      <c r="BC108" s="3"/>
      <c r="BD108" s="3"/>
    </row>
    <row r="109" spans="2:56">
      <c r="B109" t="s">
        <v>32</v>
      </c>
      <c r="S109">
        <v>235157</v>
      </c>
      <c r="T109">
        <v>151018</v>
      </c>
      <c r="U109">
        <v>136598</v>
      </c>
      <c r="V109">
        <v>206163</v>
      </c>
      <c r="W109">
        <v>243090</v>
      </c>
      <c r="Z109">
        <v>4942470</v>
      </c>
      <c r="AA109">
        <v>4398101</v>
      </c>
      <c r="AB109">
        <v>4311072</v>
      </c>
      <c r="AC109">
        <v>4617980</v>
      </c>
      <c r="AD109">
        <v>4576654</v>
      </c>
      <c r="AE109">
        <v>3471930</v>
      </c>
      <c r="AF109">
        <v>2848386</v>
      </c>
      <c r="AG109">
        <v>3071932</v>
      </c>
      <c r="AH109">
        <v>2765689</v>
      </c>
      <c r="AM109">
        <v>1580711</v>
      </c>
      <c r="AN109">
        <v>1048317</v>
      </c>
      <c r="AO109">
        <v>1214535</v>
      </c>
      <c r="AP109">
        <v>1109555</v>
      </c>
      <c r="AQ109">
        <v>1229278</v>
      </c>
      <c r="AS109">
        <v>594513</v>
      </c>
      <c r="AT109" s="3">
        <v>1023780</v>
      </c>
      <c r="AU109">
        <v>1340375</v>
      </c>
      <c r="AV109">
        <v>2108152</v>
      </c>
      <c r="AW109">
        <v>339127</v>
      </c>
      <c r="AX109">
        <v>286306</v>
      </c>
      <c r="AY109" s="3"/>
      <c r="AZ109" s="3"/>
      <c r="BA109" s="3"/>
      <c r="BB109" s="3"/>
      <c r="BC109" s="3"/>
      <c r="BD109" s="3"/>
    </row>
    <row r="110" spans="2:56">
      <c r="B110" t="s">
        <v>190</v>
      </c>
      <c r="AT110" s="3"/>
      <c r="AY110" s="3">
        <v>141537</v>
      </c>
      <c r="AZ110" s="3">
        <v>367032</v>
      </c>
      <c r="BA110" s="3">
        <v>674257</v>
      </c>
      <c r="BB110" s="3">
        <v>373690</v>
      </c>
      <c r="BC110" s="3">
        <v>123553</v>
      </c>
      <c r="BD110" s="3"/>
    </row>
    <row r="111" spans="2:56">
      <c r="B111" t="s">
        <v>191</v>
      </c>
      <c r="AT111" s="3"/>
      <c r="AY111" s="3">
        <v>130824</v>
      </c>
      <c r="AZ111" s="3">
        <v>733762</v>
      </c>
      <c r="BA111" s="3">
        <v>177566</v>
      </c>
      <c r="BB111" s="3">
        <v>91230</v>
      </c>
      <c r="BC111" s="3">
        <v>99450</v>
      </c>
      <c r="BD111" s="3"/>
    </row>
    <row r="112" spans="2:56">
      <c r="B112" t="s">
        <v>33</v>
      </c>
      <c r="S112">
        <v>98482</v>
      </c>
      <c r="T112">
        <v>55087</v>
      </c>
      <c r="U112">
        <v>56700</v>
      </c>
      <c r="V112">
        <v>139470</v>
      </c>
      <c r="W112">
        <v>153191</v>
      </c>
      <c r="Z112">
        <v>2472130</v>
      </c>
      <c r="AA112">
        <v>5790509</v>
      </c>
      <c r="AB112">
        <v>4344701</v>
      </c>
      <c r="AC112">
        <v>4228190</v>
      </c>
      <c r="AD112">
        <v>3175178</v>
      </c>
      <c r="AE112">
        <v>1165130</v>
      </c>
      <c r="AF112">
        <v>1675731</v>
      </c>
      <c r="AG112">
        <v>3145935</v>
      </c>
      <c r="AH112">
        <v>1537241</v>
      </c>
      <c r="AM112">
        <v>533207</v>
      </c>
      <c r="AN112">
        <v>692943</v>
      </c>
      <c r="AO112">
        <v>817962</v>
      </c>
      <c r="AP112">
        <v>1022801</v>
      </c>
      <c r="AQ112">
        <v>1678477</v>
      </c>
      <c r="AS112">
        <v>2061344</v>
      </c>
      <c r="AT112" s="3">
        <v>3861320</v>
      </c>
      <c r="AY112" s="3"/>
      <c r="AZ112" s="3"/>
      <c r="BA112" s="3"/>
      <c r="BB112" s="3"/>
      <c r="BC112" s="3"/>
      <c r="BD112" s="3"/>
    </row>
    <row r="113" spans="2:56">
      <c r="B113" t="s">
        <v>172</v>
      </c>
      <c r="AT113" s="3"/>
      <c r="AU113">
        <v>3644294</v>
      </c>
      <c r="AV113">
        <v>1858268</v>
      </c>
      <c r="AW113">
        <v>352885</v>
      </c>
      <c r="AX113">
        <v>230662</v>
      </c>
      <c r="AY113" s="3">
        <v>205058</v>
      </c>
      <c r="AZ113" s="3">
        <v>312683</v>
      </c>
      <c r="BA113" s="3">
        <v>1447729</v>
      </c>
      <c r="BB113" s="3">
        <v>949085</v>
      </c>
      <c r="BC113" s="3">
        <v>1465689</v>
      </c>
      <c r="BD113" s="3"/>
    </row>
    <row r="114" spans="2:56">
      <c r="B114" t="s">
        <v>173</v>
      </c>
      <c r="AT114" s="3"/>
      <c r="AU114">
        <v>21446</v>
      </c>
      <c r="AY114" s="3"/>
      <c r="AZ114" s="3">
        <v>10500</v>
      </c>
      <c r="BA114" s="3"/>
      <c r="BB114" s="3"/>
      <c r="BC114" s="3">
        <v>1575</v>
      </c>
      <c r="BD114" s="3"/>
    </row>
    <row r="115" spans="2:56">
      <c r="B115" t="s">
        <v>174</v>
      </c>
      <c r="AT115" s="3"/>
      <c r="AU115">
        <v>80942</v>
      </c>
      <c r="AV115">
        <v>4148</v>
      </c>
      <c r="AW115">
        <v>4368</v>
      </c>
      <c r="AY115" s="3"/>
      <c r="AZ115" s="3"/>
      <c r="BA115" s="3">
        <v>1861</v>
      </c>
      <c r="BB115" s="3">
        <v>1575</v>
      </c>
      <c r="BC115" s="3"/>
      <c r="BD115" s="3"/>
    </row>
    <row r="116" spans="2:56">
      <c r="B116" t="s">
        <v>175</v>
      </c>
      <c r="AT116" s="3"/>
      <c r="AU116">
        <v>3440763</v>
      </c>
      <c r="AV116">
        <v>1600533</v>
      </c>
      <c r="AW116">
        <v>61768</v>
      </c>
      <c r="AX116">
        <v>107943</v>
      </c>
      <c r="AY116" s="3">
        <v>64130</v>
      </c>
      <c r="AZ116" s="3">
        <v>482447</v>
      </c>
      <c r="BA116" s="3">
        <v>1372217</v>
      </c>
      <c r="BB116" s="3">
        <v>2259831</v>
      </c>
      <c r="BC116" s="3">
        <v>636778</v>
      </c>
      <c r="BD116" s="3"/>
    </row>
    <row r="117" spans="2:56">
      <c r="B117" t="s">
        <v>41</v>
      </c>
      <c r="S117">
        <v>498990</v>
      </c>
      <c r="T117">
        <v>341031</v>
      </c>
      <c r="U117">
        <v>379423</v>
      </c>
      <c r="V117">
        <v>990347</v>
      </c>
      <c r="W117">
        <v>1525911</v>
      </c>
      <c r="Z117">
        <v>19591190</v>
      </c>
      <c r="AA117">
        <v>12594715</v>
      </c>
      <c r="AB117">
        <v>13136170</v>
      </c>
      <c r="AC117">
        <v>11094031</v>
      </c>
      <c r="AD117">
        <v>10355775</v>
      </c>
      <c r="AE117">
        <v>8785899</v>
      </c>
      <c r="AF117">
        <v>6423636</v>
      </c>
      <c r="AG117">
        <v>6264110</v>
      </c>
      <c r="AH117">
        <v>3973246</v>
      </c>
      <c r="AM117">
        <v>2794844</v>
      </c>
      <c r="AN117">
        <v>1214444</v>
      </c>
      <c r="AO117">
        <v>1343381</v>
      </c>
      <c r="AP117">
        <v>1660999</v>
      </c>
      <c r="AQ117">
        <v>426713</v>
      </c>
      <c r="AS117">
        <v>1492867</v>
      </c>
      <c r="AT117" s="3">
        <v>765676</v>
      </c>
      <c r="AU117">
        <v>1830291</v>
      </c>
      <c r="AV117">
        <v>9673600</v>
      </c>
      <c r="AW117">
        <v>1230140</v>
      </c>
      <c r="AX117">
        <v>2372983</v>
      </c>
      <c r="AY117" s="3">
        <v>2296619</v>
      </c>
      <c r="AZ117" s="3">
        <v>1451942</v>
      </c>
      <c r="BA117" s="3">
        <v>1605887</v>
      </c>
      <c r="BB117" s="3">
        <v>834464</v>
      </c>
      <c r="BC117" s="3">
        <v>538973</v>
      </c>
      <c r="BD117" s="3"/>
    </row>
    <row r="118" spans="2:56">
      <c r="B118" t="s">
        <v>82</v>
      </c>
      <c r="S118">
        <v>5619</v>
      </c>
      <c r="T118">
        <v>5146</v>
      </c>
      <c r="U118">
        <v>1340</v>
      </c>
      <c r="V118">
        <v>1545</v>
      </c>
      <c r="W118">
        <v>2899</v>
      </c>
      <c r="Z118">
        <v>35000</v>
      </c>
      <c r="AA118">
        <v>71361</v>
      </c>
      <c r="AB118">
        <v>26051</v>
      </c>
      <c r="AC118">
        <v>53713</v>
      </c>
      <c r="AD118">
        <v>25989</v>
      </c>
      <c r="AE118">
        <v>37459</v>
      </c>
      <c r="AF118">
        <v>71882</v>
      </c>
      <c r="AG118">
        <v>52055</v>
      </c>
      <c r="AH118">
        <v>52031</v>
      </c>
      <c r="AM118">
        <v>12629</v>
      </c>
      <c r="AN118">
        <v>3537</v>
      </c>
      <c r="AO118">
        <v>1734</v>
      </c>
      <c r="AP118">
        <v>7933</v>
      </c>
      <c r="AT118" s="3"/>
      <c r="AY118" s="3"/>
      <c r="AZ118" s="3"/>
      <c r="BA118" s="3"/>
      <c r="BB118" s="3"/>
      <c r="BC118" s="3"/>
      <c r="BD118" s="3"/>
    </row>
    <row r="119" spans="2:56">
      <c r="B119" t="s">
        <v>83</v>
      </c>
      <c r="AT119" s="3"/>
      <c r="AY119" s="3"/>
      <c r="AZ119" s="3"/>
      <c r="BA119" s="3"/>
      <c r="BB119" s="3"/>
      <c r="BC119" s="3"/>
      <c r="BD119" s="3"/>
    </row>
    <row r="120" spans="2:56">
      <c r="B120" t="s">
        <v>176</v>
      </c>
      <c r="AM120">
        <v>2140</v>
      </c>
      <c r="AP120">
        <v>1052</v>
      </c>
      <c r="AT120" s="3"/>
      <c r="AY120" s="3"/>
      <c r="AZ120" s="3"/>
      <c r="BA120" s="3"/>
      <c r="BB120" s="3">
        <v>4694051</v>
      </c>
      <c r="BC120" s="3">
        <v>2701534</v>
      </c>
      <c r="BD120" s="3"/>
    </row>
    <row r="121" spans="2:56">
      <c r="B121" t="s">
        <v>44</v>
      </c>
      <c r="S121">
        <v>4996</v>
      </c>
      <c r="T121">
        <v>2107</v>
      </c>
      <c r="U121">
        <v>4688</v>
      </c>
      <c r="V121">
        <v>3874</v>
      </c>
      <c r="W121">
        <v>172</v>
      </c>
      <c r="Z121">
        <v>904670</v>
      </c>
      <c r="AA121">
        <v>32999</v>
      </c>
      <c r="AB121">
        <v>310916</v>
      </c>
      <c r="AC121">
        <v>30095</v>
      </c>
      <c r="AD121">
        <v>2555</v>
      </c>
      <c r="AE121">
        <v>6517</v>
      </c>
      <c r="AF121">
        <v>91286</v>
      </c>
      <c r="AG121">
        <v>2468</v>
      </c>
      <c r="AH121">
        <v>42180</v>
      </c>
      <c r="AM121">
        <v>2400</v>
      </c>
      <c r="AN121">
        <v>2852</v>
      </c>
      <c r="AO121">
        <v>2268</v>
      </c>
      <c r="AP121">
        <v>1862</v>
      </c>
      <c r="AQ121">
        <v>10059</v>
      </c>
      <c r="AS121">
        <v>11952</v>
      </c>
      <c r="AT121" s="3">
        <v>72862</v>
      </c>
      <c r="AU121">
        <v>4240</v>
      </c>
      <c r="AY121" s="3"/>
      <c r="AZ121" s="3">
        <v>24000</v>
      </c>
      <c r="BA121" s="3"/>
      <c r="BB121" s="3"/>
      <c r="BC121" s="3"/>
      <c r="BD121" s="3"/>
    </row>
    <row r="122" spans="2:56">
      <c r="B122" t="s">
        <v>40</v>
      </c>
      <c r="S122">
        <v>11661</v>
      </c>
      <c r="T122">
        <v>8691</v>
      </c>
      <c r="U122">
        <v>29955</v>
      </c>
      <c r="V122">
        <v>28236</v>
      </c>
      <c r="W122">
        <v>18902</v>
      </c>
      <c r="Z122">
        <v>1516770</v>
      </c>
      <c r="AA122">
        <v>1727447</v>
      </c>
      <c r="AB122">
        <v>998222</v>
      </c>
      <c r="AC122">
        <v>869119</v>
      </c>
      <c r="AD122">
        <v>386423</v>
      </c>
      <c r="AE122">
        <v>501821</v>
      </c>
      <c r="AF122">
        <v>451804</v>
      </c>
      <c r="AG122">
        <v>645163</v>
      </c>
      <c r="AH122">
        <v>891706</v>
      </c>
      <c r="AM122">
        <v>171651</v>
      </c>
      <c r="AN122">
        <v>140740</v>
      </c>
      <c r="AO122">
        <v>123789</v>
      </c>
      <c r="AP122">
        <v>187950</v>
      </c>
      <c r="AQ122">
        <v>233438</v>
      </c>
      <c r="AS122">
        <v>235030</v>
      </c>
      <c r="AT122" s="3">
        <v>374811</v>
      </c>
      <c r="AU122">
        <v>547976</v>
      </c>
      <c r="AY122" s="3">
        <v>1368045</v>
      </c>
      <c r="AZ122" s="3">
        <v>120991</v>
      </c>
      <c r="BA122" s="3">
        <v>62135</v>
      </c>
      <c r="BB122" s="3">
        <v>390264</v>
      </c>
      <c r="BC122" s="3">
        <v>112641</v>
      </c>
      <c r="BD122" s="3"/>
    </row>
    <row r="123" spans="2:56">
      <c r="B123" t="s">
        <v>84</v>
      </c>
      <c r="S123">
        <v>82</v>
      </c>
      <c r="U123">
        <v>326</v>
      </c>
      <c r="V123">
        <v>47</v>
      </c>
      <c r="Z123">
        <v>600</v>
      </c>
      <c r="AA123">
        <v>125</v>
      </c>
      <c r="AB123">
        <v>2083</v>
      </c>
      <c r="AC123">
        <v>400</v>
      </c>
      <c r="AG123">
        <v>2935</v>
      </c>
      <c r="AH123">
        <v>8384</v>
      </c>
      <c r="AT123" s="3"/>
      <c r="AY123" s="3"/>
      <c r="AZ123" s="3"/>
      <c r="BA123" s="3"/>
      <c r="BB123" s="3"/>
      <c r="BC123" s="3"/>
      <c r="BD123" s="3"/>
    </row>
    <row r="124" spans="2:56">
      <c r="B124" t="s">
        <v>249</v>
      </c>
      <c r="AM124">
        <v>80</v>
      </c>
      <c r="AN124">
        <v>496</v>
      </c>
      <c r="AO124">
        <v>27500</v>
      </c>
      <c r="AQ124">
        <v>265</v>
      </c>
      <c r="AT124" s="3"/>
      <c r="AY124" s="3"/>
      <c r="AZ124" s="3"/>
      <c r="BA124" s="3"/>
      <c r="BB124" s="3"/>
      <c r="BC124" s="3"/>
      <c r="BD124" s="3"/>
    </row>
    <row r="125" spans="2:56">
      <c r="B125" t="s">
        <v>85</v>
      </c>
      <c r="S125">
        <v>53</v>
      </c>
      <c r="T125">
        <v>29</v>
      </c>
      <c r="U125">
        <v>126</v>
      </c>
      <c r="V125">
        <v>14</v>
      </c>
      <c r="W125">
        <v>19</v>
      </c>
      <c r="AB125">
        <v>1362</v>
      </c>
      <c r="AC125">
        <v>680</v>
      </c>
      <c r="AD125">
        <v>495</v>
      </c>
      <c r="AG125">
        <v>1250</v>
      </c>
      <c r="AH125">
        <v>6268</v>
      </c>
      <c r="AM125">
        <v>256</v>
      </c>
      <c r="AO125">
        <v>1523</v>
      </c>
      <c r="AS125">
        <v>3000</v>
      </c>
      <c r="AT125" s="3"/>
      <c r="AY125" s="3"/>
      <c r="AZ125" s="3"/>
      <c r="BA125" s="3"/>
      <c r="BB125" s="3"/>
      <c r="BC125" s="3"/>
      <c r="BD125" s="3"/>
    </row>
    <row r="126" spans="2:56">
      <c r="B126" t="s">
        <v>131</v>
      </c>
      <c r="AT126" s="3"/>
      <c r="AY126" s="3"/>
      <c r="AZ126" s="3"/>
      <c r="BA126" s="3"/>
      <c r="BB126" s="3"/>
      <c r="BC126" s="3"/>
      <c r="BD126" s="3"/>
    </row>
    <row r="127" spans="2:56">
      <c r="B127" t="s">
        <v>42</v>
      </c>
      <c r="S127">
        <v>11410</v>
      </c>
      <c r="T127">
        <v>9945</v>
      </c>
      <c r="U127">
        <v>22019</v>
      </c>
      <c r="V127">
        <v>34650</v>
      </c>
      <c r="W127">
        <v>27241</v>
      </c>
      <c r="Z127">
        <v>256330</v>
      </c>
      <c r="AA127">
        <v>496737</v>
      </c>
      <c r="AB127">
        <v>265063</v>
      </c>
      <c r="AC127">
        <v>364592</v>
      </c>
      <c r="AD127">
        <v>226031</v>
      </c>
      <c r="AE127">
        <v>206088</v>
      </c>
      <c r="AF127">
        <v>139412</v>
      </c>
      <c r="AG127">
        <v>173509</v>
      </c>
      <c r="AH127">
        <v>158081</v>
      </c>
      <c r="AM127">
        <v>48178</v>
      </c>
      <c r="AN127">
        <v>60185</v>
      </c>
      <c r="AO127">
        <v>78043</v>
      </c>
      <c r="AP127">
        <v>95811</v>
      </c>
      <c r="AQ127">
        <v>44694</v>
      </c>
      <c r="AS127">
        <v>28722</v>
      </c>
      <c r="AT127" s="3">
        <v>300663</v>
      </c>
      <c r="AU127">
        <v>15015</v>
      </c>
      <c r="AW127">
        <v>14315</v>
      </c>
      <c r="AY127" s="3">
        <v>2436</v>
      </c>
      <c r="AZ127" s="3">
        <v>194830</v>
      </c>
      <c r="BA127" s="3">
        <v>1946228</v>
      </c>
      <c r="BB127" s="3">
        <v>10824</v>
      </c>
      <c r="BC127" s="3">
        <v>100864</v>
      </c>
      <c r="BD127" s="3"/>
    </row>
    <row r="128" spans="2:56">
      <c r="B128" t="s">
        <v>38</v>
      </c>
      <c r="S128">
        <v>361</v>
      </c>
      <c r="T128">
        <v>196</v>
      </c>
      <c r="U128">
        <v>528</v>
      </c>
      <c r="V128">
        <v>754</v>
      </c>
      <c r="W128">
        <v>1031</v>
      </c>
      <c r="Z128">
        <v>21430</v>
      </c>
      <c r="AA128">
        <v>46626</v>
      </c>
      <c r="AB128">
        <v>4561</v>
      </c>
      <c r="AC128">
        <v>38312</v>
      </c>
      <c r="AD128">
        <v>2442</v>
      </c>
      <c r="AE128">
        <v>12658</v>
      </c>
      <c r="AF128">
        <v>23457</v>
      </c>
      <c r="AG128">
        <v>19197</v>
      </c>
      <c r="AH128">
        <v>5482</v>
      </c>
      <c r="AM128">
        <v>3122</v>
      </c>
      <c r="AN128">
        <v>14846</v>
      </c>
      <c r="AO128">
        <v>6086</v>
      </c>
      <c r="AP128">
        <v>575</v>
      </c>
      <c r="AQ128">
        <v>1057</v>
      </c>
      <c r="AS128">
        <v>15444</v>
      </c>
      <c r="AT128" s="3">
        <v>25774</v>
      </c>
      <c r="AY128" s="3">
        <v>173996</v>
      </c>
      <c r="AZ128" s="3">
        <v>905605</v>
      </c>
      <c r="BA128" s="3">
        <v>1901476</v>
      </c>
      <c r="BB128" s="3">
        <v>1411385</v>
      </c>
      <c r="BC128" s="3">
        <v>951593</v>
      </c>
      <c r="BD128" s="3"/>
    </row>
    <row r="129" spans="2:56">
      <c r="B129" t="s">
        <v>86</v>
      </c>
      <c r="S129">
        <v>144</v>
      </c>
      <c r="T129">
        <v>124</v>
      </c>
      <c r="U129">
        <v>216</v>
      </c>
      <c r="V129">
        <v>131</v>
      </c>
      <c r="W129">
        <v>126</v>
      </c>
      <c r="AM129">
        <v>4258</v>
      </c>
      <c r="AN129">
        <v>7604</v>
      </c>
      <c r="AO129">
        <v>11691</v>
      </c>
      <c r="AP129">
        <v>42693</v>
      </c>
      <c r="AQ129">
        <v>48730</v>
      </c>
      <c r="AS129">
        <v>94894</v>
      </c>
      <c r="AT129" s="3">
        <v>5297</v>
      </c>
      <c r="AU129">
        <v>5325</v>
      </c>
      <c r="AY129" s="3"/>
      <c r="AZ129" s="3">
        <v>8616</v>
      </c>
      <c r="BA129" s="3">
        <v>30704</v>
      </c>
      <c r="BB129" s="3">
        <v>200</v>
      </c>
      <c r="BC129" s="3">
        <v>18329</v>
      </c>
      <c r="BD129" s="3"/>
    </row>
    <row r="130" spans="2:56">
      <c r="B130" t="s">
        <v>132</v>
      </c>
      <c r="Z130">
        <v>3170</v>
      </c>
      <c r="AA130">
        <v>107884</v>
      </c>
      <c r="AB130">
        <v>29745</v>
      </c>
      <c r="AC130">
        <v>12545</v>
      </c>
      <c r="AD130">
        <v>257799</v>
      </c>
      <c r="AE130">
        <v>1790</v>
      </c>
      <c r="AF130">
        <v>16180</v>
      </c>
      <c r="AG130">
        <v>24635</v>
      </c>
      <c r="AH130">
        <v>15688</v>
      </c>
      <c r="AT130" s="3"/>
      <c r="AY130" s="3"/>
      <c r="AZ130" s="3"/>
      <c r="BA130" s="3"/>
      <c r="BB130" s="3"/>
      <c r="BC130" s="3"/>
      <c r="BD130" s="3"/>
    </row>
    <row r="131" spans="2:56">
      <c r="B131" t="s">
        <v>151</v>
      </c>
      <c r="AC131">
        <v>980</v>
      </c>
      <c r="AT131" s="3"/>
      <c r="AY131" s="3"/>
      <c r="AZ131" s="3"/>
      <c r="BA131" s="3"/>
      <c r="BB131" s="3"/>
      <c r="BC131" s="3"/>
      <c r="BD131" s="3"/>
    </row>
    <row r="132" spans="2:56">
      <c r="B132" t="s">
        <v>133</v>
      </c>
      <c r="AA132">
        <v>23</v>
      </c>
      <c r="AG132">
        <v>270</v>
      </c>
      <c r="AO132">
        <v>1087</v>
      </c>
      <c r="AT132" s="3"/>
      <c r="AY132" s="3"/>
      <c r="AZ132" s="3"/>
      <c r="BA132" s="3"/>
      <c r="BB132" s="3"/>
      <c r="BC132" s="3"/>
      <c r="BD132" s="3"/>
    </row>
    <row r="133" spans="2:56">
      <c r="B133" t="s">
        <v>37</v>
      </c>
      <c r="S133">
        <v>8262</v>
      </c>
      <c r="T133">
        <v>2274</v>
      </c>
      <c r="U133">
        <v>9790</v>
      </c>
      <c r="V133">
        <v>38789</v>
      </c>
      <c r="W133">
        <v>8984</v>
      </c>
      <c r="Z133">
        <v>845360</v>
      </c>
      <c r="AA133">
        <v>571253</v>
      </c>
      <c r="AB133">
        <v>628901</v>
      </c>
      <c r="AC133">
        <v>798342</v>
      </c>
      <c r="AD133">
        <v>320180</v>
      </c>
      <c r="AE133">
        <v>449385</v>
      </c>
      <c r="AF133">
        <v>932649</v>
      </c>
      <c r="AG133">
        <v>1087664</v>
      </c>
      <c r="AH133">
        <v>375421</v>
      </c>
      <c r="AM133">
        <v>89283</v>
      </c>
      <c r="AN133">
        <v>166747</v>
      </c>
      <c r="AO133">
        <v>56927</v>
      </c>
      <c r="AP133">
        <v>75075</v>
      </c>
      <c r="AQ133">
        <v>76659</v>
      </c>
      <c r="AS133">
        <v>78243</v>
      </c>
      <c r="AT133" s="3">
        <v>1372623</v>
      </c>
      <c r="AU133">
        <v>2184251</v>
      </c>
      <c r="AV133">
        <v>1050038</v>
      </c>
      <c r="AW133">
        <v>975057</v>
      </c>
      <c r="AX133">
        <v>1281102</v>
      </c>
      <c r="AY133" s="3">
        <v>57482634</v>
      </c>
      <c r="AZ133" s="3">
        <v>22706676</v>
      </c>
      <c r="BA133" s="3">
        <v>23076497</v>
      </c>
      <c r="BB133" s="3">
        <v>1170803</v>
      </c>
      <c r="BC133" s="3">
        <v>1010785</v>
      </c>
      <c r="BD133" s="3"/>
    </row>
    <row r="134" spans="2:56">
      <c r="B134" t="s">
        <v>177</v>
      </c>
      <c r="AT134" s="3"/>
      <c r="AY134" s="3"/>
      <c r="AZ134" s="3"/>
      <c r="BA134" s="3"/>
      <c r="BB134" s="3"/>
      <c r="BC134" s="3"/>
      <c r="BD134" s="3"/>
    </row>
    <row r="135" spans="2:56">
      <c r="B135" t="s">
        <v>178</v>
      </c>
      <c r="AT135" s="3"/>
      <c r="AY135" s="3"/>
      <c r="AZ135" s="3"/>
      <c r="BA135" s="3"/>
      <c r="BB135" s="3"/>
      <c r="BC135" s="3"/>
      <c r="BD135" s="3"/>
    </row>
    <row r="136" spans="2:56">
      <c r="B136" t="s">
        <v>134</v>
      </c>
      <c r="W136">
        <v>2</v>
      </c>
      <c r="AT136" s="3"/>
      <c r="AY136" s="3"/>
      <c r="AZ136" s="3"/>
      <c r="BA136" s="3"/>
      <c r="BB136" s="3"/>
      <c r="BC136" s="3"/>
      <c r="BD136" s="3"/>
    </row>
    <row r="137" spans="2:56">
      <c r="B137" t="s">
        <v>39</v>
      </c>
      <c r="S137">
        <v>14102</v>
      </c>
      <c r="T137">
        <v>7365</v>
      </c>
      <c r="U137">
        <v>30526</v>
      </c>
      <c r="V137">
        <v>79447</v>
      </c>
      <c r="W137">
        <v>41083</v>
      </c>
      <c r="Z137">
        <v>795430</v>
      </c>
      <c r="AA137">
        <v>5872851</v>
      </c>
      <c r="AB137">
        <v>5758164</v>
      </c>
      <c r="AC137">
        <v>8097832</v>
      </c>
      <c r="AD137">
        <v>16573506</v>
      </c>
      <c r="AE137">
        <v>12946379</v>
      </c>
      <c r="AF137">
        <v>2627250</v>
      </c>
      <c r="AG137">
        <v>1874653</v>
      </c>
      <c r="AH137">
        <v>1886411</v>
      </c>
      <c r="AM137">
        <v>1659451</v>
      </c>
      <c r="AN137">
        <v>2219243</v>
      </c>
      <c r="AO137">
        <v>1870721</v>
      </c>
      <c r="AP137">
        <v>2594989</v>
      </c>
      <c r="AQ137">
        <v>3740944</v>
      </c>
      <c r="AS137">
        <v>1717214</v>
      </c>
      <c r="AT137" s="3">
        <v>1879579</v>
      </c>
      <c r="AU137">
        <v>1734682</v>
      </c>
      <c r="AV137">
        <v>85</v>
      </c>
      <c r="AY137" s="3"/>
      <c r="AZ137" s="3">
        <v>5817</v>
      </c>
      <c r="BA137" s="3">
        <v>280</v>
      </c>
      <c r="BB137" s="3">
        <v>400</v>
      </c>
      <c r="BC137" s="3">
        <v>69914</v>
      </c>
      <c r="BD137" s="3"/>
    </row>
    <row r="138" spans="2:56">
      <c r="B138" t="s">
        <v>152</v>
      </c>
      <c r="S138">
        <v>223</v>
      </c>
      <c r="T138">
        <v>60</v>
      </c>
      <c r="Z138">
        <v>580</v>
      </c>
      <c r="AC138">
        <v>1600</v>
      </c>
      <c r="AF138">
        <v>3500</v>
      </c>
      <c r="AM138">
        <v>2600</v>
      </c>
      <c r="AQ138">
        <v>1000</v>
      </c>
      <c r="AT138" s="3"/>
      <c r="AY138" s="3"/>
      <c r="AZ138" s="3"/>
      <c r="BA138" s="3"/>
      <c r="BB138" s="3"/>
      <c r="BC138" s="3">
        <v>1844</v>
      </c>
      <c r="BD138" s="3"/>
    </row>
    <row r="139" spans="2:56">
      <c r="B139" t="s">
        <v>135</v>
      </c>
      <c r="S139">
        <v>550</v>
      </c>
      <c r="T139">
        <v>78</v>
      </c>
      <c r="AB139">
        <v>8800</v>
      </c>
      <c r="AH139">
        <v>5480</v>
      </c>
      <c r="AM139">
        <v>2600</v>
      </c>
      <c r="AN139">
        <v>3065</v>
      </c>
      <c r="AO139">
        <v>6200</v>
      </c>
      <c r="AP139">
        <v>4865</v>
      </c>
      <c r="AQ139">
        <v>300</v>
      </c>
      <c r="AT139" s="3"/>
      <c r="AU139">
        <v>677</v>
      </c>
      <c r="AY139" s="3"/>
      <c r="AZ139" s="3"/>
      <c r="BA139" s="3"/>
      <c r="BB139" s="3"/>
      <c r="BC139" s="3"/>
      <c r="BD139" s="3"/>
    </row>
    <row r="140" spans="2:56">
      <c r="B140" t="s">
        <v>87</v>
      </c>
      <c r="AT140" s="3"/>
      <c r="AY140" s="3"/>
      <c r="AZ140" s="3"/>
      <c r="BA140" s="3"/>
      <c r="BB140" s="3"/>
      <c r="BC140" s="3"/>
      <c r="BD140" s="3"/>
    </row>
    <row r="141" spans="2:56">
      <c r="B141" t="s">
        <v>153</v>
      </c>
      <c r="AG141">
        <v>265</v>
      </c>
      <c r="AH141">
        <v>800</v>
      </c>
      <c r="AM141">
        <v>100</v>
      </c>
      <c r="AN141">
        <v>1828</v>
      </c>
      <c r="AO141">
        <v>3750</v>
      </c>
      <c r="AP141">
        <v>20335</v>
      </c>
      <c r="AT141" s="3"/>
      <c r="AY141" s="3"/>
      <c r="AZ141" s="3"/>
      <c r="BA141" s="3"/>
      <c r="BB141" s="3"/>
      <c r="BC141" s="3"/>
      <c r="BD141" s="3"/>
    </row>
    <row r="142" spans="2:56">
      <c r="B142" t="s">
        <v>179</v>
      </c>
      <c r="AT142" s="3"/>
      <c r="AY142" s="3"/>
      <c r="AZ142" s="3"/>
      <c r="BA142" s="3"/>
      <c r="BB142" s="3"/>
      <c r="BC142" s="3">
        <v>119000</v>
      </c>
      <c r="BD142" s="3"/>
    </row>
    <row r="143" spans="2:56">
      <c r="B143" t="s">
        <v>180</v>
      </c>
      <c r="AT143" s="3"/>
      <c r="AY143" s="3"/>
      <c r="AZ143" s="3"/>
      <c r="BA143" s="3"/>
      <c r="BB143" s="3"/>
      <c r="BC143" s="3">
        <v>4288</v>
      </c>
      <c r="BD143" s="3"/>
    </row>
    <row r="144" spans="2:56">
      <c r="B144" t="s">
        <v>88</v>
      </c>
      <c r="AM144">
        <v>175</v>
      </c>
      <c r="AN144">
        <v>8019</v>
      </c>
      <c r="AO144">
        <v>32143</v>
      </c>
      <c r="AP144">
        <v>1945</v>
      </c>
      <c r="AT144" s="3"/>
      <c r="AY144" s="3"/>
      <c r="AZ144" s="3"/>
      <c r="BA144" s="3"/>
      <c r="BB144" s="3"/>
      <c r="BC144" s="3"/>
      <c r="BD144" s="3"/>
    </row>
    <row r="145" spans="2:56">
      <c r="B145" t="s">
        <v>233</v>
      </c>
      <c r="AG145">
        <v>450</v>
      </c>
      <c r="AM145">
        <v>1220</v>
      </c>
      <c r="AN145">
        <v>2767</v>
      </c>
      <c r="AO145">
        <v>5562</v>
      </c>
      <c r="AQ145">
        <v>244</v>
      </c>
      <c r="AS145">
        <v>2100</v>
      </c>
      <c r="AT145" s="3"/>
      <c r="AY145" s="3"/>
      <c r="AZ145" s="3"/>
      <c r="BA145" s="3"/>
      <c r="BB145" s="3"/>
      <c r="BC145" s="3"/>
      <c r="BD145" s="3"/>
    </row>
    <row r="146" spans="2:56">
      <c r="B146" t="s">
        <v>154</v>
      </c>
      <c r="AT146" s="3"/>
      <c r="AV146">
        <v>2320</v>
      </c>
      <c r="AY146" s="3"/>
      <c r="AZ146" s="3"/>
      <c r="BA146" s="3"/>
      <c r="BB146" s="3"/>
      <c r="BC146" s="3"/>
      <c r="BD146" s="3"/>
    </row>
    <row r="147" spans="2:56">
      <c r="B147" t="s">
        <v>181</v>
      </c>
      <c r="AT147" s="3"/>
      <c r="AY147" s="3"/>
      <c r="AZ147" s="3"/>
      <c r="BA147" s="3"/>
      <c r="BB147" s="3"/>
      <c r="BC147" s="3"/>
      <c r="BD147" s="3"/>
    </row>
    <row r="148" spans="2:56">
      <c r="B148" t="s">
        <v>182</v>
      </c>
      <c r="AT148" s="3"/>
      <c r="AV148">
        <v>15957</v>
      </c>
      <c r="AY148" s="3"/>
      <c r="AZ148" s="3">
        <v>6000</v>
      </c>
      <c r="BA148" s="3">
        <v>80</v>
      </c>
      <c r="BB148" s="3">
        <v>650</v>
      </c>
      <c r="BC148" s="3"/>
      <c r="BD148" s="3"/>
    </row>
    <row r="149" spans="2:56">
      <c r="B149" t="s">
        <v>136</v>
      </c>
      <c r="AT149" s="3"/>
      <c r="AY149" s="3"/>
      <c r="AZ149" s="3"/>
      <c r="BA149" s="3"/>
      <c r="BB149" s="3"/>
      <c r="BC149" s="3"/>
      <c r="BD149" s="3"/>
    </row>
    <row r="150" spans="2:56">
      <c r="B150" t="s">
        <v>23</v>
      </c>
      <c r="S150">
        <v>82374</v>
      </c>
      <c r="T150">
        <v>47155</v>
      </c>
      <c r="U150">
        <v>57662</v>
      </c>
      <c r="V150">
        <v>75074</v>
      </c>
      <c r="W150">
        <v>40808</v>
      </c>
      <c r="Z150">
        <v>1031930</v>
      </c>
      <c r="AA150">
        <v>1658790</v>
      </c>
      <c r="AB150">
        <v>1161052</v>
      </c>
      <c r="AC150">
        <v>993859</v>
      </c>
      <c r="AD150">
        <v>1020095</v>
      </c>
      <c r="AE150">
        <v>1118297</v>
      </c>
      <c r="AF150">
        <v>1068048</v>
      </c>
      <c r="AG150">
        <v>1005319</v>
      </c>
      <c r="AH150">
        <v>640277</v>
      </c>
      <c r="AM150">
        <v>233062</v>
      </c>
      <c r="AN150">
        <v>230367</v>
      </c>
      <c r="AO150">
        <v>291771</v>
      </c>
      <c r="AP150">
        <v>267536</v>
      </c>
      <c r="AQ150">
        <v>339594</v>
      </c>
      <c r="AS150">
        <v>273961</v>
      </c>
      <c r="AT150" s="3">
        <v>419204</v>
      </c>
      <c r="AU150">
        <v>929294</v>
      </c>
      <c r="AV150">
        <v>376819</v>
      </c>
      <c r="AW150">
        <v>815</v>
      </c>
      <c r="AX150">
        <v>620</v>
      </c>
      <c r="AY150" s="3">
        <v>1880</v>
      </c>
      <c r="AZ150" s="3">
        <v>19291</v>
      </c>
      <c r="BA150" s="3">
        <v>24891</v>
      </c>
      <c r="BB150" s="3">
        <v>391920</v>
      </c>
      <c r="BC150" s="3">
        <v>26985</v>
      </c>
      <c r="BD150" s="3"/>
    </row>
    <row r="151" spans="2:56">
      <c r="B151" t="s">
        <v>89</v>
      </c>
      <c r="S151">
        <v>2672</v>
      </c>
      <c r="T151">
        <v>1714</v>
      </c>
      <c r="U151">
        <v>5876</v>
      </c>
      <c r="V151">
        <v>27890</v>
      </c>
      <c r="W151">
        <v>28607</v>
      </c>
      <c r="Z151">
        <v>225130</v>
      </c>
      <c r="AA151">
        <v>61316</v>
      </c>
      <c r="AB151">
        <v>908</v>
      </c>
      <c r="AC151">
        <v>2481</v>
      </c>
      <c r="AD151">
        <v>9170</v>
      </c>
      <c r="AE151">
        <v>4263</v>
      </c>
      <c r="AF151">
        <v>3021</v>
      </c>
      <c r="AG151">
        <v>6002</v>
      </c>
      <c r="AH151">
        <v>3912</v>
      </c>
      <c r="AM151">
        <v>50</v>
      </c>
      <c r="AN151">
        <v>475</v>
      </c>
      <c r="AO151">
        <v>562</v>
      </c>
      <c r="AP151">
        <v>1649</v>
      </c>
      <c r="AQ151">
        <v>1389</v>
      </c>
      <c r="AS151">
        <v>3446</v>
      </c>
      <c r="AT151" s="3">
        <v>655</v>
      </c>
      <c r="AX151">
        <v>7188</v>
      </c>
      <c r="AY151" s="3">
        <v>19577</v>
      </c>
      <c r="AZ151" s="3"/>
      <c r="BA151" s="3"/>
      <c r="BB151" s="3"/>
      <c r="BC151" s="3"/>
      <c r="BD151" s="3"/>
    </row>
    <row r="152" spans="2:56">
      <c r="B152" t="s">
        <v>24</v>
      </c>
      <c r="S152">
        <v>416</v>
      </c>
      <c r="T152">
        <v>266</v>
      </c>
      <c r="U152">
        <v>175</v>
      </c>
      <c r="V152">
        <v>12757</v>
      </c>
      <c r="W152">
        <v>780</v>
      </c>
      <c r="Z152">
        <v>161170</v>
      </c>
      <c r="AA152">
        <v>19824</v>
      </c>
      <c r="AB152">
        <v>4445</v>
      </c>
      <c r="AC152">
        <v>2190</v>
      </c>
      <c r="AD152">
        <v>200</v>
      </c>
      <c r="AE152">
        <v>2480</v>
      </c>
      <c r="AF152">
        <v>860</v>
      </c>
      <c r="AG152">
        <v>1925</v>
      </c>
      <c r="AH152">
        <v>5440</v>
      </c>
      <c r="AM152">
        <v>1515</v>
      </c>
      <c r="AN152">
        <v>1195</v>
      </c>
      <c r="AO152">
        <v>6449</v>
      </c>
      <c r="AP152">
        <v>976</v>
      </c>
      <c r="AQ152">
        <v>1035</v>
      </c>
      <c r="AS152">
        <v>212</v>
      </c>
      <c r="AT152" s="3">
        <v>77</v>
      </c>
      <c r="AY152" s="3"/>
      <c r="AZ152" s="3"/>
      <c r="BA152" s="3">
        <v>88</v>
      </c>
      <c r="BB152" s="3"/>
      <c r="BC152" s="3"/>
      <c r="BD152" s="3"/>
    </row>
    <row r="153" spans="2:56">
      <c r="B153" t="s">
        <v>19</v>
      </c>
      <c r="S153">
        <v>62847</v>
      </c>
      <c r="T153">
        <v>29487</v>
      </c>
      <c r="V153">
        <v>3386</v>
      </c>
      <c r="W153">
        <v>19832</v>
      </c>
      <c r="Z153">
        <v>603590</v>
      </c>
      <c r="AT153" s="3"/>
      <c r="AY153" s="3"/>
      <c r="AZ153" s="3"/>
      <c r="BA153" s="3"/>
      <c r="BB153" s="3"/>
      <c r="BC153" s="3"/>
      <c r="BD153" s="3"/>
    </row>
    <row r="154" spans="2:56">
      <c r="B154" t="s">
        <v>202</v>
      </c>
      <c r="AD154">
        <v>19900</v>
      </c>
      <c r="AT154" s="3"/>
      <c r="AY154" s="3"/>
      <c r="AZ154" s="3"/>
      <c r="BA154" s="3"/>
      <c r="BB154" s="3"/>
      <c r="BC154" s="3"/>
      <c r="BD154" s="3"/>
    </row>
    <row r="155" spans="2:56">
      <c r="B155" t="s">
        <v>20</v>
      </c>
      <c r="S155">
        <v>10801</v>
      </c>
      <c r="T155">
        <v>10589</v>
      </c>
      <c r="U155">
        <v>9904</v>
      </c>
      <c r="V155">
        <v>11145</v>
      </c>
      <c r="W155">
        <v>9918</v>
      </c>
      <c r="Z155">
        <v>428690</v>
      </c>
      <c r="AA155">
        <v>727389</v>
      </c>
      <c r="AB155">
        <v>1266047</v>
      </c>
      <c r="AC155">
        <v>655694</v>
      </c>
      <c r="AD155">
        <v>335802</v>
      </c>
      <c r="AE155">
        <v>115822</v>
      </c>
      <c r="AF155">
        <v>135751</v>
      </c>
      <c r="AG155">
        <v>335370</v>
      </c>
      <c r="AH155">
        <v>274415</v>
      </c>
      <c r="AM155">
        <v>43040</v>
      </c>
      <c r="AN155">
        <v>40525</v>
      </c>
      <c r="AO155">
        <v>325315</v>
      </c>
      <c r="AP155">
        <v>109205</v>
      </c>
      <c r="AQ155">
        <v>6152</v>
      </c>
      <c r="AS155">
        <v>7625</v>
      </c>
      <c r="AT155" s="3">
        <v>6280</v>
      </c>
      <c r="AU155">
        <v>610318</v>
      </c>
      <c r="AV155">
        <v>154063</v>
      </c>
      <c r="AW155">
        <v>17775</v>
      </c>
      <c r="AX155">
        <v>315</v>
      </c>
      <c r="AY155" s="3">
        <v>1280</v>
      </c>
      <c r="AZ155" s="3">
        <v>7725</v>
      </c>
      <c r="BA155" s="3">
        <v>19479</v>
      </c>
      <c r="BB155" s="3">
        <v>7788</v>
      </c>
      <c r="BC155" s="3"/>
      <c r="BD155" s="3"/>
    </row>
    <row r="156" spans="2:56">
      <c r="B156" t="s">
        <v>137</v>
      </c>
      <c r="S156">
        <v>6906</v>
      </c>
      <c r="T156">
        <v>5167</v>
      </c>
      <c r="U156">
        <v>2134</v>
      </c>
      <c r="V156">
        <v>68</v>
      </c>
      <c r="W156">
        <v>13974</v>
      </c>
      <c r="Z156">
        <v>52090</v>
      </c>
      <c r="AA156">
        <v>42752</v>
      </c>
      <c r="AB156">
        <v>14939</v>
      </c>
      <c r="AC156">
        <v>23979</v>
      </c>
      <c r="AD156">
        <v>13643</v>
      </c>
      <c r="AE156">
        <v>34901</v>
      </c>
      <c r="AF156">
        <v>43954</v>
      </c>
      <c r="AG156">
        <v>32372</v>
      </c>
      <c r="AH156">
        <v>89878</v>
      </c>
      <c r="AT156" s="3"/>
      <c r="AY156" s="3"/>
      <c r="AZ156" s="3">
        <v>102</v>
      </c>
      <c r="BA156" s="3"/>
      <c r="BB156" s="3"/>
      <c r="BC156" s="3"/>
      <c r="BD156" s="3"/>
    </row>
    <row r="157" spans="2:56">
      <c r="B157" t="s">
        <v>155</v>
      </c>
      <c r="S157">
        <v>300</v>
      </c>
      <c r="T157">
        <v>214</v>
      </c>
      <c r="U157">
        <v>100</v>
      </c>
      <c r="AA157">
        <v>15250</v>
      </c>
      <c r="AM157">
        <v>950</v>
      </c>
      <c r="AN157">
        <v>2114</v>
      </c>
      <c r="AO157">
        <v>36</v>
      </c>
      <c r="AT157" s="3"/>
      <c r="AV157">
        <v>47707</v>
      </c>
      <c r="AY157" s="3"/>
      <c r="AZ157" s="3">
        <v>38239</v>
      </c>
      <c r="BA157" s="3">
        <v>56661</v>
      </c>
      <c r="BB157" s="3">
        <v>366083</v>
      </c>
      <c r="BC157" s="3">
        <v>5000</v>
      </c>
      <c r="BD157" s="3"/>
    </row>
    <row r="158" spans="2:56">
      <c r="B158" t="s">
        <v>90</v>
      </c>
      <c r="S158">
        <v>48566</v>
      </c>
      <c r="T158">
        <v>49125</v>
      </c>
      <c r="U158">
        <v>78285</v>
      </c>
      <c r="V158">
        <v>35307</v>
      </c>
      <c r="W158">
        <v>69104</v>
      </c>
      <c r="AT158" s="3"/>
      <c r="AU158">
        <v>73879756</v>
      </c>
      <c r="AV158">
        <v>19920332</v>
      </c>
      <c r="AW158">
        <v>88207813</v>
      </c>
      <c r="AX158">
        <v>118651772</v>
      </c>
      <c r="AY158" s="3"/>
      <c r="AZ158" s="3"/>
      <c r="BA158" s="3"/>
      <c r="BB158" s="3"/>
      <c r="BC158" s="3"/>
    </row>
    <row r="159" spans="2:56">
      <c r="B159" t="s">
        <v>91</v>
      </c>
      <c r="S159">
        <v>29</v>
      </c>
      <c r="T159">
        <v>48</v>
      </c>
      <c r="V159">
        <v>3</v>
      </c>
      <c r="W159">
        <v>1421</v>
      </c>
      <c r="AT159" s="3"/>
      <c r="AU159">
        <v>111268</v>
      </c>
      <c r="AW159">
        <v>334</v>
      </c>
      <c r="AX159">
        <v>1950</v>
      </c>
      <c r="AY159" s="3"/>
      <c r="AZ159" s="3"/>
      <c r="BA159" s="3"/>
      <c r="BB159" s="3"/>
      <c r="BC159" s="3"/>
    </row>
    <row r="160" spans="2:56">
      <c r="B160" t="s">
        <v>26</v>
      </c>
      <c r="Z160">
        <v>32221010</v>
      </c>
      <c r="AA160">
        <v>6988625</v>
      </c>
      <c r="AB160">
        <v>5889505</v>
      </c>
      <c r="AC160">
        <v>5741075</v>
      </c>
      <c r="AD160">
        <v>7731730</v>
      </c>
      <c r="AE160">
        <v>7265628</v>
      </c>
      <c r="AF160">
        <v>7230446</v>
      </c>
      <c r="AG160">
        <v>7265557</v>
      </c>
      <c r="AH160">
        <v>8623105</v>
      </c>
      <c r="AM160">
        <v>3338271</v>
      </c>
      <c r="AN160">
        <v>2435758</v>
      </c>
      <c r="AO160">
        <v>4248868</v>
      </c>
      <c r="AP160">
        <v>6570798</v>
      </c>
      <c r="AQ160">
        <v>4733290</v>
      </c>
      <c r="AS160">
        <v>27561796</v>
      </c>
      <c r="AT160" s="3">
        <v>60420109</v>
      </c>
      <c r="AY160" s="3">
        <v>121266888</v>
      </c>
      <c r="AZ160" s="3">
        <v>123244060</v>
      </c>
      <c r="BA160" s="3">
        <v>7176485</v>
      </c>
      <c r="BB160" s="3">
        <v>6115035</v>
      </c>
      <c r="BC160" s="3">
        <v>17599169</v>
      </c>
    </row>
    <row r="161" spans="2:55">
      <c r="B161" t="s">
        <v>184</v>
      </c>
      <c r="AT161" s="3"/>
      <c r="AY161" s="3"/>
      <c r="AZ161" s="3"/>
      <c r="BA161" s="3"/>
      <c r="BB161" s="3"/>
      <c r="BC161" s="3"/>
    </row>
    <row r="162" spans="2:55">
      <c r="B162" t="s">
        <v>92</v>
      </c>
      <c r="AO162">
        <v>66</v>
      </c>
      <c r="AS162">
        <v>262</v>
      </c>
      <c r="AT162" s="3"/>
      <c r="AY162" s="3"/>
      <c r="AZ162" s="3"/>
      <c r="BA162" s="3"/>
      <c r="BB162" s="3"/>
      <c r="BC162" s="3"/>
    </row>
    <row r="163" spans="2:55">
      <c r="B163" t="s">
        <v>138</v>
      </c>
      <c r="AN163">
        <v>710</v>
      </c>
      <c r="AT163" s="3"/>
      <c r="AY163" s="3"/>
      <c r="AZ163" s="3"/>
      <c r="BA163" s="3"/>
      <c r="BB163" s="3"/>
      <c r="BC163" s="3"/>
    </row>
    <row r="164" spans="2:55">
      <c r="B164" t="s">
        <v>50</v>
      </c>
      <c r="AB164">
        <v>154</v>
      </c>
      <c r="AC164">
        <v>381</v>
      </c>
      <c r="AD164">
        <v>2489</v>
      </c>
      <c r="AE164">
        <v>2140</v>
      </c>
      <c r="AF164">
        <v>2291</v>
      </c>
      <c r="AG164">
        <v>2586</v>
      </c>
      <c r="AH164">
        <v>2913</v>
      </c>
      <c r="AM164">
        <v>350</v>
      </c>
      <c r="AN164">
        <v>1259</v>
      </c>
      <c r="AO164">
        <v>1278</v>
      </c>
      <c r="AP164">
        <v>10225</v>
      </c>
      <c r="AQ164">
        <v>18714</v>
      </c>
      <c r="AT164" s="3"/>
      <c r="AY164" s="3"/>
      <c r="AZ164" s="3"/>
      <c r="BA164" s="3"/>
      <c r="BB164" s="3"/>
      <c r="BC164" s="3"/>
    </row>
    <row r="165" spans="2:55">
      <c r="B165" t="s">
        <v>139</v>
      </c>
      <c r="AT165" s="3"/>
      <c r="AY165" s="3"/>
      <c r="AZ165" s="3"/>
      <c r="BA165" s="3"/>
      <c r="BB165" s="3"/>
      <c r="BC165" s="3"/>
    </row>
    <row r="166" spans="2:55">
      <c r="B166" t="s">
        <v>140</v>
      </c>
      <c r="AT166" s="3"/>
      <c r="AY166" s="3"/>
      <c r="AZ166" s="3">
        <v>3268</v>
      </c>
      <c r="BA166" s="3"/>
      <c r="BB166" s="3">
        <v>2000</v>
      </c>
      <c r="BC166" s="3"/>
    </row>
    <row r="167" spans="2:55">
      <c r="B167" t="s">
        <v>93</v>
      </c>
      <c r="AM167">
        <v>5791</v>
      </c>
      <c r="AT167" s="3"/>
      <c r="AY167" s="3"/>
      <c r="AZ167" s="3"/>
      <c r="BA167" s="3"/>
      <c r="BB167" s="3"/>
      <c r="BC167" s="3">
        <v>121</v>
      </c>
    </row>
    <row r="168" spans="2:55">
      <c r="B168" t="s">
        <v>141</v>
      </c>
      <c r="AT168" s="3"/>
      <c r="AY168" s="3"/>
      <c r="AZ168" s="3"/>
      <c r="BA168" s="3"/>
      <c r="BB168" s="3"/>
      <c r="BC168" s="3"/>
    </row>
    <row r="169" spans="2:55">
      <c r="B169" t="s">
        <v>142</v>
      </c>
      <c r="AP169">
        <v>982</v>
      </c>
      <c r="AQ169">
        <v>4065</v>
      </c>
      <c r="AT169" s="3"/>
      <c r="AY169" s="3"/>
      <c r="AZ169" s="3"/>
      <c r="BA169" s="3">
        <v>555803</v>
      </c>
      <c r="BB169" s="3"/>
      <c r="BC169" s="3"/>
    </row>
    <row r="170" spans="2:55">
      <c r="B170" t="s">
        <v>156</v>
      </c>
      <c r="AM170">
        <v>10</v>
      </c>
      <c r="AN170">
        <v>3000</v>
      </c>
      <c r="AO170">
        <v>3120</v>
      </c>
      <c r="AQ170">
        <v>4954</v>
      </c>
      <c r="AT170" s="3"/>
      <c r="AY170" s="3"/>
      <c r="AZ170" s="3"/>
      <c r="BA170" s="3"/>
      <c r="BB170" s="3"/>
      <c r="BC170" s="3">
        <v>2000</v>
      </c>
    </row>
    <row r="171" spans="2:55">
      <c r="B171" t="s">
        <v>243</v>
      </c>
      <c r="AT171" s="3"/>
      <c r="AY171" s="3"/>
      <c r="AZ171" s="3"/>
      <c r="BA171" s="3">
        <v>3687815</v>
      </c>
      <c r="BB171" s="3">
        <v>4939555</v>
      </c>
      <c r="BC171" s="3"/>
    </row>
    <row r="172" spans="2:55">
      <c r="B172" t="s">
        <v>94</v>
      </c>
      <c r="S172">
        <v>360</v>
      </c>
      <c r="T172">
        <v>1</v>
      </c>
      <c r="AN172">
        <v>30</v>
      </c>
      <c r="AT172" s="3"/>
      <c r="AY172" s="3"/>
      <c r="AZ172" s="3"/>
      <c r="BA172" s="3"/>
      <c r="BB172" s="3"/>
      <c r="BC172" s="3"/>
    </row>
    <row r="173" spans="2:55">
      <c r="B173" t="s">
        <v>28</v>
      </c>
      <c r="S173">
        <v>208</v>
      </c>
      <c r="T173">
        <v>1</v>
      </c>
      <c r="AC173">
        <v>3485</v>
      </c>
      <c r="AM173">
        <v>4859</v>
      </c>
      <c r="AO173">
        <v>405</v>
      </c>
      <c r="AP173">
        <v>414</v>
      </c>
      <c r="AQ173">
        <v>579</v>
      </c>
      <c r="AS173">
        <v>575</v>
      </c>
      <c r="AT173" s="3"/>
      <c r="AY173" s="3"/>
      <c r="AZ173" s="3"/>
      <c r="BA173" s="3"/>
      <c r="BB173" s="3"/>
      <c r="BC173" s="3">
        <v>971196</v>
      </c>
    </row>
    <row r="174" spans="2:55">
      <c r="B174" t="s">
        <v>185</v>
      </c>
      <c r="AT174" s="3"/>
      <c r="AY174" s="3"/>
      <c r="AZ174" s="3"/>
      <c r="BA174" s="3"/>
      <c r="BB174" s="3"/>
      <c r="BC174" s="3"/>
    </row>
    <row r="175" spans="2:55">
      <c r="B175" t="s">
        <v>95</v>
      </c>
      <c r="AT175" s="3"/>
      <c r="AY175" s="3"/>
      <c r="AZ175" s="3"/>
      <c r="BA175" s="3"/>
      <c r="BB175" s="3"/>
      <c r="BC175" s="3">
        <v>706631</v>
      </c>
    </row>
    <row r="176" spans="2:55">
      <c r="B176" t="s">
        <v>27</v>
      </c>
      <c r="AA176">
        <v>38350</v>
      </c>
      <c r="AB176">
        <v>24315</v>
      </c>
      <c r="AC176">
        <v>5992</v>
      </c>
      <c r="AD176">
        <v>469</v>
      </c>
      <c r="AE176">
        <v>114330</v>
      </c>
      <c r="AF176">
        <v>1500</v>
      </c>
      <c r="AG176">
        <v>28065</v>
      </c>
      <c r="AH176">
        <v>4566</v>
      </c>
      <c r="AM176">
        <v>46725</v>
      </c>
      <c r="AN176">
        <v>2300</v>
      </c>
      <c r="AO176">
        <v>400</v>
      </c>
      <c r="AQ176">
        <v>136</v>
      </c>
      <c r="AS176">
        <v>70</v>
      </c>
      <c r="AT176" s="3"/>
      <c r="AU176">
        <v>35896</v>
      </c>
      <c r="AY176" s="3"/>
      <c r="AZ176" s="3">
        <v>77854</v>
      </c>
      <c r="BA176" s="3">
        <v>730089</v>
      </c>
      <c r="BB176" s="3">
        <v>1614000</v>
      </c>
      <c r="BC176" s="3">
        <v>1261420</v>
      </c>
    </row>
    <row r="177" spans="2:56">
      <c r="B177" t="s">
        <v>30</v>
      </c>
      <c r="W177">
        <v>375</v>
      </c>
      <c r="Z177">
        <v>2980</v>
      </c>
      <c r="AB177">
        <v>195</v>
      </c>
      <c r="AF177">
        <v>122</v>
      </c>
      <c r="AG177">
        <v>200</v>
      </c>
      <c r="AH177">
        <v>1517</v>
      </c>
      <c r="AM177">
        <v>1741</v>
      </c>
      <c r="AQ177">
        <v>282</v>
      </c>
      <c r="AT177" s="3"/>
      <c r="AY177" s="3"/>
      <c r="AZ177" s="3"/>
      <c r="BA177" s="3"/>
      <c r="BB177" s="3"/>
      <c r="BC177" s="3">
        <v>421961</v>
      </c>
    </row>
    <row r="178" spans="2:56">
      <c r="B178" t="s">
        <v>143</v>
      </c>
      <c r="AO178">
        <v>179</v>
      </c>
      <c r="AT178" s="3"/>
      <c r="AY178" s="3"/>
      <c r="AZ178" s="3"/>
      <c r="BA178" s="3"/>
      <c r="BB178" s="3"/>
      <c r="BC178" s="3"/>
    </row>
    <row r="179" spans="2:56">
      <c r="B179" t="s">
        <v>194</v>
      </c>
      <c r="AT179" s="3"/>
      <c r="AY179" s="3"/>
      <c r="AZ179" s="3"/>
      <c r="BA179" s="3"/>
      <c r="BB179" s="3"/>
      <c r="BC179" s="3"/>
    </row>
    <row r="180" spans="2:56">
      <c r="B180" t="s">
        <v>157</v>
      </c>
      <c r="W180">
        <v>125</v>
      </c>
      <c r="AT180" s="3"/>
      <c r="AY180" s="3"/>
      <c r="AZ180" s="3"/>
      <c r="BA180" s="3"/>
      <c r="BB180" s="3"/>
      <c r="BC180" s="3"/>
    </row>
    <row r="181" spans="2:56">
      <c r="B181" t="s">
        <v>251</v>
      </c>
      <c r="AA181">
        <v>471</v>
      </c>
      <c r="AB181">
        <v>1135</v>
      </c>
      <c r="AD181">
        <v>7500</v>
      </c>
      <c r="AF181">
        <v>700</v>
      </c>
      <c r="AG181">
        <v>2150</v>
      </c>
      <c r="AH181">
        <v>1340</v>
      </c>
      <c r="AT181" s="3"/>
      <c r="AY181" s="3"/>
      <c r="AZ181" s="3"/>
      <c r="BA181" s="3"/>
      <c r="BB181" s="3"/>
      <c r="BC181" s="3"/>
    </row>
    <row r="182" spans="2:56">
      <c r="B182" t="s">
        <v>144</v>
      </c>
      <c r="AE182">
        <v>6544</v>
      </c>
      <c r="AF182">
        <v>2875</v>
      </c>
      <c r="AN182">
        <v>4000</v>
      </c>
      <c r="AP182">
        <v>3050</v>
      </c>
      <c r="AT182" s="3"/>
      <c r="AY182" s="3"/>
      <c r="AZ182" s="3"/>
      <c r="BA182" s="3"/>
      <c r="BB182" s="3"/>
      <c r="BC182" s="3"/>
    </row>
    <row r="183" spans="2:56">
      <c r="B183" t="s">
        <v>48</v>
      </c>
      <c r="AH183">
        <v>7</v>
      </c>
      <c r="AT183" s="3"/>
      <c r="AY183" s="3"/>
      <c r="AZ183" s="3"/>
      <c r="BA183" s="3"/>
      <c r="BB183" s="3"/>
      <c r="BC183" s="3"/>
    </row>
    <row r="184" spans="2:56">
      <c r="B184" t="s">
        <v>221</v>
      </c>
      <c r="AT184" s="3"/>
      <c r="AY184" s="3"/>
      <c r="AZ184" s="3"/>
      <c r="BA184" s="3"/>
      <c r="BB184" s="3">
        <v>13909</v>
      </c>
      <c r="BC184" s="3">
        <v>3800</v>
      </c>
    </row>
    <row r="185" spans="2:56">
      <c r="B185" t="s">
        <v>97</v>
      </c>
      <c r="AP185">
        <v>169</v>
      </c>
      <c r="AT185" s="3"/>
      <c r="AY185" s="3"/>
      <c r="AZ185" s="3"/>
      <c r="BA185" s="3"/>
      <c r="BB185" s="3"/>
      <c r="BC185" s="3"/>
    </row>
    <row r="186" spans="2:56">
      <c r="B186" t="s">
        <v>98</v>
      </c>
      <c r="S186">
        <v>93</v>
      </c>
      <c r="T186">
        <v>112</v>
      </c>
      <c r="U186">
        <v>2</v>
      </c>
      <c r="AT186" s="3"/>
      <c r="AY186" s="3"/>
      <c r="AZ186" s="3"/>
      <c r="BA186" s="3"/>
      <c r="BB186" s="3"/>
      <c r="BC186" s="3"/>
    </row>
    <row r="187" spans="2:56">
      <c r="AY187" s="3"/>
      <c r="AZ187" s="3"/>
      <c r="BA187" s="3"/>
      <c r="BB187" s="3"/>
      <c r="BC187" s="3"/>
    </row>
    <row r="188" spans="2:56">
      <c r="B188" t="s">
        <v>101</v>
      </c>
      <c r="S188">
        <f t="shared" ref="S188:BC188" si="0">SUM(S3:S187)</f>
        <v>3118219</v>
      </c>
      <c r="T188">
        <f t="shared" si="0"/>
        <v>2737794</v>
      </c>
      <c r="U188">
        <f t="shared" si="0"/>
        <v>3230622</v>
      </c>
      <c r="V188">
        <f t="shared" si="0"/>
        <v>5384698</v>
      </c>
      <c r="W188">
        <f t="shared" si="0"/>
        <v>6080644</v>
      </c>
      <c r="X188">
        <f t="shared" si="0"/>
        <v>1595602</v>
      </c>
      <c r="Y188">
        <f t="shared" si="0"/>
        <v>3829010</v>
      </c>
      <c r="Z188">
        <f t="shared" si="0"/>
        <v>181574430</v>
      </c>
      <c r="AA188">
        <f t="shared" si="0"/>
        <v>140634125</v>
      </c>
      <c r="AB188">
        <f t="shared" si="0"/>
        <v>151633276</v>
      </c>
      <c r="AC188">
        <f t="shared" si="0"/>
        <v>130747631</v>
      </c>
      <c r="AD188">
        <f t="shared" si="0"/>
        <v>135091412</v>
      </c>
      <c r="AE188">
        <f t="shared" si="0"/>
        <v>104848276</v>
      </c>
      <c r="AF188">
        <f t="shared" si="0"/>
        <v>80097559</v>
      </c>
      <c r="AG188">
        <f t="shared" si="0"/>
        <v>95377767</v>
      </c>
      <c r="AH188">
        <f t="shared" si="0"/>
        <v>78332891</v>
      </c>
      <c r="AI188">
        <f t="shared" si="0"/>
        <v>0</v>
      </c>
      <c r="AJ188">
        <f t="shared" si="0"/>
        <v>0</v>
      </c>
      <c r="AK188">
        <f t="shared" si="0"/>
        <v>0</v>
      </c>
      <c r="AL188">
        <f t="shared" si="0"/>
        <v>0</v>
      </c>
      <c r="AM188">
        <f t="shared" si="0"/>
        <v>34173569</v>
      </c>
      <c r="AN188">
        <f t="shared" si="0"/>
        <v>35456716</v>
      </c>
      <c r="AO188">
        <f t="shared" si="0"/>
        <v>37654762</v>
      </c>
      <c r="AP188">
        <f t="shared" si="0"/>
        <v>62407336</v>
      </c>
      <c r="AQ188">
        <f t="shared" si="0"/>
        <v>82812941</v>
      </c>
      <c r="AR188">
        <f t="shared" si="0"/>
        <v>0</v>
      </c>
      <c r="AS188">
        <f t="shared" si="0"/>
        <v>96531594</v>
      </c>
      <c r="AT188">
        <f t="shared" si="0"/>
        <v>118163370</v>
      </c>
      <c r="AU188">
        <f t="shared" si="0"/>
        <v>153320989</v>
      </c>
      <c r="AV188">
        <f t="shared" si="0"/>
        <v>70664769</v>
      </c>
      <c r="AW188">
        <f t="shared" si="0"/>
        <v>109582089</v>
      </c>
      <c r="AX188">
        <f t="shared" si="0"/>
        <v>166926278</v>
      </c>
      <c r="AY188" s="3">
        <f t="shared" si="0"/>
        <v>236197189</v>
      </c>
      <c r="AZ188" s="3">
        <f t="shared" si="0"/>
        <v>216083333</v>
      </c>
      <c r="BA188" s="3">
        <f t="shared" si="0"/>
        <v>78848536</v>
      </c>
      <c r="BB188" s="3">
        <f t="shared" si="0"/>
        <v>72873458</v>
      </c>
      <c r="BC188" s="3">
        <f t="shared" si="0"/>
        <v>132561395</v>
      </c>
      <c r="BD188" s="3"/>
    </row>
    <row r="189" spans="2:56">
      <c r="AY189" s="3"/>
      <c r="AZ189" s="3"/>
      <c r="BA189" s="3"/>
      <c r="BB189" s="3"/>
      <c r="BC189" s="3"/>
    </row>
    <row r="190" spans="2:56">
      <c r="S190">
        <f>3118219-S188</f>
        <v>0</v>
      </c>
      <c r="T190">
        <f>2737794-T188</f>
        <v>0</v>
      </c>
      <c r="U190">
        <f>3230622-U188</f>
        <v>0</v>
      </c>
      <c r="V190">
        <f>5384698-V188</f>
        <v>0</v>
      </c>
      <c r="W190">
        <f>6080644-W188</f>
        <v>0</v>
      </c>
      <c r="Z190">
        <f>181574430-Z188</f>
        <v>0</v>
      </c>
      <c r="AA190">
        <f>140634125-AA188</f>
        <v>0</v>
      </c>
      <c r="AB190">
        <f>151633276-AB188</f>
        <v>0</v>
      </c>
      <c r="AC190">
        <f>130747631-AC188</f>
        <v>0</v>
      </c>
      <c r="AD190">
        <f>135091412-AD188</f>
        <v>0</v>
      </c>
      <c r="AE190">
        <f>104848276-AE188</f>
        <v>0</v>
      </c>
      <c r="AF190">
        <f>80097559-AF188</f>
        <v>0</v>
      </c>
      <c r="AG190">
        <f>95377767-AG188</f>
        <v>0</v>
      </c>
      <c r="AH190">
        <f>78332891-AH188</f>
        <v>0</v>
      </c>
      <c r="AM190">
        <f>34173569-AM188</f>
        <v>0</v>
      </c>
      <c r="AN190">
        <f>35456716-AN188</f>
        <v>0</v>
      </c>
      <c r="AO190">
        <f>37654762-AO188</f>
        <v>0</v>
      </c>
      <c r="AP190">
        <f>62407336-AP188</f>
        <v>0</v>
      </c>
      <c r="AQ190">
        <f>82812941-AQ188</f>
        <v>0</v>
      </c>
      <c r="AS190">
        <f>96531594-AS188</f>
        <v>0</v>
      </c>
      <c r="AT190">
        <f>118163370-AT188</f>
        <v>0</v>
      </c>
      <c r="AU190">
        <f>153320989-AU188</f>
        <v>0</v>
      </c>
      <c r="AV190">
        <f>70664769-AV188</f>
        <v>0</v>
      </c>
      <c r="AW190">
        <f>109582089-AW188</f>
        <v>0</v>
      </c>
      <c r="AX190">
        <f>166926278-AX188</f>
        <v>0</v>
      </c>
      <c r="AY190" s="4">
        <f>236197189-AY188</f>
        <v>0</v>
      </c>
      <c r="AZ190" s="4">
        <f>216083333-AZ188</f>
        <v>0</v>
      </c>
      <c r="BA190" s="4">
        <f>78848536-BA188</f>
        <v>0</v>
      </c>
      <c r="BB190" s="4">
        <f>72873458-BB188</f>
        <v>0</v>
      </c>
      <c r="BC190" s="4">
        <f>132561395-BC188</f>
        <v>0</v>
      </c>
    </row>
    <row r="192" spans="2:56">
      <c r="S192" t="s">
        <v>208</v>
      </c>
      <c r="T192" t="s">
        <v>208</v>
      </c>
      <c r="U192" t="s">
        <v>208</v>
      </c>
      <c r="V192" t="s">
        <v>208</v>
      </c>
      <c r="W192" t="s">
        <v>208</v>
      </c>
      <c r="Z192" t="s">
        <v>208</v>
      </c>
      <c r="AA192" t="s">
        <v>208</v>
      </c>
      <c r="AB192" t="s">
        <v>208</v>
      </c>
      <c r="AC192" t="s">
        <v>208</v>
      </c>
      <c r="AD192" t="s">
        <v>208</v>
      </c>
      <c r="AS192" t="s">
        <v>232</v>
      </c>
      <c r="AT192" t="s">
        <v>232</v>
      </c>
      <c r="AU192" t="s">
        <v>232</v>
      </c>
      <c r="AV192" t="s">
        <v>232</v>
      </c>
      <c r="AW192" t="s">
        <v>232</v>
      </c>
      <c r="AX192" t="s">
        <v>232</v>
      </c>
      <c r="AY192" t="s">
        <v>232</v>
      </c>
      <c r="AZ192" t="s">
        <v>232</v>
      </c>
      <c r="BA192" t="s">
        <v>232</v>
      </c>
      <c r="BB192" t="s">
        <v>232</v>
      </c>
      <c r="BC192" t="s">
        <v>232</v>
      </c>
    </row>
    <row r="194" spans="19:55">
      <c r="S194" t="s">
        <v>209</v>
      </c>
      <c r="T194" t="s">
        <v>209</v>
      </c>
      <c r="U194" t="s">
        <v>209</v>
      </c>
      <c r="V194" t="s">
        <v>209</v>
      </c>
      <c r="W194" t="s">
        <v>209</v>
      </c>
      <c r="AS194" t="s">
        <v>209</v>
      </c>
      <c r="AT194" t="s">
        <v>209</v>
      </c>
      <c r="AU194" t="s">
        <v>209</v>
      </c>
      <c r="AV194" t="s">
        <v>209</v>
      </c>
      <c r="AW194" t="s">
        <v>209</v>
      </c>
      <c r="AX194" t="s">
        <v>209</v>
      </c>
      <c r="AY194" t="s">
        <v>209</v>
      </c>
      <c r="AZ194" t="s">
        <v>209</v>
      </c>
      <c r="BA194" t="s">
        <v>209</v>
      </c>
      <c r="BB194" t="s">
        <v>209</v>
      </c>
      <c r="BC194" t="s">
        <v>209</v>
      </c>
    </row>
    <row r="196" spans="19:55">
      <c r="Z196" t="s">
        <v>232</v>
      </c>
      <c r="AA196" t="s">
        <v>232</v>
      </c>
      <c r="AB196" t="s">
        <v>232</v>
      </c>
      <c r="AC196" t="s">
        <v>232</v>
      </c>
      <c r="AD196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</vt:lpstr>
      <vt:lpstr>exports</vt:lpstr>
      <vt:lpstr>domexp</vt:lpstr>
      <vt:lpstr>reexports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2008-10-31T18:06:47Z</dcterms:created>
  <dcterms:modified xsi:type="dcterms:W3CDTF">2012-05-11T12:58:07Z</dcterms:modified>
</cp:coreProperties>
</file>