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600" yWindow="330" windowWidth="14055" windowHeight="9120"/>
  </bookViews>
  <sheets>
    <sheet name="imports" sheetId="1" r:id="rId1"/>
    <sheet name="exports" sheetId="2" r:id="rId2"/>
    <sheet name="domexp" sheetId="4" r:id="rId3"/>
    <sheet name="reexp" sheetId="3" r:id="rId4"/>
  </sheets>
  <calcPr calcId="125725"/>
</workbook>
</file>

<file path=xl/calcChain.xml><?xml version="1.0" encoding="utf-8"?>
<calcChain xmlns="http://schemas.openxmlformats.org/spreadsheetml/2006/main">
  <c r="AZ79" i="4"/>
  <c r="AZ90" i="1"/>
  <c r="AZ92"/>
  <c r="AZ94" s="1"/>
  <c r="BA94"/>
  <c r="BA90"/>
  <c r="AX92"/>
  <c r="AX94" s="1"/>
  <c r="AY92"/>
  <c r="AY94" s="1"/>
  <c r="BA92"/>
  <c r="BB92"/>
  <c r="BB94" s="1"/>
  <c r="AU92"/>
  <c r="AU94" s="1"/>
  <c r="AV92"/>
  <c r="AV94" s="1"/>
  <c r="AW92"/>
  <c r="AW94" s="1"/>
  <c r="BB81" i="4" l="1"/>
  <c r="BB83" s="1"/>
  <c r="BA81"/>
  <c r="BA83" s="1"/>
  <c r="AZ81"/>
  <c r="AZ83" s="1"/>
  <c r="AY81"/>
  <c r="AY83" s="1"/>
  <c r="AX81"/>
  <c r="AX83" s="1"/>
  <c r="AW81"/>
  <c r="AW83" s="1"/>
  <c r="AV81"/>
  <c r="AV83" s="1"/>
  <c r="AU81"/>
  <c r="AU83" s="1"/>
  <c r="AT81"/>
  <c r="AT83" s="1"/>
  <c r="AS81"/>
  <c r="AS83" s="1"/>
  <c r="AR81"/>
  <c r="AR83" s="1"/>
  <c r="AQ81"/>
  <c r="AP81"/>
  <c r="AO81"/>
  <c r="AN81"/>
  <c r="BB71" i="3"/>
  <c r="BB73" s="1"/>
  <c r="BA71"/>
  <c r="BA73" s="1"/>
  <c r="AZ71"/>
  <c r="AZ73" s="1"/>
  <c r="AY71"/>
  <c r="AY73" s="1"/>
  <c r="AX71"/>
  <c r="AX73" s="1"/>
  <c r="AW71"/>
  <c r="AW73" s="1"/>
  <c r="AV71"/>
  <c r="AV73" s="1"/>
  <c r="AU71"/>
  <c r="AU73" s="1"/>
  <c r="AT71"/>
  <c r="AT73" s="1"/>
  <c r="AS71"/>
  <c r="AS73" s="1"/>
  <c r="AR71"/>
  <c r="AR73" s="1"/>
  <c r="AQ71"/>
  <c r="AP71"/>
  <c r="AO71"/>
  <c r="AN71"/>
  <c r="AQ83" i="2"/>
  <c r="AQ85" s="1"/>
  <c r="AR83"/>
  <c r="AS83"/>
  <c r="AT83"/>
  <c r="AU83"/>
  <c r="AV83"/>
  <c r="AW83"/>
  <c r="AX83"/>
  <c r="AY83"/>
  <c r="AZ83"/>
  <c r="BA83"/>
  <c r="BB83"/>
  <c r="AT92" i="1"/>
  <c r="AT94" s="1"/>
  <c r="AS90"/>
  <c r="AS92"/>
  <c r="AS94" s="1"/>
  <c r="AR92"/>
  <c r="AR94" s="1"/>
  <c r="AQ92"/>
  <c r="AQ94" s="1"/>
  <c r="AP83" i="2"/>
  <c r="AP85" s="1"/>
  <c r="AO83"/>
  <c r="AO85" s="1"/>
  <c r="AN83"/>
  <c r="AN85" s="1"/>
  <c r="AO92" i="1"/>
  <c r="AO94" s="1"/>
  <c r="AP92"/>
  <c r="AP94" s="1"/>
  <c r="AN92"/>
  <c r="AN94" s="1"/>
</calcChain>
</file>

<file path=xl/sharedStrings.xml><?xml version="1.0" encoding="utf-8"?>
<sst xmlns="http://schemas.openxmlformats.org/spreadsheetml/2006/main" count="452" uniqueCount="116">
  <si>
    <t>notes</t>
  </si>
  <si>
    <t>unit</t>
  </si>
  <si>
    <t>Iraq</t>
  </si>
  <si>
    <t>UK</t>
  </si>
  <si>
    <t>Japan</t>
  </si>
  <si>
    <t>US</t>
  </si>
  <si>
    <t>India</t>
  </si>
  <si>
    <t>Germany</t>
  </si>
  <si>
    <t>Belgium</t>
  </si>
  <si>
    <t>Iran</t>
  </si>
  <si>
    <t>Dutch East Indies</t>
  </si>
  <si>
    <t>Italy</t>
  </si>
  <si>
    <t>Holland</t>
  </si>
  <si>
    <t>Czechoslovakia</t>
  </si>
  <si>
    <t>Syria</t>
  </si>
  <si>
    <t>Egypt</t>
  </si>
  <si>
    <t xml:space="preserve">Rumania </t>
  </si>
  <si>
    <t>France</t>
  </si>
  <si>
    <t>Australia</t>
  </si>
  <si>
    <t>USSR</t>
  </si>
  <si>
    <t>Sweden</t>
  </si>
  <si>
    <t>Ceylon</t>
  </si>
  <si>
    <t>Austria</t>
  </si>
  <si>
    <t>Poland</t>
  </si>
  <si>
    <t>Switzerland</t>
  </si>
  <si>
    <t>Turkey</t>
  </si>
  <si>
    <t>Arabia</t>
  </si>
  <si>
    <t>Palestine &amp; Transjordan</t>
  </si>
  <si>
    <t xml:space="preserve">Hungary </t>
  </si>
  <si>
    <t xml:space="preserve">Norway </t>
  </si>
  <si>
    <t>China</t>
  </si>
  <si>
    <t>Greece</t>
  </si>
  <si>
    <t>Finland</t>
  </si>
  <si>
    <t>Denmark</t>
  </si>
  <si>
    <t>Kenya</t>
  </si>
  <si>
    <t>Straits Settlements</t>
  </si>
  <si>
    <t>Bulgary</t>
  </si>
  <si>
    <t>French Indochina</t>
  </si>
  <si>
    <t>Ireland</t>
  </si>
  <si>
    <t>Morocco</t>
  </si>
  <si>
    <t>Siam</t>
  </si>
  <si>
    <t>Esthonia</t>
  </si>
  <si>
    <t>Yugoslavia</t>
  </si>
  <si>
    <t>Argentine</t>
  </si>
  <si>
    <t>Canada</t>
  </si>
  <si>
    <t>Spain</t>
  </si>
  <si>
    <t>Other countries</t>
  </si>
  <si>
    <t>Dinars</t>
  </si>
  <si>
    <t>countries of origin</t>
  </si>
  <si>
    <t>countries of destination</t>
  </si>
  <si>
    <t>Algeria</t>
  </si>
  <si>
    <t>Northern Ireland</t>
  </si>
  <si>
    <t>New Zealand</t>
  </si>
  <si>
    <t>Tunis</t>
  </si>
  <si>
    <t>Union of South Africa</t>
  </si>
  <si>
    <t>British Somaliland</t>
  </si>
  <si>
    <t>Sudan</t>
  </si>
  <si>
    <t>Malta</t>
  </si>
  <si>
    <t>Portuguese East Africa</t>
  </si>
  <si>
    <t>Cyprus</t>
  </si>
  <si>
    <t>Zanzibar</t>
  </si>
  <si>
    <t>Canary Islands</t>
  </si>
  <si>
    <t>Foreign Trade Statistics for the Calendar Year (HF236.I6 A4)</t>
  </si>
  <si>
    <t>Kuwait</t>
  </si>
  <si>
    <t>Oman</t>
  </si>
  <si>
    <t>Aden</t>
  </si>
  <si>
    <t>Saudi Arabia</t>
  </si>
  <si>
    <t>Bahrain</t>
  </si>
  <si>
    <t>Yemen</t>
  </si>
  <si>
    <t>Burma</t>
  </si>
  <si>
    <t>Portuguese India</t>
  </si>
  <si>
    <t>Colombia</t>
  </si>
  <si>
    <t>Portugal</t>
  </si>
  <si>
    <t>Part of Arabia before 1938</t>
  </si>
  <si>
    <t>Philippines</t>
  </si>
  <si>
    <t>Brazil</t>
  </si>
  <si>
    <t>Belgian Congo</t>
  </si>
  <si>
    <t>Honduras</t>
  </si>
  <si>
    <t>Tanganyea</t>
  </si>
  <si>
    <t>Uruguay</t>
  </si>
  <si>
    <t>Afghanistan</t>
  </si>
  <si>
    <t>Latvia</t>
  </si>
  <si>
    <t>Jamaica</t>
  </si>
  <si>
    <t>British North Borneo</t>
  </si>
  <si>
    <t>Newfoundland</t>
  </si>
  <si>
    <t>Bahrein</t>
  </si>
  <si>
    <t>No break-out by domestic exports &amp; reexports</t>
  </si>
  <si>
    <t>Eritrea</t>
  </si>
  <si>
    <t>Mauritius</t>
  </si>
  <si>
    <t>Ethiopia</t>
  </si>
  <si>
    <t>Palestine &amp; Transjordan total off 50000 in book; % gives right data</t>
  </si>
  <si>
    <t>Mediteranian Ports</t>
  </si>
  <si>
    <t>French Somaliland</t>
  </si>
  <si>
    <t>Tanganyika</t>
  </si>
  <si>
    <t>British Army</t>
  </si>
  <si>
    <t>British Army Disposals</t>
  </si>
  <si>
    <t>Nigeria</t>
  </si>
  <si>
    <t>Cuba</t>
  </si>
  <si>
    <t>Lebanon</t>
  </si>
  <si>
    <t>Palestine</t>
  </si>
  <si>
    <t>Transjordania</t>
  </si>
  <si>
    <t>Italian Somaliland</t>
  </si>
  <si>
    <t>Rhodes</t>
  </si>
  <si>
    <t>Mexico</t>
  </si>
  <si>
    <t>Malay States</t>
  </si>
  <si>
    <t>Indonesia in 1949</t>
  </si>
  <si>
    <t>My feeling is that Norway is included by itself and in other countries</t>
  </si>
  <si>
    <t>Foreign trade statistics</t>
  </si>
  <si>
    <t>Chile</t>
  </si>
  <si>
    <t>Gold Coast</t>
  </si>
  <si>
    <t>Gibraltar</t>
  </si>
  <si>
    <t>British Guiana</t>
  </si>
  <si>
    <t>Baluchistan</t>
  </si>
  <si>
    <t>Fiume</t>
  </si>
  <si>
    <t>Spanish Morocco</t>
  </si>
  <si>
    <t>TOTAL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</si>
</sst>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/>
    <xf numFmtId="3" fontId="0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B100"/>
  <sheetViews>
    <sheetView tabSelected="1" workbookViewId="0">
      <pane xSplit="2" ySplit="3" topLeftCell="AJ76" activePane="bottomRight" state="frozen"/>
      <selection pane="topRight" activeCell="C1" sqref="C1"/>
      <selection pane="bottomLeft" activeCell="A3" sqref="A3"/>
      <selection pane="bottomRight" activeCell="B92" sqref="B92"/>
    </sheetView>
  </sheetViews>
  <sheetFormatPr defaultRowHeight="15"/>
  <cols>
    <col min="2" max="2" width="13" customWidth="1"/>
    <col min="49" max="49" width="9.140625" style="1"/>
    <col min="52" max="52" width="11.28515625" style="1" customWidth="1"/>
  </cols>
  <sheetData>
    <row r="1" spans="1:54">
      <c r="C1" t="s">
        <v>0</v>
      </c>
      <c r="D1" t="s">
        <v>1</v>
      </c>
      <c r="E1">
        <v>1900</v>
      </c>
      <c r="F1">
        <v>1901</v>
      </c>
      <c r="G1">
        <v>1902</v>
      </c>
      <c r="H1">
        <v>1903</v>
      </c>
      <c r="I1">
        <v>1904</v>
      </c>
      <c r="J1">
        <v>1905</v>
      </c>
      <c r="K1">
        <v>1906</v>
      </c>
      <c r="L1">
        <v>1907</v>
      </c>
      <c r="M1">
        <v>1908</v>
      </c>
      <c r="N1">
        <v>1909</v>
      </c>
      <c r="O1">
        <v>1910</v>
      </c>
      <c r="P1">
        <v>1911</v>
      </c>
      <c r="Q1">
        <v>1912</v>
      </c>
      <c r="R1">
        <v>1913</v>
      </c>
      <c r="S1">
        <v>1914</v>
      </c>
      <c r="T1">
        <v>1915</v>
      </c>
      <c r="U1">
        <v>1916</v>
      </c>
      <c r="V1">
        <v>1917</v>
      </c>
      <c r="W1">
        <v>1918</v>
      </c>
      <c r="X1">
        <v>1919</v>
      </c>
      <c r="Y1">
        <v>1920</v>
      </c>
      <c r="Z1">
        <v>1921</v>
      </c>
      <c r="AA1" s="1">
        <v>1922</v>
      </c>
      <c r="AB1">
        <v>1923</v>
      </c>
      <c r="AC1" s="1">
        <v>1924</v>
      </c>
      <c r="AD1">
        <v>1925</v>
      </c>
      <c r="AE1" s="1">
        <v>1926</v>
      </c>
      <c r="AF1">
        <v>1927</v>
      </c>
      <c r="AG1">
        <v>1928</v>
      </c>
      <c r="AH1">
        <v>1929</v>
      </c>
      <c r="AI1">
        <v>1930</v>
      </c>
      <c r="AJ1" s="1">
        <v>1931</v>
      </c>
      <c r="AK1" s="1">
        <v>1932</v>
      </c>
      <c r="AL1" s="1">
        <v>1933</v>
      </c>
      <c r="AM1">
        <v>1934</v>
      </c>
      <c r="AN1">
        <v>1935</v>
      </c>
      <c r="AO1">
        <v>1936</v>
      </c>
      <c r="AP1">
        <v>1937</v>
      </c>
      <c r="AQ1">
        <v>1938</v>
      </c>
      <c r="AR1">
        <v>1939</v>
      </c>
      <c r="AS1">
        <v>1940</v>
      </c>
      <c r="AT1">
        <v>1941</v>
      </c>
      <c r="AU1">
        <v>1942</v>
      </c>
      <c r="AV1">
        <v>1943</v>
      </c>
      <c r="AW1" s="1">
        <v>1944</v>
      </c>
      <c r="AX1">
        <v>1945</v>
      </c>
      <c r="AY1">
        <v>1946</v>
      </c>
      <c r="AZ1" s="1">
        <v>1947</v>
      </c>
      <c r="BA1">
        <v>1948</v>
      </c>
      <c r="BB1">
        <v>1949</v>
      </c>
    </row>
    <row r="2" spans="1:54">
      <c r="AA2" s="1"/>
      <c r="AC2" s="1"/>
      <c r="AE2" s="1"/>
      <c r="AJ2" s="1"/>
      <c r="AK2" s="1"/>
      <c r="AL2" s="1"/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 s="1">
        <v>1</v>
      </c>
      <c r="AX2">
        <v>1</v>
      </c>
      <c r="AY2">
        <v>1</v>
      </c>
      <c r="AZ2" s="1">
        <v>1</v>
      </c>
      <c r="BA2">
        <v>1</v>
      </c>
      <c r="BB2">
        <v>1</v>
      </c>
    </row>
    <row r="3" spans="1:54">
      <c r="AN3" t="s">
        <v>47</v>
      </c>
      <c r="AO3" t="s">
        <v>47</v>
      </c>
      <c r="AP3" t="s">
        <v>47</v>
      </c>
      <c r="AQ3" t="s">
        <v>47</v>
      </c>
      <c r="AR3" t="s">
        <v>47</v>
      </c>
      <c r="AS3" t="s">
        <v>47</v>
      </c>
      <c r="AT3" t="s">
        <v>47</v>
      </c>
      <c r="AU3" t="s">
        <v>47</v>
      </c>
      <c r="AV3" t="s">
        <v>47</v>
      </c>
      <c r="AW3" s="1" t="s">
        <v>47</v>
      </c>
      <c r="AX3" t="s">
        <v>47</v>
      </c>
      <c r="AY3" t="s">
        <v>47</v>
      </c>
      <c r="AZ3" s="1" t="s">
        <v>47</v>
      </c>
      <c r="BA3" s="1" t="s">
        <v>47</v>
      </c>
    </row>
    <row r="4" spans="1:54">
      <c r="A4" t="s">
        <v>2</v>
      </c>
      <c r="B4" t="s">
        <v>3</v>
      </c>
      <c r="AN4">
        <v>1943486</v>
      </c>
      <c r="AO4">
        <v>2272161</v>
      </c>
      <c r="AP4">
        <v>2825787</v>
      </c>
      <c r="AQ4">
        <v>2819434</v>
      </c>
      <c r="AR4">
        <v>1917057</v>
      </c>
      <c r="AS4">
        <v>1702250</v>
      </c>
      <c r="AT4">
        <v>1337719</v>
      </c>
      <c r="AU4">
        <v>1457846</v>
      </c>
      <c r="AV4">
        <v>1707898</v>
      </c>
      <c r="AW4" s="1">
        <v>1599346</v>
      </c>
      <c r="AX4">
        <v>3294817</v>
      </c>
      <c r="AY4">
        <v>12375862</v>
      </c>
      <c r="AZ4" s="2">
        <v>17528985</v>
      </c>
      <c r="BA4" s="1">
        <v>19790373</v>
      </c>
      <c r="BB4" s="1">
        <v>17521788</v>
      </c>
    </row>
    <row r="5" spans="1:54">
      <c r="B5" t="s">
        <v>4</v>
      </c>
      <c r="AN5">
        <v>1361288</v>
      </c>
      <c r="AO5">
        <v>1346252</v>
      </c>
      <c r="AP5">
        <v>1747367</v>
      </c>
      <c r="AQ5">
        <v>1385833</v>
      </c>
      <c r="AR5">
        <v>1526840</v>
      </c>
      <c r="AS5">
        <v>1616621</v>
      </c>
      <c r="AT5">
        <v>1048402</v>
      </c>
      <c r="AU5">
        <v>521111</v>
      </c>
      <c r="AV5">
        <v>100868</v>
      </c>
      <c r="AW5" s="1">
        <v>16084</v>
      </c>
      <c r="AX5">
        <v>1772</v>
      </c>
      <c r="AZ5" s="2">
        <v>633</v>
      </c>
      <c r="BA5" s="1">
        <v>27679</v>
      </c>
      <c r="BB5" s="1">
        <v>217433</v>
      </c>
    </row>
    <row r="6" spans="1:54">
      <c r="B6" t="s">
        <v>5</v>
      </c>
      <c r="AN6">
        <v>429343</v>
      </c>
      <c r="AO6">
        <v>459407</v>
      </c>
      <c r="AP6">
        <v>727378</v>
      </c>
      <c r="AQ6">
        <v>849462</v>
      </c>
      <c r="AR6">
        <v>688530</v>
      </c>
      <c r="AS6">
        <v>947248</v>
      </c>
      <c r="AT6">
        <v>955417</v>
      </c>
      <c r="AU6">
        <v>1389015</v>
      </c>
      <c r="AV6">
        <v>968018</v>
      </c>
      <c r="AW6" s="1">
        <v>1670037</v>
      </c>
      <c r="AX6">
        <v>3645530</v>
      </c>
      <c r="AY6">
        <v>2207223</v>
      </c>
      <c r="AZ6" s="2">
        <v>3342555</v>
      </c>
      <c r="BA6" s="1">
        <v>3571700</v>
      </c>
      <c r="BB6" s="1">
        <v>4624163</v>
      </c>
    </row>
    <row r="7" spans="1:54">
      <c r="B7" t="s">
        <v>6</v>
      </c>
      <c r="AN7">
        <v>448980</v>
      </c>
      <c r="AO7">
        <v>486703</v>
      </c>
      <c r="AP7">
        <v>656988</v>
      </c>
      <c r="AQ7">
        <v>605263</v>
      </c>
      <c r="AR7">
        <v>586287</v>
      </c>
      <c r="AS7">
        <v>947274</v>
      </c>
      <c r="AT7">
        <v>1299322</v>
      </c>
      <c r="AU7">
        <v>6238106</v>
      </c>
      <c r="AV7">
        <v>8741551</v>
      </c>
      <c r="AW7" s="1">
        <v>4206027</v>
      </c>
      <c r="AX7">
        <v>3377673</v>
      </c>
      <c r="AY7">
        <v>4106113</v>
      </c>
      <c r="AZ7" s="2">
        <v>5101571</v>
      </c>
      <c r="BA7" s="1">
        <v>1684846</v>
      </c>
      <c r="BB7" s="1">
        <v>2153399</v>
      </c>
    </row>
    <row r="8" spans="1:54">
      <c r="B8" t="s">
        <v>7</v>
      </c>
      <c r="AN8">
        <v>356535</v>
      </c>
      <c r="AO8">
        <v>463828</v>
      </c>
      <c r="AP8">
        <v>631701</v>
      </c>
      <c r="AQ8">
        <v>691055</v>
      </c>
      <c r="AR8">
        <v>517806</v>
      </c>
      <c r="AS8">
        <v>24736</v>
      </c>
      <c r="AT8">
        <v>5126</v>
      </c>
      <c r="AU8">
        <v>11944</v>
      </c>
      <c r="AV8">
        <v>11871</v>
      </c>
      <c r="AW8" s="1">
        <v>4235</v>
      </c>
      <c r="AX8">
        <v>9361</v>
      </c>
      <c r="AY8">
        <v>1821</v>
      </c>
      <c r="AZ8" s="2">
        <v>2998</v>
      </c>
      <c r="BA8" s="1">
        <v>281277</v>
      </c>
      <c r="BB8" s="1">
        <v>283575</v>
      </c>
    </row>
    <row r="9" spans="1:54">
      <c r="B9" t="s">
        <v>8</v>
      </c>
      <c r="AN9">
        <v>282461</v>
      </c>
      <c r="AO9">
        <v>290060</v>
      </c>
      <c r="AP9">
        <v>511440</v>
      </c>
      <c r="AQ9">
        <v>380879</v>
      </c>
      <c r="AR9">
        <v>406049</v>
      </c>
      <c r="AS9">
        <v>231667</v>
      </c>
      <c r="AT9">
        <v>15589</v>
      </c>
      <c r="AU9">
        <v>2850</v>
      </c>
      <c r="AV9">
        <v>1</v>
      </c>
      <c r="AY9">
        <v>159721</v>
      </c>
      <c r="AZ9" s="2">
        <v>1328856</v>
      </c>
      <c r="BA9" s="1">
        <v>1302935</v>
      </c>
      <c r="BB9" s="1">
        <v>594104</v>
      </c>
    </row>
    <row r="10" spans="1:54">
      <c r="B10" t="s">
        <v>9</v>
      </c>
      <c r="AN10">
        <v>621581</v>
      </c>
      <c r="AO10">
        <v>408208</v>
      </c>
      <c r="AP10">
        <v>385704</v>
      </c>
      <c r="AQ10">
        <v>395087</v>
      </c>
      <c r="AR10">
        <v>407526</v>
      </c>
      <c r="AS10">
        <v>364573</v>
      </c>
      <c r="AT10">
        <v>427247</v>
      </c>
      <c r="AU10">
        <v>939161</v>
      </c>
      <c r="AV10">
        <v>1022275</v>
      </c>
      <c r="AW10" s="1">
        <v>1359397</v>
      </c>
      <c r="AX10">
        <v>3122998</v>
      </c>
      <c r="AY10">
        <v>2316305</v>
      </c>
      <c r="AZ10" s="2">
        <v>1687207</v>
      </c>
      <c r="BA10" s="1">
        <v>1978600</v>
      </c>
      <c r="BB10" s="1">
        <v>1278117</v>
      </c>
    </row>
    <row r="11" spans="1:54">
      <c r="B11" t="s">
        <v>10</v>
      </c>
      <c r="C11" t="s">
        <v>105</v>
      </c>
      <c r="AN11">
        <v>125665</v>
      </c>
      <c r="AO11">
        <v>188541</v>
      </c>
      <c r="AP11">
        <v>352771</v>
      </c>
      <c r="AQ11">
        <v>406400</v>
      </c>
      <c r="AR11">
        <v>449368</v>
      </c>
      <c r="AS11">
        <v>732499</v>
      </c>
      <c r="AT11">
        <v>838999</v>
      </c>
      <c r="AU11">
        <v>506857</v>
      </c>
      <c r="AV11">
        <v>128112</v>
      </c>
      <c r="AW11" s="1">
        <v>1452</v>
      </c>
      <c r="AY11">
        <v>4741</v>
      </c>
      <c r="AZ11" s="2">
        <v>29251</v>
      </c>
      <c r="BA11" s="1">
        <v>63609</v>
      </c>
      <c r="BB11" s="1">
        <v>119484</v>
      </c>
    </row>
    <row r="12" spans="1:54">
      <c r="B12" t="s">
        <v>11</v>
      </c>
      <c r="AN12">
        <v>122185</v>
      </c>
      <c r="AO12">
        <v>40707</v>
      </c>
      <c r="AP12">
        <v>261122</v>
      </c>
      <c r="AQ12">
        <v>384204</v>
      </c>
      <c r="AR12">
        <v>312162</v>
      </c>
      <c r="AS12">
        <v>147861</v>
      </c>
      <c r="AT12">
        <v>22396</v>
      </c>
      <c r="AU12">
        <v>8992</v>
      </c>
      <c r="AV12">
        <v>67966</v>
      </c>
      <c r="AY12">
        <v>378324</v>
      </c>
      <c r="AZ12" s="2">
        <v>2428232</v>
      </c>
      <c r="BA12" s="1">
        <v>2877331</v>
      </c>
      <c r="BB12" s="1">
        <v>3069821</v>
      </c>
    </row>
    <row r="13" spans="1:54">
      <c r="B13" t="s">
        <v>12</v>
      </c>
      <c r="AN13">
        <v>135169</v>
      </c>
      <c r="AO13">
        <v>148570</v>
      </c>
      <c r="AP13">
        <v>186351</v>
      </c>
      <c r="AQ13">
        <v>179232</v>
      </c>
      <c r="AR13">
        <v>161929</v>
      </c>
      <c r="AS13">
        <v>38971</v>
      </c>
      <c r="AT13">
        <v>2573</v>
      </c>
      <c r="AU13">
        <v>1012</v>
      </c>
      <c r="AV13">
        <v>25</v>
      </c>
      <c r="AY13">
        <v>88389</v>
      </c>
      <c r="AZ13" s="2">
        <v>494000</v>
      </c>
      <c r="BA13" s="1">
        <v>1038533</v>
      </c>
      <c r="BB13" s="1">
        <v>741293</v>
      </c>
    </row>
    <row r="14" spans="1:54">
      <c r="B14" t="s">
        <v>13</v>
      </c>
      <c r="AN14">
        <v>85226</v>
      </c>
      <c r="AO14">
        <v>139274</v>
      </c>
      <c r="AP14">
        <v>167237</v>
      </c>
      <c r="AQ14">
        <v>144571</v>
      </c>
      <c r="AR14">
        <v>115348</v>
      </c>
      <c r="AS14">
        <v>17880</v>
      </c>
      <c r="AT14">
        <v>7527</v>
      </c>
      <c r="AX14">
        <v>2167</v>
      </c>
      <c r="AY14">
        <v>10591</v>
      </c>
      <c r="AZ14" s="2">
        <v>288512</v>
      </c>
      <c r="BA14" s="1">
        <v>850796</v>
      </c>
      <c r="BB14" s="1">
        <v>681250</v>
      </c>
    </row>
    <row r="15" spans="1:54">
      <c r="B15" t="s">
        <v>14</v>
      </c>
      <c r="AN15">
        <v>122698</v>
      </c>
      <c r="AO15">
        <v>117009</v>
      </c>
      <c r="AP15">
        <v>166778</v>
      </c>
      <c r="AQ15">
        <v>168222</v>
      </c>
      <c r="AR15">
        <v>155970</v>
      </c>
      <c r="AS15">
        <v>190443</v>
      </c>
      <c r="AT15">
        <v>142288</v>
      </c>
      <c r="AU15">
        <v>172702</v>
      </c>
      <c r="AV15">
        <v>1087973</v>
      </c>
      <c r="AW15" s="1">
        <v>2312587</v>
      </c>
      <c r="AX15">
        <v>1538519</v>
      </c>
      <c r="AY15">
        <v>1726962</v>
      </c>
      <c r="AZ15" s="2">
        <v>2205021</v>
      </c>
      <c r="BA15" s="1">
        <v>1678581</v>
      </c>
      <c r="BB15" s="1">
        <v>2103702</v>
      </c>
    </row>
    <row r="16" spans="1:54">
      <c r="B16" t="s">
        <v>15</v>
      </c>
      <c r="AN16">
        <v>141167</v>
      </c>
      <c r="AO16">
        <v>112473</v>
      </c>
      <c r="AP16">
        <v>153746</v>
      </c>
      <c r="AQ16">
        <v>137817</v>
      </c>
      <c r="AR16">
        <v>180018</v>
      </c>
      <c r="AS16">
        <v>320491</v>
      </c>
      <c r="AT16">
        <v>170332</v>
      </c>
      <c r="AU16">
        <v>80782</v>
      </c>
      <c r="AV16">
        <v>67328</v>
      </c>
      <c r="AW16" s="1">
        <v>129091</v>
      </c>
      <c r="AX16">
        <v>248046</v>
      </c>
      <c r="AY16">
        <v>189490</v>
      </c>
      <c r="AZ16" s="2">
        <v>219638</v>
      </c>
      <c r="BA16" s="1">
        <v>295467</v>
      </c>
      <c r="BB16" s="1">
        <v>118073</v>
      </c>
    </row>
    <row r="17" spans="2:54">
      <c r="B17" t="s">
        <v>16</v>
      </c>
      <c r="AN17">
        <v>67269</v>
      </c>
      <c r="AO17">
        <v>77529</v>
      </c>
      <c r="AP17">
        <v>112560</v>
      </c>
      <c r="AQ17">
        <v>56276</v>
      </c>
      <c r="AR17">
        <v>85196</v>
      </c>
      <c r="AS17">
        <v>5849</v>
      </c>
      <c r="AT17">
        <v>281</v>
      </c>
      <c r="AU17">
        <v>25</v>
      </c>
      <c r="AV17">
        <v>13671</v>
      </c>
      <c r="AZ17" s="2">
        <v>11253</v>
      </c>
      <c r="BA17" s="1">
        <v>7091</v>
      </c>
      <c r="BB17" s="1">
        <v>4083</v>
      </c>
    </row>
    <row r="18" spans="2:54">
      <c r="B18" t="s">
        <v>17</v>
      </c>
      <c r="AN18">
        <v>112770</v>
      </c>
      <c r="AO18">
        <v>109848</v>
      </c>
      <c r="AP18">
        <v>111455</v>
      </c>
      <c r="AQ18">
        <v>120988</v>
      </c>
      <c r="AR18">
        <v>164200</v>
      </c>
      <c r="AS18">
        <v>116866</v>
      </c>
      <c r="AT18">
        <v>19022</v>
      </c>
      <c r="AU18">
        <v>8091</v>
      </c>
      <c r="AV18">
        <v>227</v>
      </c>
      <c r="AW18" s="1">
        <v>1066</v>
      </c>
      <c r="AX18">
        <v>9276</v>
      </c>
      <c r="AY18">
        <v>127971</v>
      </c>
      <c r="AZ18" s="2">
        <v>593412</v>
      </c>
      <c r="BA18" s="1">
        <v>708168</v>
      </c>
      <c r="BB18" s="1">
        <v>455894</v>
      </c>
    </row>
    <row r="19" spans="2:54">
      <c r="B19" t="s">
        <v>18</v>
      </c>
      <c r="AN19">
        <v>31192</v>
      </c>
      <c r="AO19">
        <v>36690</v>
      </c>
      <c r="AP19">
        <v>80325</v>
      </c>
      <c r="AQ19">
        <v>132652</v>
      </c>
      <c r="AR19">
        <v>1569</v>
      </c>
      <c r="AS19">
        <v>2721</v>
      </c>
      <c r="AT19">
        <v>10518</v>
      </c>
      <c r="AU19">
        <v>59708</v>
      </c>
      <c r="AV19">
        <v>8047</v>
      </c>
      <c r="AW19" s="1">
        <v>12440</v>
      </c>
      <c r="AX19">
        <v>179536</v>
      </c>
      <c r="AY19">
        <v>708308</v>
      </c>
      <c r="AZ19" s="2">
        <v>425125</v>
      </c>
      <c r="BA19" s="1">
        <v>1330340</v>
      </c>
      <c r="BB19" s="1">
        <v>259007</v>
      </c>
    </row>
    <row r="20" spans="2:54">
      <c r="B20" t="s">
        <v>19</v>
      </c>
      <c r="AN20">
        <v>64693</v>
      </c>
      <c r="AO20">
        <v>112312</v>
      </c>
      <c r="AP20">
        <v>65867</v>
      </c>
      <c r="AQ20">
        <v>34373</v>
      </c>
      <c r="AR20">
        <v>3615</v>
      </c>
      <c r="AS20">
        <v>931</v>
      </c>
      <c r="AU20">
        <v>1207</v>
      </c>
      <c r="AV20">
        <v>2714</v>
      </c>
      <c r="AW20" s="1">
        <v>8112</v>
      </c>
      <c r="AX20">
        <v>72330</v>
      </c>
      <c r="AY20">
        <v>52671</v>
      </c>
      <c r="AZ20" s="2">
        <v>141828</v>
      </c>
      <c r="BA20" s="1">
        <v>24648</v>
      </c>
      <c r="BB20" s="1">
        <v>5350</v>
      </c>
    </row>
    <row r="21" spans="2:54">
      <c r="B21" t="s">
        <v>20</v>
      </c>
      <c r="AN21">
        <v>88767</v>
      </c>
      <c r="AO21">
        <v>64220</v>
      </c>
      <c r="AP21">
        <v>63059</v>
      </c>
      <c r="AQ21">
        <v>99545</v>
      </c>
      <c r="AR21">
        <v>104377</v>
      </c>
      <c r="AS21">
        <v>64341</v>
      </c>
      <c r="AT21">
        <v>25066</v>
      </c>
      <c r="AU21">
        <v>5903</v>
      </c>
      <c r="AV21">
        <v>40</v>
      </c>
      <c r="AW21" s="1">
        <v>10878</v>
      </c>
      <c r="AX21">
        <v>3024</v>
      </c>
      <c r="AY21">
        <v>111025</v>
      </c>
      <c r="AZ21" s="2">
        <v>88969</v>
      </c>
      <c r="BA21" s="1">
        <v>454884</v>
      </c>
      <c r="BB21" s="1">
        <v>843744</v>
      </c>
    </row>
    <row r="22" spans="2:54">
      <c r="B22" t="s">
        <v>21</v>
      </c>
      <c r="AN22">
        <v>63669</v>
      </c>
      <c r="AO22">
        <v>67486</v>
      </c>
      <c r="AP22">
        <v>48629</v>
      </c>
      <c r="AQ22">
        <v>45210</v>
      </c>
      <c r="AR22">
        <v>31058</v>
      </c>
      <c r="AS22">
        <v>79931</v>
      </c>
      <c r="AT22">
        <v>50061</v>
      </c>
      <c r="AU22">
        <v>69349</v>
      </c>
      <c r="AV22">
        <v>651</v>
      </c>
      <c r="AW22" s="1">
        <v>36119</v>
      </c>
      <c r="AX22">
        <v>222305</v>
      </c>
      <c r="AY22">
        <v>287725</v>
      </c>
      <c r="AZ22" s="2">
        <v>1515388</v>
      </c>
      <c r="BA22" s="1">
        <v>1945182</v>
      </c>
      <c r="BB22" s="1">
        <v>2554621</v>
      </c>
    </row>
    <row r="23" spans="2:54">
      <c r="B23" t="s">
        <v>22</v>
      </c>
      <c r="AN23">
        <v>26185</v>
      </c>
      <c r="AO23">
        <v>39070</v>
      </c>
      <c r="AP23">
        <v>43581</v>
      </c>
      <c r="AQ23">
        <v>46198</v>
      </c>
      <c r="AR23">
        <v>14135</v>
      </c>
      <c r="AS23">
        <v>1026</v>
      </c>
      <c r="AT23">
        <v>54</v>
      </c>
      <c r="AY23">
        <v>72</v>
      </c>
      <c r="AZ23" s="2">
        <v>6980</v>
      </c>
      <c r="BA23" s="1">
        <v>29148</v>
      </c>
      <c r="BB23" s="1">
        <v>31648</v>
      </c>
    </row>
    <row r="24" spans="2:54">
      <c r="B24" t="s">
        <v>23</v>
      </c>
      <c r="AN24">
        <v>8080</v>
      </c>
      <c r="AO24">
        <v>16037</v>
      </c>
      <c r="AP24">
        <v>36243</v>
      </c>
      <c r="AQ24">
        <v>33408</v>
      </c>
      <c r="AR24">
        <v>23615</v>
      </c>
      <c r="AS24">
        <v>6465</v>
      </c>
      <c r="AT24">
        <v>711</v>
      </c>
      <c r="AZ24" s="2">
        <v>2350</v>
      </c>
      <c r="BA24">
        <v>173006</v>
      </c>
      <c r="BB24">
        <v>107802</v>
      </c>
    </row>
    <row r="25" spans="2:54">
      <c r="B25" t="s">
        <v>24</v>
      </c>
      <c r="AN25">
        <v>30018</v>
      </c>
      <c r="AO25">
        <v>23992</v>
      </c>
      <c r="AP25">
        <v>32223</v>
      </c>
      <c r="AQ25">
        <v>31649</v>
      </c>
      <c r="AR25">
        <v>31243</v>
      </c>
      <c r="AS25">
        <v>50361</v>
      </c>
      <c r="AT25">
        <v>23677</v>
      </c>
      <c r="AU25">
        <v>93863</v>
      </c>
      <c r="AV25">
        <v>168476</v>
      </c>
      <c r="AW25" s="1">
        <v>134632</v>
      </c>
      <c r="AX25">
        <v>77192</v>
      </c>
      <c r="AY25">
        <v>128638</v>
      </c>
      <c r="AZ25" s="2">
        <v>37321</v>
      </c>
      <c r="BA25" s="1">
        <v>50849</v>
      </c>
      <c r="BB25" s="1">
        <v>74998</v>
      </c>
    </row>
    <row r="26" spans="2:54">
      <c r="B26" t="s">
        <v>25</v>
      </c>
      <c r="AN26">
        <v>31519</v>
      </c>
      <c r="AO26">
        <v>29001</v>
      </c>
      <c r="AP26">
        <v>31558</v>
      </c>
      <c r="AQ26">
        <v>38503</v>
      </c>
      <c r="AR26">
        <v>24014</v>
      </c>
      <c r="AS26">
        <v>19884</v>
      </c>
      <c r="AT26">
        <v>33040</v>
      </c>
      <c r="AU26">
        <v>26131</v>
      </c>
      <c r="AV26">
        <v>162480</v>
      </c>
      <c r="AW26" s="1">
        <v>347702</v>
      </c>
      <c r="AX26">
        <v>349674</v>
      </c>
      <c r="AY26">
        <v>470761</v>
      </c>
      <c r="AZ26" s="2">
        <v>295834</v>
      </c>
      <c r="BA26" s="1">
        <v>52606</v>
      </c>
      <c r="BB26" s="1">
        <v>33082</v>
      </c>
    </row>
    <row r="27" spans="2:54">
      <c r="B27" t="s">
        <v>26</v>
      </c>
      <c r="AN27">
        <v>16830</v>
      </c>
      <c r="AO27">
        <v>23106</v>
      </c>
      <c r="AP27">
        <v>27070</v>
      </c>
      <c r="AZ27" s="2"/>
    </row>
    <row r="28" spans="2:54">
      <c r="B28" t="s">
        <v>63</v>
      </c>
      <c r="C28" t="s">
        <v>73</v>
      </c>
      <c r="AQ28">
        <v>9626</v>
      </c>
      <c r="AR28">
        <v>8684</v>
      </c>
      <c r="AS28">
        <v>9587</v>
      </c>
      <c r="AT28">
        <v>18169</v>
      </c>
      <c r="AU28">
        <v>21084</v>
      </c>
      <c r="AV28">
        <v>21272</v>
      </c>
      <c r="AW28" s="1">
        <v>36015</v>
      </c>
      <c r="AX28">
        <v>13433</v>
      </c>
      <c r="AY28">
        <v>37377</v>
      </c>
      <c r="AZ28" s="2">
        <v>11162</v>
      </c>
      <c r="BA28" s="1">
        <v>15828</v>
      </c>
      <c r="BB28" s="1">
        <v>7099</v>
      </c>
    </row>
    <row r="29" spans="2:54">
      <c r="B29" t="s">
        <v>64</v>
      </c>
      <c r="C29" t="s">
        <v>73</v>
      </c>
      <c r="AQ29">
        <v>7707</v>
      </c>
      <c r="AR29">
        <v>8930</v>
      </c>
      <c r="AS29">
        <v>12596</v>
      </c>
      <c r="AT29">
        <v>6190</v>
      </c>
      <c r="AU29">
        <v>115108</v>
      </c>
      <c r="AV29">
        <v>98029</v>
      </c>
      <c r="AW29" s="1">
        <v>118762</v>
      </c>
      <c r="AX29">
        <v>83184</v>
      </c>
      <c r="AY29">
        <v>50362</v>
      </c>
      <c r="AZ29" s="2">
        <v>94196</v>
      </c>
      <c r="BA29" s="1">
        <v>43075</v>
      </c>
      <c r="BB29" s="1">
        <v>36386</v>
      </c>
    </row>
    <row r="30" spans="2:54">
      <c r="B30" t="s">
        <v>65</v>
      </c>
      <c r="C30" t="s">
        <v>73</v>
      </c>
      <c r="AQ30">
        <v>3359</v>
      </c>
      <c r="AR30">
        <v>1263</v>
      </c>
      <c r="AS30">
        <v>3877</v>
      </c>
      <c r="AT30">
        <v>2208</v>
      </c>
      <c r="AU30">
        <v>16937</v>
      </c>
      <c r="AV30">
        <v>173348</v>
      </c>
      <c r="AW30" s="1">
        <v>29984</v>
      </c>
      <c r="AX30">
        <v>30442</v>
      </c>
      <c r="AY30">
        <v>151148</v>
      </c>
      <c r="AZ30" s="2">
        <v>131859</v>
      </c>
      <c r="BA30" s="1">
        <v>98388</v>
      </c>
      <c r="BB30" s="1">
        <v>86413</v>
      </c>
    </row>
    <row r="31" spans="2:54">
      <c r="B31" t="s">
        <v>66</v>
      </c>
      <c r="C31" t="s">
        <v>73</v>
      </c>
      <c r="AQ31">
        <v>2410</v>
      </c>
      <c r="AR31">
        <v>5919</v>
      </c>
      <c r="AS31">
        <v>479</v>
      </c>
      <c r="AT31">
        <v>2382</v>
      </c>
      <c r="AU31">
        <v>2012</v>
      </c>
      <c r="AV31">
        <v>1188</v>
      </c>
      <c r="AW31" s="1">
        <v>7113</v>
      </c>
      <c r="AX31">
        <v>3388</v>
      </c>
      <c r="AY31">
        <v>2559</v>
      </c>
      <c r="AZ31" s="2">
        <v>158</v>
      </c>
    </row>
    <row r="32" spans="2:54">
      <c r="B32" t="s">
        <v>67</v>
      </c>
      <c r="C32" t="s">
        <v>73</v>
      </c>
      <c r="AQ32">
        <v>2288</v>
      </c>
      <c r="AR32">
        <v>3243</v>
      </c>
      <c r="AS32">
        <v>4006</v>
      </c>
      <c r="AT32">
        <v>4247</v>
      </c>
      <c r="AU32">
        <v>49239</v>
      </c>
      <c r="AV32">
        <v>12012</v>
      </c>
      <c r="AW32" s="1">
        <v>18798</v>
      </c>
      <c r="AX32">
        <v>3056</v>
      </c>
      <c r="AY32">
        <v>6915</v>
      </c>
      <c r="AZ32" s="2">
        <v>2658</v>
      </c>
      <c r="BA32" s="1">
        <v>7576</v>
      </c>
      <c r="BB32" s="1">
        <v>3445</v>
      </c>
    </row>
    <row r="33" spans="2:54">
      <c r="B33" t="s">
        <v>68</v>
      </c>
      <c r="C33" t="s">
        <v>73</v>
      </c>
      <c r="AQ33">
        <v>714</v>
      </c>
      <c r="AS33">
        <v>251</v>
      </c>
      <c r="AT33">
        <v>1651</v>
      </c>
      <c r="AU33">
        <v>9721</v>
      </c>
      <c r="AV33">
        <v>33378</v>
      </c>
      <c r="AW33" s="1">
        <v>45998</v>
      </c>
      <c r="AX33">
        <v>7202</v>
      </c>
      <c r="AY33">
        <v>6385</v>
      </c>
      <c r="AZ33" s="2">
        <v>7263</v>
      </c>
      <c r="BA33" s="1">
        <v>1556</v>
      </c>
      <c r="BB33" s="1">
        <v>48573</v>
      </c>
    </row>
    <row r="34" spans="2:54">
      <c r="B34" t="s">
        <v>69</v>
      </c>
      <c r="AQ34">
        <v>6190</v>
      </c>
      <c r="AR34">
        <v>5322</v>
      </c>
      <c r="AS34">
        <v>21316</v>
      </c>
      <c r="AT34">
        <v>7757</v>
      </c>
      <c r="AU34">
        <v>5587</v>
      </c>
      <c r="AV34">
        <v>86</v>
      </c>
      <c r="AZ34" s="2">
        <v>13603</v>
      </c>
      <c r="BA34">
        <v>43665</v>
      </c>
      <c r="BB34" s="1">
        <v>106</v>
      </c>
    </row>
    <row r="35" spans="2:54">
      <c r="B35" t="s">
        <v>27</v>
      </c>
      <c r="AN35">
        <v>12586</v>
      </c>
      <c r="AO35">
        <v>12926</v>
      </c>
      <c r="AP35">
        <v>25150</v>
      </c>
      <c r="AQ35">
        <v>17989</v>
      </c>
      <c r="AR35">
        <v>14586</v>
      </c>
      <c r="AS35">
        <v>21742</v>
      </c>
      <c r="AT35">
        <v>28197</v>
      </c>
      <c r="AU35">
        <v>71046</v>
      </c>
      <c r="AV35">
        <v>651265</v>
      </c>
      <c r="AW35" s="1">
        <v>583676</v>
      </c>
      <c r="AX35">
        <v>828734</v>
      </c>
      <c r="AZ35" s="2"/>
    </row>
    <row r="36" spans="2:54">
      <c r="B36" t="s">
        <v>28</v>
      </c>
      <c r="AN36">
        <v>5602</v>
      </c>
      <c r="AO36">
        <v>10920</v>
      </c>
      <c r="AP36">
        <v>21717</v>
      </c>
      <c r="AQ36">
        <v>23890</v>
      </c>
      <c r="AR36">
        <v>32492</v>
      </c>
      <c r="AS36">
        <v>18569</v>
      </c>
      <c r="AT36">
        <v>15886</v>
      </c>
      <c r="AU36">
        <v>1487</v>
      </c>
      <c r="AY36">
        <v>17</v>
      </c>
      <c r="AZ36" s="2">
        <v>11701</v>
      </c>
      <c r="BA36">
        <v>130605</v>
      </c>
      <c r="BB36">
        <v>133463</v>
      </c>
    </row>
    <row r="37" spans="2:54">
      <c r="B37" t="s">
        <v>29</v>
      </c>
      <c r="AN37">
        <v>12623</v>
      </c>
      <c r="AO37">
        <v>16174</v>
      </c>
      <c r="AP37">
        <v>19223</v>
      </c>
      <c r="AQ37">
        <v>6191</v>
      </c>
      <c r="AR37">
        <v>22753</v>
      </c>
      <c r="AS37">
        <v>15680</v>
      </c>
      <c r="AT37">
        <v>369</v>
      </c>
      <c r="AW37" s="1">
        <v>24</v>
      </c>
      <c r="AX37">
        <v>1846</v>
      </c>
      <c r="AY37">
        <v>12302</v>
      </c>
      <c r="AZ37" s="2">
        <v>59904</v>
      </c>
      <c r="BA37" s="1">
        <v>130069</v>
      </c>
      <c r="BB37" s="1">
        <v>89714</v>
      </c>
    </row>
    <row r="38" spans="2:54">
      <c r="B38" t="s">
        <v>30</v>
      </c>
      <c r="AN38">
        <v>8940</v>
      </c>
      <c r="AO38">
        <v>9580</v>
      </c>
      <c r="AP38">
        <v>18477</v>
      </c>
      <c r="AQ38">
        <v>19796</v>
      </c>
      <c r="AR38">
        <v>22780</v>
      </c>
      <c r="AS38">
        <v>81689</v>
      </c>
      <c r="AT38">
        <v>99280</v>
      </c>
      <c r="AU38">
        <v>77613</v>
      </c>
      <c r="AV38">
        <v>39468</v>
      </c>
      <c r="AW38" s="1">
        <v>1498</v>
      </c>
      <c r="AX38">
        <v>1245</v>
      </c>
      <c r="AY38">
        <v>38378</v>
      </c>
      <c r="AZ38" s="2">
        <v>278007</v>
      </c>
      <c r="BA38" s="1">
        <v>1282628</v>
      </c>
      <c r="BB38" s="1">
        <v>362129</v>
      </c>
    </row>
    <row r="39" spans="2:54">
      <c r="B39" t="s">
        <v>31</v>
      </c>
      <c r="AN39">
        <v>4624</v>
      </c>
      <c r="AO39">
        <v>10433</v>
      </c>
      <c r="AP39">
        <v>10470</v>
      </c>
      <c r="AQ39">
        <v>11800</v>
      </c>
      <c r="AR39">
        <v>13520</v>
      </c>
      <c r="AS39">
        <v>20841</v>
      </c>
      <c r="AT39">
        <v>19940</v>
      </c>
      <c r="AU39">
        <v>1362</v>
      </c>
      <c r="AX39">
        <v>27339</v>
      </c>
      <c r="AY39">
        <v>156100</v>
      </c>
      <c r="AZ39" s="2">
        <v>40765</v>
      </c>
      <c r="BA39" s="1">
        <v>77723</v>
      </c>
      <c r="BB39" s="1">
        <v>116811</v>
      </c>
    </row>
    <row r="40" spans="2:54">
      <c r="B40" t="s">
        <v>32</v>
      </c>
      <c r="AN40">
        <v>551</v>
      </c>
      <c r="AO40">
        <v>189</v>
      </c>
      <c r="AP40">
        <v>10076</v>
      </c>
      <c r="AQ40">
        <v>1043</v>
      </c>
      <c r="AR40">
        <v>23574</v>
      </c>
      <c r="AS40">
        <v>1694</v>
      </c>
      <c r="AT40">
        <v>318</v>
      </c>
      <c r="AY40">
        <v>14423</v>
      </c>
      <c r="AZ40" s="2">
        <v>75312</v>
      </c>
      <c r="BA40" s="1">
        <v>69237</v>
      </c>
      <c r="BB40" s="1">
        <v>39220</v>
      </c>
    </row>
    <row r="41" spans="2:54">
      <c r="B41" t="s">
        <v>33</v>
      </c>
      <c r="AN41">
        <v>17582</v>
      </c>
      <c r="AO41">
        <v>22234</v>
      </c>
      <c r="AP41">
        <v>8249</v>
      </c>
      <c r="AQ41">
        <v>8533</v>
      </c>
      <c r="AR41">
        <v>9695</v>
      </c>
      <c r="AS41">
        <v>3315</v>
      </c>
      <c r="AY41">
        <v>4531</v>
      </c>
      <c r="AZ41" s="2">
        <v>55389</v>
      </c>
      <c r="BA41">
        <v>99047</v>
      </c>
      <c r="BB41">
        <v>40107</v>
      </c>
    </row>
    <row r="42" spans="2:54">
      <c r="B42" t="s">
        <v>34</v>
      </c>
      <c r="AN42">
        <v>2730</v>
      </c>
      <c r="AO42">
        <v>1595</v>
      </c>
      <c r="AP42">
        <v>6316</v>
      </c>
      <c r="AQ42">
        <v>8063</v>
      </c>
      <c r="AR42">
        <v>4171</v>
      </c>
      <c r="AS42">
        <v>6761</v>
      </c>
      <c r="AT42">
        <v>13683</v>
      </c>
      <c r="AU42">
        <v>31661</v>
      </c>
      <c r="AV42">
        <v>25894</v>
      </c>
      <c r="AW42" s="1">
        <v>6933</v>
      </c>
      <c r="AX42">
        <v>11744</v>
      </c>
      <c r="AY42">
        <v>43715</v>
      </c>
      <c r="AZ42" s="2">
        <v>35614</v>
      </c>
      <c r="BA42" s="1">
        <v>126529</v>
      </c>
      <c r="BB42" s="1">
        <v>43283</v>
      </c>
    </row>
    <row r="43" spans="2:54">
      <c r="B43" t="s">
        <v>35</v>
      </c>
      <c r="AN43">
        <v>4183</v>
      </c>
      <c r="AO43">
        <v>5613</v>
      </c>
      <c r="AP43">
        <v>5221</v>
      </c>
      <c r="AQ43">
        <v>9274</v>
      </c>
      <c r="AR43">
        <v>15163</v>
      </c>
      <c r="AS43">
        <v>26546</v>
      </c>
      <c r="AT43">
        <v>15282</v>
      </c>
      <c r="AU43">
        <v>1762</v>
      </c>
      <c r="AV43">
        <v>278</v>
      </c>
      <c r="AY43">
        <v>1406</v>
      </c>
      <c r="AZ43" s="2">
        <v>20216</v>
      </c>
      <c r="BA43" s="1">
        <v>201658</v>
      </c>
      <c r="BB43" s="1">
        <v>218852</v>
      </c>
    </row>
    <row r="44" spans="2:54">
      <c r="B44" t="s">
        <v>36</v>
      </c>
      <c r="AN44">
        <v>1204</v>
      </c>
      <c r="AO44">
        <v>847</v>
      </c>
      <c r="AP44">
        <v>2727</v>
      </c>
      <c r="AQ44">
        <v>1704</v>
      </c>
      <c r="AZ44" s="2">
        <v>2516</v>
      </c>
      <c r="BA44" s="1">
        <v>9002</v>
      </c>
    </row>
    <row r="45" spans="2:54">
      <c r="B45" t="s">
        <v>37</v>
      </c>
      <c r="AO45">
        <v>3418</v>
      </c>
      <c r="AP45">
        <v>2524</v>
      </c>
      <c r="AQ45">
        <v>16585</v>
      </c>
      <c r="AR45">
        <v>18663</v>
      </c>
      <c r="AS45">
        <v>6592</v>
      </c>
      <c r="AT45">
        <v>4388</v>
      </c>
      <c r="AY45">
        <v>412</v>
      </c>
      <c r="AZ45" s="2">
        <v>11950</v>
      </c>
      <c r="BA45">
        <v>44090</v>
      </c>
      <c r="BB45">
        <v>11396</v>
      </c>
    </row>
    <row r="46" spans="2:54">
      <c r="B46" t="s">
        <v>38</v>
      </c>
      <c r="AN46">
        <v>676</v>
      </c>
      <c r="AO46">
        <v>1302</v>
      </c>
      <c r="AP46">
        <v>1601</v>
      </c>
      <c r="AQ46">
        <v>1247</v>
      </c>
      <c r="AS46">
        <v>575</v>
      </c>
      <c r="AT46">
        <v>1201</v>
      </c>
      <c r="AY46">
        <v>2275</v>
      </c>
      <c r="AZ46" s="2">
        <v>1652</v>
      </c>
      <c r="BA46">
        <v>3740</v>
      </c>
      <c r="BB46">
        <v>257</v>
      </c>
    </row>
    <row r="47" spans="2:54">
      <c r="B47" t="s">
        <v>39</v>
      </c>
      <c r="AN47">
        <v>4267</v>
      </c>
      <c r="AO47">
        <v>4140</v>
      </c>
      <c r="AP47">
        <v>1389</v>
      </c>
      <c r="AQ47">
        <v>162</v>
      </c>
      <c r="AR47">
        <v>1504</v>
      </c>
      <c r="AZ47" s="2">
        <v>606</v>
      </c>
      <c r="BA47">
        <v>1007</v>
      </c>
    </row>
    <row r="48" spans="2:54">
      <c r="B48" t="s">
        <v>40</v>
      </c>
      <c r="AP48">
        <v>1330</v>
      </c>
      <c r="AQ48">
        <v>368</v>
      </c>
      <c r="AR48">
        <v>2329</v>
      </c>
      <c r="AS48">
        <v>7364</v>
      </c>
      <c r="AT48">
        <v>3980</v>
      </c>
      <c r="AY48">
        <v>198</v>
      </c>
      <c r="AZ48" s="2">
        <v>16116</v>
      </c>
      <c r="BA48">
        <v>70599</v>
      </c>
      <c r="BB48">
        <v>24062</v>
      </c>
    </row>
    <row r="49" spans="2:54">
      <c r="B49" t="s">
        <v>41</v>
      </c>
      <c r="AP49">
        <v>1079</v>
      </c>
      <c r="AQ49">
        <v>37</v>
      </c>
      <c r="AS49">
        <v>1240</v>
      </c>
      <c r="AZ49" s="2"/>
    </row>
    <row r="50" spans="2:54">
      <c r="B50" t="s">
        <v>42</v>
      </c>
      <c r="AN50">
        <v>4317</v>
      </c>
      <c r="AO50">
        <v>1950</v>
      </c>
      <c r="AP50">
        <v>80</v>
      </c>
      <c r="AQ50">
        <v>9718</v>
      </c>
      <c r="AR50">
        <v>20801</v>
      </c>
      <c r="AS50">
        <v>18537</v>
      </c>
      <c r="AT50">
        <v>8135</v>
      </c>
      <c r="AU50">
        <v>6588</v>
      </c>
      <c r="AV50">
        <v>7937</v>
      </c>
      <c r="AZ50" s="2">
        <v>46</v>
      </c>
      <c r="BA50">
        <v>1500</v>
      </c>
      <c r="BB50">
        <v>52222</v>
      </c>
    </row>
    <row r="51" spans="2:54">
      <c r="B51" t="s">
        <v>43</v>
      </c>
      <c r="AN51">
        <v>1038</v>
      </c>
      <c r="AO51">
        <v>1048</v>
      </c>
      <c r="AP51">
        <v>434</v>
      </c>
      <c r="AQ51">
        <v>1188</v>
      </c>
      <c r="AW51" s="1">
        <v>51</v>
      </c>
      <c r="AX51">
        <v>2373</v>
      </c>
      <c r="AY51">
        <v>121459</v>
      </c>
      <c r="AZ51" s="2">
        <v>21961</v>
      </c>
      <c r="BA51" s="1">
        <v>4134</v>
      </c>
      <c r="BB51" s="1">
        <v>91</v>
      </c>
    </row>
    <row r="52" spans="2:54">
      <c r="B52" t="s">
        <v>44</v>
      </c>
      <c r="AN52">
        <v>1942</v>
      </c>
      <c r="AO52">
        <v>691</v>
      </c>
      <c r="AP52">
        <v>551</v>
      </c>
      <c r="AQ52">
        <v>1646</v>
      </c>
      <c r="AR52">
        <v>5582</v>
      </c>
      <c r="AS52">
        <v>18874</v>
      </c>
      <c r="AT52">
        <v>4342</v>
      </c>
      <c r="AU52">
        <v>105466</v>
      </c>
      <c r="AV52">
        <v>5388</v>
      </c>
      <c r="AW52" s="1">
        <v>22189</v>
      </c>
      <c r="AX52">
        <v>24157</v>
      </c>
      <c r="AY52">
        <v>244009</v>
      </c>
      <c r="AZ52" s="2">
        <v>451182</v>
      </c>
      <c r="BA52" s="1">
        <v>284101</v>
      </c>
      <c r="BB52" s="1">
        <v>130776</v>
      </c>
    </row>
    <row r="53" spans="2:54">
      <c r="B53" t="s">
        <v>45</v>
      </c>
      <c r="AN53">
        <v>1531</v>
      </c>
      <c r="AO53">
        <v>549</v>
      </c>
      <c r="AP53">
        <v>801</v>
      </c>
      <c r="AQ53">
        <v>257</v>
      </c>
      <c r="AW53" s="1">
        <v>7917</v>
      </c>
      <c r="AY53">
        <v>14036</v>
      </c>
      <c r="AZ53" s="2">
        <v>18583</v>
      </c>
      <c r="BA53" s="1">
        <v>67730</v>
      </c>
      <c r="BB53" s="1">
        <v>67491</v>
      </c>
    </row>
    <row r="54" spans="2:54">
      <c r="B54" t="s">
        <v>70</v>
      </c>
      <c r="AP54">
        <v>75</v>
      </c>
      <c r="AQ54">
        <v>1012</v>
      </c>
      <c r="AS54">
        <v>1433</v>
      </c>
      <c r="AT54">
        <v>917</v>
      </c>
      <c r="AV54">
        <v>2262</v>
      </c>
      <c r="AW54" s="1">
        <v>28664</v>
      </c>
      <c r="AX54">
        <v>134159</v>
      </c>
      <c r="AY54">
        <v>168126</v>
      </c>
      <c r="AZ54" s="2">
        <v>50708</v>
      </c>
      <c r="BA54" s="1">
        <v>11696</v>
      </c>
      <c r="BB54" s="1">
        <v>390</v>
      </c>
    </row>
    <row r="55" spans="2:54">
      <c r="B55" t="s">
        <v>71</v>
      </c>
      <c r="AO55">
        <v>387</v>
      </c>
      <c r="AQ55">
        <v>673</v>
      </c>
      <c r="AZ55" s="2"/>
    </row>
    <row r="56" spans="2:54">
      <c r="B56" t="s">
        <v>72</v>
      </c>
      <c r="AO56">
        <v>293</v>
      </c>
      <c r="AP56">
        <v>760</v>
      </c>
      <c r="AQ56">
        <v>545</v>
      </c>
      <c r="AR56">
        <v>314</v>
      </c>
      <c r="AS56">
        <v>1105</v>
      </c>
      <c r="AT56">
        <v>87</v>
      </c>
      <c r="AU56">
        <v>383</v>
      </c>
      <c r="AV56">
        <v>3469</v>
      </c>
      <c r="AW56" s="1">
        <v>5607</v>
      </c>
      <c r="AX56">
        <v>10614</v>
      </c>
      <c r="AY56">
        <v>7852</v>
      </c>
      <c r="AZ56" s="2">
        <v>15462</v>
      </c>
      <c r="BA56" s="1">
        <v>7195</v>
      </c>
      <c r="BB56" s="1">
        <v>1861</v>
      </c>
    </row>
    <row r="57" spans="2:54">
      <c r="B57" t="s">
        <v>60</v>
      </c>
      <c r="AP57">
        <v>35</v>
      </c>
      <c r="AQ57">
        <v>268</v>
      </c>
      <c r="AR57">
        <v>314</v>
      </c>
      <c r="AS57">
        <v>1267</v>
      </c>
      <c r="AT57">
        <v>199</v>
      </c>
      <c r="AV57">
        <v>51392</v>
      </c>
      <c r="AW57" s="1">
        <v>3006</v>
      </c>
      <c r="AX57">
        <v>8102</v>
      </c>
      <c r="AY57">
        <v>43785</v>
      </c>
      <c r="AZ57" s="2">
        <v>31808</v>
      </c>
      <c r="BA57" s="1">
        <v>27201</v>
      </c>
      <c r="BB57" s="1">
        <v>3350</v>
      </c>
    </row>
    <row r="58" spans="2:54">
      <c r="B58" t="s">
        <v>74</v>
      </c>
      <c r="AO58">
        <v>1</v>
      </c>
      <c r="AQ58">
        <v>195</v>
      </c>
      <c r="AZ58" s="2"/>
    </row>
    <row r="59" spans="2:54">
      <c r="B59" t="s">
        <v>75</v>
      </c>
      <c r="AO59">
        <v>31</v>
      </c>
      <c r="AP59">
        <v>64</v>
      </c>
      <c r="AQ59">
        <v>89</v>
      </c>
      <c r="AR59">
        <v>652</v>
      </c>
      <c r="AS59">
        <v>1414</v>
      </c>
      <c r="AT59">
        <v>798</v>
      </c>
      <c r="AY59">
        <v>4592</v>
      </c>
      <c r="AZ59" s="2">
        <v>142</v>
      </c>
      <c r="BA59">
        <v>1827316</v>
      </c>
      <c r="BB59">
        <v>753877</v>
      </c>
    </row>
    <row r="60" spans="2:54">
      <c r="B60" t="s">
        <v>52</v>
      </c>
      <c r="AP60">
        <v>4</v>
      </c>
      <c r="AQ60">
        <v>71</v>
      </c>
      <c r="AZ60" s="2">
        <v>2221</v>
      </c>
      <c r="BA60">
        <v>2813</v>
      </c>
      <c r="BB60">
        <v>9791</v>
      </c>
    </row>
    <row r="61" spans="2:54">
      <c r="B61" t="s">
        <v>76</v>
      </c>
      <c r="AQ61">
        <v>23</v>
      </c>
      <c r="AZ61" s="2"/>
    </row>
    <row r="62" spans="2:54">
      <c r="B62" t="s">
        <v>77</v>
      </c>
      <c r="AQ62">
        <v>18</v>
      </c>
      <c r="AZ62" s="2"/>
    </row>
    <row r="63" spans="2:54">
      <c r="B63" t="s">
        <v>78</v>
      </c>
      <c r="AP63">
        <v>36</v>
      </c>
      <c r="AQ63">
        <v>12</v>
      </c>
      <c r="AW63" s="1">
        <v>29900</v>
      </c>
      <c r="AY63">
        <v>2</v>
      </c>
      <c r="AZ63" s="2">
        <v>1433</v>
      </c>
      <c r="BA63" s="1">
        <v>2521</v>
      </c>
      <c r="BB63" s="1">
        <v>2082</v>
      </c>
    </row>
    <row r="64" spans="2:54">
      <c r="B64" t="s">
        <v>54</v>
      </c>
      <c r="AP64">
        <v>29</v>
      </c>
      <c r="AS64">
        <v>262</v>
      </c>
      <c r="AT64">
        <v>2890</v>
      </c>
      <c r="AU64">
        <v>3659</v>
      </c>
      <c r="AV64">
        <v>28618</v>
      </c>
      <c r="AW64" s="1">
        <v>49221</v>
      </c>
      <c r="AX64">
        <v>24694</v>
      </c>
      <c r="AY64">
        <v>104604</v>
      </c>
      <c r="AZ64" s="2">
        <v>141685</v>
      </c>
      <c r="BA64" s="1">
        <v>354941</v>
      </c>
      <c r="BB64" s="1">
        <v>101139</v>
      </c>
    </row>
    <row r="65" spans="2:54">
      <c r="B65" t="s">
        <v>57</v>
      </c>
      <c r="AO65">
        <v>32</v>
      </c>
      <c r="AQ65">
        <v>52</v>
      </c>
      <c r="AZ65" s="2">
        <v>3199</v>
      </c>
      <c r="BA65" s="1">
        <v>72</v>
      </c>
    </row>
    <row r="66" spans="2:54">
      <c r="B66" t="s">
        <v>79</v>
      </c>
      <c r="AP66">
        <v>297</v>
      </c>
      <c r="AY66">
        <v>8908</v>
      </c>
      <c r="AZ66" s="2">
        <v>14758</v>
      </c>
    </row>
    <row r="67" spans="2:54">
      <c r="B67" t="s">
        <v>59</v>
      </c>
      <c r="AO67">
        <v>22</v>
      </c>
      <c r="AP67">
        <v>1</v>
      </c>
      <c r="AU67">
        <v>2881</v>
      </c>
      <c r="AV67">
        <v>78282</v>
      </c>
      <c r="AW67" s="1">
        <v>108555</v>
      </c>
      <c r="AX67">
        <v>21899</v>
      </c>
      <c r="AY67">
        <v>13635</v>
      </c>
      <c r="AZ67" s="2">
        <v>11758</v>
      </c>
      <c r="BA67" s="1">
        <v>1120</v>
      </c>
      <c r="BB67" s="1">
        <v>4983</v>
      </c>
    </row>
    <row r="68" spans="2:54">
      <c r="B68" t="s">
        <v>80</v>
      </c>
      <c r="AP68">
        <v>6</v>
      </c>
      <c r="AZ68" s="2"/>
    </row>
    <row r="69" spans="2:54">
      <c r="B69" t="s">
        <v>81</v>
      </c>
      <c r="AO69">
        <v>251</v>
      </c>
      <c r="AP69">
        <v>278</v>
      </c>
      <c r="AZ69" s="2"/>
    </row>
    <row r="70" spans="2:54">
      <c r="B70" t="s">
        <v>82</v>
      </c>
      <c r="AP70">
        <v>30</v>
      </c>
      <c r="AY70">
        <v>7152</v>
      </c>
      <c r="AZ70" s="2">
        <v>730</v>
      </c>
      <c r="BA70">
        <v>885</v>
      </c>
      <c r="BB70">
        <v>2220</v>
      </c>
    </row>
    <row r="71" spans="2:54">
      <c r="B71" t="s">
        <v>83</v>
      </c>
      <c r="AR71">
        <v>1678</v>
      </c>
      <c r="AS71">
        <v>13678</v>
      </c>
      <c r="AT71">
        <v>1843</v>
      </c>
      <c r="AZ71" s="2"/>
    </row>
    <row r="72" spans="2:54">
      <c r="B72" t="s">
        <v>84</v>
      </c>
      <c r="AT72">
        <v>1027</v>
      </c>
      <c r="AZ72" s="2"/>
    </row>
    <row r="73" spans="2:54">
      <c r="B73" t="s">
        <v>88</v>
      </c>
      <c r="AV73">
        <v>123454</v>
      </c>
      <c r="AW73" s="1">
        <v>1028086</v>
      </c>
      <c r="AX73">
        <v>951475</v>
      </c>
      <c r="AY73">
        <v>359114</v>
      </c>
      <c r="AZ73" s="2">
        <v>367771</v>
      </c>
    </row>
    <row r="74" spans="2:54">
      <c r="B74" t="s">
        <v>89</v>
      </c>
      <c r="AV74">
        <v>13472</v>
      </c>
      <c r="AX74">
        <v>3621</v>
      </c>
      <c r="AY74">
        <v>25404</v>
      </c>
      <c r="AZ74" s="2">
        <v>631</v>
      </c>
      <c r="BA74" s="1">
        <v>7</v>
      </c>
      <c r="BB74" s="1">
        <v>65965</v>
      </c>
    </row>
    <row r="75" spans="2:54">
      <c r="B75" t="s">
        <v>87</v>
      </c>
      <c r="AW75" s="1">
        <v>13361</v>
      </c>
      <c r="AX75">
        <v>98469</v>
      </c>
      <c r="AY75">
        <v>171991</v>
      </c>
      <c r="AZ75" s="2">
        <v>6153</v>
      </c>
      <c r="BA75" s="1">
        <v>1475</v>
      </c>
      <c r="BB75" s="1">
        <v>5822</v>
      </c>
    </row>
    <row r="76" spans="2:54">
      <c r="B76" t="s">
        <v>56</v>
      </c>
      <c r="AW76" s="1">
        <v>21022</v>
      </c>
      <c r="AX76">
        <v>15620</v>
      </c>
      <c r="AY76">
        <v>2762</v>
      </c>
      <c r="AZ76" s="2">
        <v>2589</v>
      </c>
      <c r="BA76" s="1">
        <v>1315</v>
      </c>
      <c r="BB76" s="1">
        <v>19182</v>
      </c>
    </row>
    <row r="77" spans="2:54">
      <c r="B77" t="s">
        <v>96</v>
      </c>
      <c r="AX77">
        <v>2214</v>
      </c>
      <c r="AY77">
        <v>287</v>
      </c>
      <c r="AZ77" s="2">
        <v>1901</v>
      </c>
    </row>
    <row r="78" spans="2:54">
      <c r="B78" t="s">
        <v>97</v>
      </c>
      <c r="AY78">
        <v>56671</v>
      </c>
      <c r="AZ78" s="2">
        <v>44990</v>
      </c>
      <c r="BA78">
        <v>829</v>
      </c>
    </row>
    <row r="79" spans="2:54">
      <c r="B79" t="s">
        <v>98</v>
      </c>
      <c r="AY79">
        <v>220583</v>
      </c>
      <c r="AZ79" s="2">
        <v>35962</v>
      </c>
      <c r="BA79">
        <v>54265</v>
      </c>
      <c r="BB79">
        <v>59397</v>
      </c>
    </row>
    <row r="80" spans="2:54">
      <c r="B80" t="s">
        <v>99</v>
      </c>
      <c r="AY80">
        <v>142950</v>
      </c>
      <c r="AZ80" s="2">
        <v>18664</v>
      </c>
      <c r="BA80">
        <v>10506</v>
      </c>
      <c r="BB80">
        <v>8944</v>
      </c>
    </row>
    <row r="81" spans="2:54">
      <c r="B81" t="s">
        <v>100</v>
      </c>
      <c r="AY81">
        <v>18492</v>
      </c>
      <c r="AZ81" s="2">
        <v>10577</v>
      </c>
      <c r="BA81">
        <v>18382</v>
      </c>
      <c r="BB81">
        <v>13855</v>
      </c>
    </row>
    <row r="82" spans="2:54">
      <c r="B82" t="s">
        <v>101</v>
      </c>
      <c r="AY82">
        <v>7041</v>
      </c>
      <c r="AZ82" s="2">
        <v>9458</v>
      </c>
    </row>
    <row r="83" spans="2:54">
      <c r="B83" t="s">
        <v>102</v>
      </c>
      <c r="AZ83" s="2">
        <v>2816</v>
      </c>
    </row>
    <row r="84" spans="2:54">
      <c r="B84" t="s">
        <v>55</v>
      </c>
      <c r="AY84">
        <v>3569</v>
      </c>
      <c r="AZ84" s="2">
        <v>1409</v>
      </c>
      <c r="BA84">
        <v>1871</v>
      </c>
      <c r="BB84">
        <v>1667</v>
      </c>
    </row>
    <row r="85" spans="2:54">
      <c r="B85" t="s">
        <v>92</v>
      </c>
      <c r="AY85">
        <v>1227</v>
      </c>
      <c r="AZ85" s="2">
        <v>20</v>
      </c>
    </row>
    <row r="86" spans="2:54">
      <c r="B86" t="s">
        <v>103</v>
      </c>
      <c r="AZ86" s="2">
        <v>12</v>
      </c>
      <c r="BA86">
        <v>156704</v>
      </c>
      <c r="BB86">
        <v>29858</v>
      </c>
    </row>
    <row r="87" spans="2:54">
      <c r="B87" t="s">
        <v>104</v>
      </c>
      <c r="AZ87" s="2"/>
      <c r="BA87">
        <v>5083</v>
      </c>
      <c r="BB87">
        <v>3014</v>
      </c>
    </row>
    <row r="88" spans="2:54">
      <c r="B88" t="s">
        <v>58</v>
      </c>
      <c r="AZ88" s="2"/>
      <c r="BA88">
        <v>3632</v>
      </c>
      <c r="BB88">
        <v>18683</v>
      </c>
    </row>
    <row r="89" spans="2:54">
      <c r="B89" t="s">
        <v>95</v>
      </c>
      <c r="AW89" s="1">
        <v>200980</v>
      </c>
      <c r="AX89">
        <v>368446</v>
      </c>
      <c r="AY89">
        <v>310112</v>
      </c>
      <c r="AZ89" s="2">
        <v>29884</v>
      </c>
      <c r="BA89" s="1">
        <v>985</v>
      </c>
      <c r="BB89" s="1">
        <v>5977</v>
      </c>
    </row>
    <row r="90" spans="2:54">
      <c r="B90" t="s">
        <v>46</v>
      </c>
      <c r="AN90">
        <v>2551</v>
      </c>
      <c r="AR90">
        <v>4335</v>
      </c>
      <c r="AS90">
        <f>2745-931</f>
        <v>1814</v>
      </c>
      <c r="AT90">
        <v>2240</v>
      </c>
      <c r="AU90">
        <v>3454</v>
      </c>
      <c r="AV90">
        <v>934</v>
      </c>
      <c r="AW90" s="1">
        <v>1820</v>
      </c>
      <c r="AX90">
        <v>2538</v>
      </c>
      <c r="AY90">
        <v>383</v>
      </c>
      <c r="AZ90" s="2">
        <f>2358-AZ50-AZ47-AZ5-AZ86</f>
        <v>1061</v>
      </c>
      <c r="BA90" s="1">
        <f>2230-BA78-BA65</f>
        <v>1329</v>
      </c>
      <c r="BB90" s="1">
        <v>988</v>
      </c>
    </row>
    <row r="92" spans="2:54">
      <c r="B92" t="s">
        <v>115</v>
      </c>
      <c r="AN92">
        <f>SUM(AN4:AN91)</f>
        <v>6803723</v>
      </c>
      <c r="AO92">
        <f t="shared" ref="AO92:BB92" si="0">SUM(AO4:AO91)</f>
        <v>7177110</v>
      </c>
      <c r="AP92">
        <f t="shared" si="0"/>
        <v>9565970</v>
      </c>
      <c r="AQ92">
        <f t="shared" si="0"/>
        <v>9361004</v>
      </c>
      <c r="AR92">
        <f t="shared" si="0"/>
        <v>8156179</v>
      </c>
      <c r="AS92">
        <f t="shared" si="0"/>
        <v>7953993</v>
      </c>
      <c r="AT92">
        <f t="shared" si="0"/>
        <v>6702973</v>
      </c>
      <c r="AU92">
        <f t="shared" si="0"/>
        <v>12121705</v>
      </c>
      <c r="AV92">
        <f t="shared" si="0"/>
        <v>15631618</v>
      </c>
      <c r="AW92" s="1">
        <f t="shared" si="0"/>
        <v>14218385</v>
      </c>
      <c r="AX92">
        <f t="shared" si="0"/>
        <v>18834214</v>
      </c>
      <c r="AY92">
        <f t="shared" si="0"/>
        <v>28039962</v>
      </c>
      <c r="AZ92" s="1">
        <f t="shared" si="0"/>
        <v>39946140</v>
      </c>
      <c r="BA92">
        <f t="shared" si="0"/>
        <v>45523279</v>
      </c>
      <c r="BB92">
        <f t="shared" si="0"/>
        <v>40501372</v>
      </c>
    </row>
    <row r="94" spans="2:54">
      <c r="AN94">
        <f>6803723-AN92</f>
        <v>0</v>
      </c>
      <c r="AO94">
        <f>7177110-AO92</f>
        <v>0</v>
      </c>
      <c r="AP94">
        <f>9565970-AP92</f>
        <v>0</v>
      </c>
      <c r="AQ94">
        <f>9361004-AQ92</f>
        <v>0</v>
      </c>
      <c r="AR94">
        <f>8156179-AR92</f>
        <v>0</v>
      </c>
      <c r="AS94">
        <f>7953993-AS92</f>
        <v>0</v>
      </c>
      <c r="AT94">
        <f>6702973-AT92</f>
        <v>0</v>
      </c>
      <c r="AU94">
        <f>12121705-AU92</f>
        <v>0</v>
      </c>
      <c r="AV94">
        <f>15631618-AV92</f>
        <v>0</v>
      </c>
      <c r="AW94" s="1">
        <f>14218361-AW92</f>
        <v>-24</v>
      </c>
      <c r="AX94">
        <f>18834214-AX92</f>
        <v>0</v>
      </c>
      <c r="AY94">
        <f>28039962-AY92</f>
        <v>0</v>
      </c>
      <c r="AZ94" s="1">
        <f>39946140-AZ92</f>
        <v>0</v>
      </c>
      <c r="BA94">
        <f>45523279-BA92</f>
        <v>0</v>
      </c>
      <c r="BB94">
        <f>40501372-BB92</f>
        <v>0</v>
      </c>
    </row>
    <row r="96" spans="2:54">
      <c r="AN96" t="s">
        <v>48</v>
      </c>
      <c r="AO96" t="s">
        <v>48</v>
      </c>
      <c r="AP96" t="s">
        <v>48</v>
      </c>
      <c r="AQ96" t="s">
        <v>48</v>
      </c>
      <c r="AR96" t="s">
        <v>48</v>
      </c>
      <c r="AS96" t="s">
        <v>48</v>
      </c>
      <c r="AT96" t="s">
        <v>48</v>
      </c>
      <c r="AU96" t="s">
        <v>48</v>
      </c>
      <c r="AV96" t="s">
        <v>48</v>
      </c>
      <c r="AW96" s="1" t="s">
        <v>48</v>
      </c>
      <c r="AX96" t="s">
        <v>48</v>
      </c>
      <c r="AY96" t="s">
        <v>48</v>
      </c>
      <c r="AZ96" s="1" t="s">
        <v>48</v>
      </c>
    </row>
    <row r="98" spans="40:54">
      <c r="AN98" t="s">
        <v>62</v>
      </c>
      <c r="AO98" t="s">
        <v>62</v>
      </c>
      <c r="AP98" t="s">
        <v>62</v>
      </c>
      <c r="AQ98" t="s">
        <v>62</v>
      </c>
      <c r="AR98" t="s">
        <v>62</v>
      </c>
      <c r="AS98" t="s">
        <v>107</v>
      </c>
      <c r="AT98" t="s">
        <v>107</v>
      </c>
      <c r="AU98" t="s">
        <v>107</v>
      </c>
      <c r="AV98" t="s">
        <v>107</v>
      </c>
      <c r="AW98" t="s">
        <v>107</v>
      </c>
      <c r="AX98" t="s">
        <v>107</v>
      </c>
      <c r="AY98" t="s">
        <v>107</v>
      </c>
      <c r="AZ98" t="s">
        <v>107</v>
      </c>
      <c r="BA98" t="s">
        <v>107</v>
      </c>
      <c r="BB98" t="s">
        <v>107</v>
      </c>
    </row>
    <row r="100" spans="40:54">
      <c r="AU100" t="s">
        <v>90</v>
      </c>
      <c r="AW100" t="s">
        <v>106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BB92"/>
  <sheetViews>
    <sheetView workbookViewId="0">
      <pane xSplit="2" ySplit="2" topLeftCell="AL63" activePane="bottomRight" state="frozen"/>
      <selection pane="topRight" activeCell="C1" sqref="C1"/>
      <selection pane="bottomLeft" activeCell="A3" sqref="A3"/>
      <selection pane="bottomRight" activeCell="B83" sqref="B83"/>
    </sheetView>
  </sheetViews>
  <sheetFormatPr defaultRowHeight="15"/>
  <cols>
    <col min="2" max="2" width="13.85546875" customWidth="1"/>
    <col min="42" max="42" width="9.140625" style="1"/>
  </cols>
  <sheetData>
    <row r="1" spans="1:54">
      <c r="C1" t="s">
        <v>0</v>
      </c>
      <c r="D1" t="s">
        <v>1</v>
      </c>
      <c r="E1">
        <v>1900</v>
      </c>
      <c r="F1">
        <v>1901</v>
      </c>
      <c r="G1">
        <v>1902</v>
      </c>
      <c r="H1">
        <v>1903</v>
      </c>
      <c r="I1">
        <v>1904</v>
      </c>
      <c r="J1">
        <v>1905</v>
      </c>
      <c r="K1">
        <v>1906</v>
      </c>
      <c r="L1">
        <v>1907</v>
      </c>
      <c r="M1">
        <v>1908</v>
      </c>
      <c r="N1">
        <v>1909</v>
      </c>
      <c r="O1">
        <v>1910</v>
      </c>
      <c r="P1">
        <v>1911</v>
      </c>
      <c r="Q1">
        <v>1912</v>
      </c>
      <c r="R1">
        <v>1913</v>
      </c>
      <c r="S1">
        <v>1914</v>
      </c>
      <c r="T1">
        <v>1915</v>
      </c>
      <c r="U1">
        <v>1916</v>
      </c>
      <c r="V1">
        <v>1917</v>
      </c>
      <c r="W1">
        <v>1918</v>
      </c>
      <c r="X1">
        <v>1919</v>
      </c>
      <c r="Y1">
        <v>1920</v>
      </c>
      <c r="Z1">
        <v>1921</v>
      </c>
      <c r="AA1" s="1">
        <v>1922</v>
      </c>
      <c r="AB1">
        <v>1923</v>
      </c>
      <c r="AC1" s="1">
        <v>1924</v>
      </c>
      <c r="AD1">
        <v>1925</v>
      </c>
      <c r="AE1" s="1">
        <v>1926</v>
      </c>
      <c r="AF1">
        <v>1927</v>
      </c>
      <c r="AG1">
        <v>1928</v>
      </c>
      <c r="AH1">
        <v>1929</v>
      </c>
      <c r="AI1">
        <v>1930</v>
      </c>
      <c r="AJ1" s="1">
        <v>1931</v>
      </c>
      <c r="AK1" s="1">
        <v>1932</v>
      </c>
      <c r="AL1" s="1">
        <v>1933</v>
      </c>
      <c r="AM1">
        <v>1934</v>
      </c>
      <c r="AN1">
        <v>1935</v>
      </c>
      <c r="AO1">
        <v>1936</v>
      </c>
      <c r="AP1" s="1">
        <v>1937</v>
      </c>
      <c r="AQ1">
        <v>1938</v>
      </c>
      <c r="AR1">
        <v>1939</v>
      </c>
      <c r="AS1">
        <v>1940</v>
      </c>
      <c r="AT1">
        <v>1941</v>
      </c>
      <c r="AU1">
        <v>1942</v>
      </c>
      <c r="AV1">
        <v>1943</v>
      </c>
      <c r="AW1">
        <v>1944</v>
      </c>
      <c r="AX1">
        <v>1945</v>
      </c>
      <c r="AY1">
        <v>1946</v>
      </c>
      <c r="AZ1">
        <v>1947</v>
      </c>
      <c r="BA1">
        <v>1948</v>
      </c>
      <c r="BB1">
        <v>1949</v>
      </c>
    </row>
    <row r="2" spans="1:54">
      <c r="AN2" t="s">
        <v>47</v>
      </c>
      <c r="AO2" t="s">
        <v>47</v>
      </c>
      <c r="AP2" s="1" t="s">
        <v>47</v>
      </c>
      <c r="AQ2" t="s">
        <v>47</v>
      </c>
    </row>
    <row r="3" spans="1:54">
      <c r="A3" t="s">
        <v>2</v>
      </c>
      <c r="B3" t="s">
        <v>3</v>
      </c>
      <c r="AN3">
        <v>527144</v>
      </c>
      <c r="AO3">
        <v>1063105</v>
      </c>
      <c r="AP3" s="1">
        <v>1547508</v>
      </c>
      <c r="AQ3">
        <v>870605</v>
      </c>
    </row>
    <row r="4" spans="1:54">
      <c r="B4" t="s">
        <v>4</v>
      </c>
      <c r="AN4">
        <v>4152</v>
      </c>
      <c r="AO4">
        <v>137970</v>
      </c>
      <c r="AP4" s="1">
        <v>477224</v>
      </c>
      <c r="AQ4">
        <v>353933</v>
      </c>
    </row>
    <row r="5" spans="1:54">
      <c r="B5" t="s">
        <v>5</v>
      </c>
      <c r="AN5">
        <v>530193</v>
      </c>
      <c r="AO5">
        <v>697555</v>
      </c>
      <c r="AP5" s="1">
        <v>1149804</v>
      </c>
      <c r="AQ5">
        <v>555826</v>
      </c>
    </row>
    <row r="6" spans="1:54">
      <c r="B6" t="s">
        <v>6</v>
      </c>
      <c r="AN6">
        <v>330253</v>
      </c>
      <c r="AO6">
        <v>313109</v>
      </c>
      <c r="AP6" s="1">
        <v>357812</v>
      </c>
      <c r="AQ6">
        <v>289947</v>
      </c>
    </row>
    <row r="7" spans="1:54">
      <c r="B7" t="s">
        <v>7</v>
      </c>
      <c r="AN7">
        <v>55168</v>
      </c>
      <c r="AO7">
        <v>95780</v>
      </c>
      <c r="AP7" s="1">
        <v>187721</v>
      </c>
      <c r="AQ7">
        <v>162400</v>
      </c>
    </row>
    <row r="8" spans="1:54">
      <c r="B8" t="s">
        <v>8</v>
      </c>
      <c r="AN8">
        <v>56672</v>
      </c>
      <c r="AO8">
        <v>149683</v>
      </c>
      <c r="AP8" s="1">
        <v>336663</v>
      </c>
      <c r="AQ8">
        <v>122436</v>
      </c>
    </row>
    <row r="9" spans="1:54">
      <c r="B9" t="s">
        <v>9</v>
      </c>
      <c r="AN9">
        <v>236733</v>
      </c>
      <c r="AO9">
        <v>129003</v>
      </c>
      <c r="AP9" s="1">
        <v>88686</v>
      </c>
      <c r="AQ9">
        <v>57321</v>
      </c>
    </row>
    <row r="10" spans="1:54">
      <c r="B10" t="s">
        <v>10</v>
      </c>
      <c r="AO10">
        <v>85</v>
      </c>
      <c r="AP10" s="1">
        <v>888</v>
      </c>
      <c r="AQ10">
        <v>1263</v>
      </c>
    </row>
    <row r="11" spans="1:54">
      <c r="B11" t="s">
        <v>11</v>
      </c>
      <c r="AN11">
        <v>30743</v>
      </c>
      <c r="AO11">
        <v>2748</v>
      </c>
      <c r="AP11" s="1">
        <v>23430</v>
      </c>
      <c r="AQ11">
        <v>19065</v>
      </c>
    </row>
    <row r="12" spans="1:54">
      <c r="B12" t="s">
        <v>12</v>
      </c>
      <c r="AN12">
        <v>4116</v>
      </c>
      <c r="AO12">
        <v>6736</v>
      </c>
      <c r="AP12" s="1">
        <v>14037</v>
      </c>
      <c r="AQ12">
        <v>31500</v>
      </c>
    </row>
    <row r="13" spans="1:54">
      <c r="B13" t="s">
        <v>13</v>
      </c>
      <c r="AN13">
        <v>429</v>
      </c>
      <c r="AO13">
        <v>3787</v>
      </c>
      <c r="AP13" s="1">
        <v>35098</v>
      </c>
      <c r="AQ13">
        <v>3313</v>
      </c>
    </row>
    <row r="14" spans="1:54">
      <c r="B14" t="s">
        <v>14</v>
      </c>
      <c r="AN14">
        <v>222311</v>
      </c>
      <c r="AO14">
        <v>140418</v>
      </c>
      <c r="AP14" s="1">
        <v>218666</v>
      </c>
      <c r="AQ14">
        <v>227924</v>
      </c>
    </row>
    <row r="15" spans="1:54">
      <c r="B15" t="s">
        <v>15</v>
      </c>
      <c r="AN15">
        <v>111485</v>
      </c>
      <c r="AO15">
        <v>49156</v>
      </c>
      <c r="AP15" s="1">
        <v>91582</v>
      </c>
      <c r="AQ15">
        <v>52147</v>
      </c>
    </row>
    <row r="16" spans="1:54">
      <c r="B16" t="s">
        <v>16</v>
      </c>
      <c r="AN16">
        <v>1560</v>
      </c>
      <c r="AO16">
        <v>1567</v>
      </c>
      <c r="AP16" s="1">
        <v>220</v>
      </c>
      <c r="AQ16">
        <v>213</v>
      </c>
    </row>
    <row r="17" spans="2:43">
      <c r="B17" t="s">
        <v>17</v>
      </c>
      <c r="AN17">
        <v>85955</v>
      </c>
      <c r="AO17">
        <v>103381</v>
      </c>
      <c r="AP17" s="1">
        <v>221768</v>
      </c>
      <c r="AQ17">
        <v>129400</v>
      </c>
    </row>
    <row r="18" spans="2:43">
      <c r="B18" t="s">
        <v>18</v>
      </c>
      <c r="AN18">
        <v>39689</v>
      </c>
      <c r="AO18">
        <v>34184</v>
      </c>
      <c r="AP18" s="1">
        <v>47676</v>
      </c>
      <c r="AQ18">
        <v>45038</v>
      </c>
    </row>
    <row r="19" spans="2:43">
      <c r="B19" t="s">
        <v>19</v>
      </c>
      <c r="AO19">
        <v>977</v>
      </c>
    </row>
    <row r="20" spans="2:43">
      <c r="B20" t="s">
        <v>20</v>
      </c>
      <c r="AO20">
        <v>160</v>
      </c>
      <c r="AP20" s="1">
        <v>437</v>
      </c>
      <c r="AQ20">
        <v>329</v>
      </c>
    </row>
    <row r="21" spans="2:43">
      <c r="B21" t="s">
        <v>21</v>
      </c>
      <c r="AO21">
        <v>94</v>
      </c>
      <c r="AP21" s="1">
        <v>847</v>
      </c>
      <c r="AQ21">
        <v>973</v>
      </c>
    </row>
    <row r="22" spans="2:43">
      <c r="B22" t="s">
        <v>22</v>
      </c>
      <c r="AN22">
        <v>779</v>
      </c>
      <c r="AO22">
        <v>2267</v>
      </c>
      <c r="AP22" s="1">
        <v>668</v>
      </c>
      <c r="AQ22">
        <v>1220</v>
      </c>
    </row>
    <row r="23" spans="2:43">
      <c r="B23" t="s">
        <v>23</v>
      </c>
      <c r="AO23">
        <v>158</v>
      </c>
      <c r="AP23" s="1">
        <v>691</v>
      </c>
      <c r="AQ23">
        <v>54</v>
      </c>
    </row>
    <row r="24" spans="2:43">
      <c r="B24" t="s">
        <v>24</v>
      </c>
      <c r="AN24">
        <v>591</v>
      </c>
      <c r="AO24">
        <v>1925</v>
      </c>
      <c r="AP24" s="1">
        <v>1104</v>
      </c>
      <c r="AQ24">
        <v>16</v>
      </c>
    </row>
    <row r="25" spans="2:43">
      <c r="B25" t="s">
        <v>25</v>
      </c>
      <c r="AN25">
        <v>8090</v>
      </c>
      <c r="AO25">
        <v>9491</v>
      </c>
      <c r="AP25" s="1">
        <v>3581</v>
      </c>
      <c r="AQ25">
        <v>535</v>
      </c>
    </row>
    <row r="26" spans="2:43">
      <c r="B26" t="s">
        <v>26</v>
      </c>
      <c r="AN26">
        <v>179521</v>
      </c>
      <c r="AO26">
        <v>157047</v>
      </c>
      <c r="AP26" s="1">
        <v>162905</v>
      </c>
    </row>
    <row r="27" spans="2:43">
      <c r="B27" t="s">
        <v>27</v>
      </c>
      <c r="AN27">
        <v>258108</v>
      </c>
      <c r="AO27">
        <v>226268</v>
      </c>
      <c r="AP27" s="1">
        <v>371459</v>
      </c>
      <c r="AQ27">
        <v>169982</v>
      </c>
    </row>
    <row r="28" spans="2:43">
      <c r="B28" t="s">
        <v>28</v>
      </c>
      <c r="AO28">
        <v>515</v>
      </c>
      <c r="AP28" s="1">
        <v>700</v>
      </c>
    </row>
    <row r="29" spans="2:43">
      <c r="B29" t="s">
        <v>29</v>
      </c>
      <c r="AO29">
        <v>628</v>
      </c>
      <c r="AP29" s="1">
        <v>914</v>
      </c>
      <c r="AQ29">
        <v>609</v>
      </c>
    </row>
    <row r="30" spans="2:43">
      <c r="B30" t="s">
        <v>30</v>
      </c>
      <c r="AN30">
        <v>263</v>
      </c>
      <c r="AO30">
        <v>336</v>
      </c>
      <c r="AP30" s="1">
        <v>7669</v>
      </c>
      <c r="AQ30">
        <v>142</v>
      </c>
    </row>
    <row r="31" spans="2:43">
      <c r="B31" t="s">
        <v>31</v>
      </c>
      <c r="AO31">
        <v>45</v>
      </c>
      <c r="AP31" s="1">
        <v>106</v>
      </c>
    </row>
    <row r="32" spans="2:43">
      <c r="B32" t="s">
        <v>32</v>
      </c>
      <c r="AN32">
        <v>871</v>
      </c>
      <c r="AO32">
        <v>744</v>
      </c>
      <c r="AP32" s="1">
        <v>1333</v>
      </c>
      <c r="AQ32">
        <v>1439</v>
      </c>
    </row>
    <row r="33" spans="2:43">
      <c r="B33" t="s">
        <v>72</v>
      </c>
      <c r="AP33" s="1">
        <v>13</v>
      </c>
      <c r="AQ33">
        <v>10</v>
      </c>
    </row>
    <row r="34" spans="2:43">
      <c r="B34" t="s">
        <v>33</v>
      </c>
      <c r="AN34">
        <v>542</v>
      </c>
      <c r="AO34">
        <v>620</v>
      </c>
      <c r="AP34" s="1">
        <v>2478</v>
      </c>
      <c r="AQ34">
        <v>9609</v>
      </c>
    </row>
    <row r="35" spans="2:43">
      <c r="B35" t="s">
        <v>34</v>
      </c>
      <c r="AO35">
        <v>674</v>
      </c>
      <c r="AP35" s="1">
        <v>652</v>
      </c>
      <c r="AQ35">
        <v>544</v>
      </c>
    </row>
    <row r="36" spans="2:43">
      <c r="B36" t="s">
        <v>35</v>
      </c>
      <c r="AN36">
        <v>2829</v>
      </c>
      <c r="AO36">
        <v>6190</v>
      </c>
      <c r="AP36" s="1">
        <v>14246</v>
      </c>
      <c r="AQ36">
        <v>14723</v>
      </c>
    </row>
    <row r="37" spans="2:43">
      <c r="B37" t="s">
        <v>69</v>
      </c>
      <c r="AQ37">
        <v>77</v>
      </c>
    </row>
    <row r="38" spans="2:43">
      <c r="B38" t="s">
        <v>36</v>
      </c>
    </row>
    <row r="39" spans="2:43">
      <c r="B39" t="s">
        <v>37</v>
      </c>
      <c r="AO39">
        <v>15</v>
      </c>
      <c r="AQ39">
        <v>3</v>
      </c>
    </row>
    <row r="40" spans="2:43">
      <c r="B40" t="s">
        <v>38</v>
      </c>
      <c r="AQ40">
        <v>10316</v>
      </c>
    </row>
    <row r="41" spans="2:43">
      <c r="B41" t="s">
        <v>39</v>
      </c>
      <c r="AN41">
        <v>17356</v>
      </c>
      <c r="AO41">
        <v>30683</v>
      </c>
      <c r="AP41" s="1">
        <v>32982</v>
      </c>
      <c r="AQ41">
        <v>17612</v>
      </c>
    </row>
    <row r="42" spans="2:43">
      <c r="B42" t="s">
        <v>75</v>
      </c>
      <c r="AO42">
        <v>4</v>
      </c>
      <c r="AP42" s="1">
        <v>87</v>
      </c>
      <c r="AQ42">
        <v>98</v>
      </c>
    </row>
    <row r="43" spans="2:43">
      <c r="B43" t="s">
        <v>40</v>
      </c>
    </row>
    <row r="44" spans="2:43">
      <c r="B44" t="s">
        <v>41</v>
      </c>
    </row>
    <row r="45" spans="2:43">
      <c r="B45" t="s">
        <v>42</v>
      </c>
    </row>
    <row r="46" spans="2:43">
      <c r="B46" t="s">
        <v>43</v>
      </c>
      <c r="AO46">
        <v>58</v>
      </c>
    </row>
    <row r="47" spans="2:43">
      <c r="B47" t="s">
        <v>44</v>
      </c>
      <c r="AN47">
        <v>43603</v>
      </c>
      <c r="AO47">
        <v>47948</v>
      </c>
      <c r="AP47" s="1">
        <v>39346</v>
      </c>
      <c r="AQ47">
        <v>43914</v>
      </c>
    </row>
    <row r="48" spans="2:43">
      <c r="B48" t="s">
        <v>45</v>
      </c>
      <c r="AO48">
        <v>5</v>
      </c>
    </row>
    <row r="49" spans="2:43">
      <c r="B49" t="s">
        <v>65</v>
      </c>
      <c r="AQ49">
        <v>33474</v>
      </c>
    </row>
    <row r="50" spans="2:43">
      <c r="B50" t="s">
        <v>63</v>
      </c>
      <c r="AQ50">
        <v>48392</v>
      </c>
    </row>
    <row r="51" spans="2:43">
      <c r="B51" t="s">
        <v>64</v>
      </c>
      <c r="AQ51">
        <v>15886</v>
      </c>
    </row>
    <row r="52" spans="2:43">
      <c r="B52" t="s">
        <v>66</v>
      </c>
      <c r="AQ52">
        <v>49485</v>
      </c>
    </row>
    <row r="53" spans="2:43">
      <c r="B53" t="s">
        <v>85</v>
      </c>
      <c r="AQ53">
        <v>36431</v>
      </c>
    </row>
    <row r="54" spans="2:43">
      <c r="B54" t="s">
        <v>68</v>
      </c>
      <c r="AQ54">
        <v>20575</v>
      </c>
    </row>
    <row r="55" spans="2:43">
      <c r="B55" t="s">
        <v>50</v>
      </c>
      <c r="AN55">
        <v>46422</v>
      </c>
      <c r="AO55">
        <v>21049</v>
      </c>
      <c r="AP55" s="1">
        <v>34336</v>
      </c>
      <c r="AQ55">
        <v>26003</v>
      </c>
    </row>
    <row r="56" spans="2:43">
      <c r="B56" t="s">
        <v>51</v>
      </c>
      <c r="AN56">
        <v>72</v>
      </c>
      <c r="AO56">
        <v>7141</v>
      </c>
      <c r="AP56" s="1">
        <v>34000</v>
      </c>
    </row>
    <row r="57" spans="2:43">
      <c r="B57" t="s">
        <v>52</v>
      </c>
      <c r="AN57">
        <v>12394</v>
      </c>
      <c r="AO57">
        <v>13272</v>
      </c>
      <c r="AP57" s="1">
        <v>17790</v>
      </c>
      <c r="AQ57">
        <v>15860</v>
      </c>
    </row>
    <row r="58" spans="2:43">
      <c r="B58" t="s">
        <v>41</v>
      </c>
      <c r="AQ58">
        <v>353</v>
      </c>
    </row>
    <row r="59" spans="2:43">
      <c r="B59" t="s">
        <v>78</v>
      </c>
      <c r="AO59">
        <v>43</v>
      </c>
      <c r="AP59" s="1">
        <v>212</v>
      </c>
      <c r="AQ59">
        <v>76</v>
      </c>
    </row>
    <row r="60" spans="2:43">
      <c r="B60" t="s">
        <v>53</v>
      </c>
      <c r="AN60">
        <v>15456</v>
      </c>
      <c r="AO60">
        <v>9113</v>
      </c>
      <c r="AP60" s="1">
        <v>12213</v>
      </c>
      <c r="AQ60">
        <v>1998</v>
      </c>
    </row>
    <row r="61" spans="2:43">
      <c r="B61" t="s">
        <v>54</v>
      </c>
      <c r="AN61">
        <v>5599</v>
      </c>
      <c r="AO61">
        <v>6340</v>
      </c>
      <c r="AP61" s="1">
        <v>5604</v>
      </c>
      <c r="AQ61">
        <v>5127</v>
      </c>
    </row>
    <row r="62" spans="2:43">
      <c r="B62" t="s">
        <v>55</v>
      </c>
      <c r="AN62">
        <v>2570</v>
      </c>
      <c r="AO62">
        <v>2739</v>
      </c>
      <c r="AP62" s="1">
        <v>4867</v>
      </c>
      <c r="AQ62">
        <v>8826</v>
      </c>
    </row>
    <row r="63" spans="2:43">
      <c r="B63" t="s">
        <v>56</v>
      </c>
      <c r="AN63">
        <v>9881</v>
      </c>
      <c r="AO63">
        <v>2014</v>
      </c>
      <c r="AP63" s="1">
        <v>4787</v>
      </c>
      <c r="AQ63">
        <v>3976</v>
      </c>
    </row>
    <row r="64" spans="2:43">
      <c r="B64" t="s">
        <v>57</v>
      </c>
      <c r="AN64">
        <v>4625</v>
      </c>
      <c r="AO64">
        <v>2044</v>
      </c>
      <c r="AP64" s="1">
        <v>4650</v>
      </c>
      <c r="AQ64">
        <v>5015</v>
      </c>
    </row>
    <row r="65" spans="2:43">
      <c r="B65" t="s">
        <v>58</v>
      </c>
      <c r="AN65">
        <v>1619</v>
      </c>
      <c r="AO65">
        <v>1771</v>
      </c>
      <c r="AP65" s="1">
        <v>3903</v>
      </c>
      <c r="AQ65">
        <v>6017</v>
      </c>
    </row>
    <row r="66" spans="2:43">
      <c r="B66" t="s">
        <v>59</v>
      </c>
      <c r="AN66">
        <v>56</v>
      </c>
      <c r="AP66" s="1">
        <v>3625</v>
      </c>
    </row>
    <row r="67" spans="2:43">
      <c r="B67" t="s">
        <v>60</v>
      </c>
      <c r="AN67">
        <v>1014</v>
      </c>
      <c r="AO67">
        <v>1126</v>
      </c>
      <c r="AP67" s="1">
        <v>659</v>
      </c>
      <c r="AQ67">
        <v>238</v>
      </c>
    </row>
    <row r="68" spans="2:43">
      <c r="B68" t="s">
        <v>61</v>
      </c>
      <c r="AN68">
        <v>2668</v>
      </c>
      <c r="AO68">
        <v>599</v>
      </c>
    </row>
    <row r="69" spans="2:43">
      <c r="B69" t="s">
        <v>108</v>
      </c>
      <c r="AQ69">
        <v>28</v>
      </c>
    </row>
    <row r="70" spans="2:43">
      <c r="B70" t="s">
        <v>79</v>
      </c>
      <c r="AQ70">
        <v>26</v>
      </c>
    </row>
    <row r="71" spans="2:43">
      <c r="B71" t="s">
        <v>109</v>
      </c>
      <c r="AQ71">
        <v>27</v>
      </c>
    </row>
    <row r="72" spans="2:43">
      <c r="B72" t="s">
        <v>111</v>
      </c>
      <c r="AQ72">
        <v>15</v>
      </c>
    </row>
    <row r="73" spans="2:43">
      <c r="B73" t="s">
        <v>110</v>
      </c>
      <c r="AO73">
        <v>145</v>
      </c>
      <c r="AP73" s="1">
        <v>193</v>
      </c>
      <c r="AQ73">
        <v>5</v>
      </c>
    </row>
    <row r="74" spans="2:43">
      <c r="B74" t="s">
        <v>101</v>
      </c>
      <c r="AO74">
        <v>384</v>
      </c>
      <c r="AP74" s="1">
        <v>499</v>
      </c>
    </row>
    <row r="75" spans="2:43">
      <c r="B75" t="s">
        <v>112</v>
      </c>
      <c r="AO75">
        <v>232</v>
      </c>
      <c r="AP75" s="1">
        <v>292</v>
      </c>
    </row>
    <row r="76" spans="2:43">
      <c r="B76" t="s">
        <v>113</v>
      </c>
      <c r="AO76">
        <v>106</v>
      </c>
      <c r="AP76" s="1">
        <v>63</v>
      </c>
    </row>
    <row r="77" spans="2:43">
      <c r="B77" t="s">
        <v>103</v>
      </c>
      <c r="AO77">
        <v>297</v>
      </c>
      <c r="AP77" s="1">
        <v>21</v>
      </c>
    </row>
    <row r="78" spans="2:43">
      <c r="B78" t="s">
        <v>80</v>
      </c>
      <c r="AP78" s="1">
        <v>19</v>
      </c>
    </row>
    <row r="79" spans="2:43">
      <c r="B79" t="s">
        <v>114</v>
      </c>
      <c r="AO79">
        <v>85</v>
      </c>
    </row>
    <row r="80" spans="2:43">
      <c r="B80" t="s">
        <v>104</v>
      </c>
      <c r="AO80">
        <v>30</v>
      </c>
    </row>
    <row r="81" spans="2:54">
      <c r="B81" t="s">
        <v>46</v>
      </c>
      <c r="AN81">
        <v>4143</v>
      </c>
    </row>
    <row r="83" spans="2:54">
      <c r="B83" t="s">
        <v>115</v>
      </c>
      <c r="AN83">
        <f>SUM(AN3:AN82)</f>
        <v>2855675</v>
      </c>
      <c r="AO83">
        <f t="shared" ref="AO83:BB83" si="0">SUM(AO3:AO82)</f>
        <v>3483649</v>
      </c>
      <c r="AP83" s="1">
        <f t="shared" si="0"/>
        <v>5568734</v>
      </c>
      <c r="AQ83">
        <f t="shared" si="0"/>
        <v>3472369</v>
      </c>
      <c r="AR83">
        <f t="shared" si="0"/>
        <v>0</v>
      </c>
      <c r="AS83">
        <f t="shared" si="0"/>
        <v>0</v>
      </c>
      <c r="AT83">
        <f t="shared" si="0"/>
        <v>0</v>
      </c>
      <c r="AU83">
        <f t="shared" si="0"/>
        <v>0</v>
      </c>
      <c r="AV83">
        <f t="shared" si="0"/>
        <v>0</v>
      </c>
      <c r="AW83">
        <f t="shared" si="0"/>
        <v>0</v>
      </c>
      <c r="AX83">
        <f t="shared" si="0"/>
        <v>0</v>
      </c>
      <c r="AY83">
        <f t="shared" si="0"/>
        <v>0</v>
      </c>
      <c r="AZ83">
        <f t="shared" si="0"/>
        <v>0</v>
      </c>
      <c r="BA83">
        <f t="shared" si="0"/>
        <v>0</v>
      </c>
      <c r="BB83">
        <f t="shared" si="0"/>
        <v>0</v>
      </c>
    </row>
    <row r="85" spans="2:54">
      <c r="AN85">
        <f>2855675-AN83</f>
        <v>0</v>
      </c>
      <c r="AO85">
        <f>3483649-AO83</f>
        <v>0</v>
      </c>
      <c r="AP85" s="1">
        <f>5568734-AP83</f>
        <v>0</v>
      </c>
      <c r="AQ85">
        <f>3472369-AQ83</f>
        <v>0</v>
      </c>
    </row>
    <row r="87" spans="2:54">
      <c r="AN87" t="s">
        <v>49</v>
      </c>
      <c r="AO87" t="s">
        <v>49</v>
      </c>
      <c r="AP87" s="1" t="s">
        <v>49</v>
      </c>
    </row>
    <row r="89" spans="2:54">
      <c r="AN89" t="s">
        <v>62</v>
      </c>
      <c r="AO89" t="s">
        <v>62</v>
      </c>
      <c r="AP89" s="1" t="s">
        <v>62</v>
      </c>
      <c r="AQ89" t="s">
        <v>107</v>
      </c>
    </row>
    <row r="92" spans="2:54">
      <c r="AN92" t="s">
        <v>86</v>
      </c>
      <c r="AO92" t="s">
        <v>86</v>
      </c>
      <c r="AP92" s="1" t="s">
        <v>86</v>
      </c>
    </row>
  </sheetData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BB87"/>
  <sheetViews>
    <sheetView workbookViewId="0">
      <pane xSplit="2" ySplit="2" topLeftCell="AK63" activePane="bottomRight" state="frozen"/>
      <selection pane="topRight" activeCell="C1" sqref="C1"/>
      <selection pane="bottomLeft" activeCell="A3" sqref="A3"/>
      <selection pane="bottomRight" activeCell="AN85" sqref="AN85:AP85"/>
    </sheetView>
  </sheetViews>
  <sheetFormatPr defaultRowHeight="15"/>
  <cols>
    <col min="2" max="2" width="13.85546875" customWidth="1"/>
  </cols>
  <sheetData>
    <row r="1" spans="1:54">
      <c r="C1" t="s">
        <v>0</v>
      </c>
      <c r="D1" t="s">
        <v>1</v>
      </c>
      <c r="E1">
        <v>1900</v>
      </c>
      <c r="F1">
        <v>1901</v>
      </c>
      <c r="G1">
        <v>1902</v>
      </c>
      <c r="H1">
        <v>1903</v>
      </c>
      <c r="I1">
        <v>1904</v>
      </c>
      <c r="J1">
        <v>1905</v>
      </c>
      <c r="K1">
        <v>1906</v>
      </c>
      <c r="L1">
        <v>1907</v>
      </c>
      <c r="M1">
        <v>1908</v>
      </c>
      <c r="N1">
        <v>1909</v>
      </c>
      <c r="O1">
        <v>1910</v>
      </c>
      <c r="P1">
        <v>1911</v>
      </c>
      <c r="Q1">
        <v>1912</v>
      </c>
      <c r="R1">
        <v>1913</v>
      </c>
      <c r="S1">
        <v>1914</v>
      </c>
      <c r="T1">
        <v>1915</v>
      </c>
      <c r="U1">
        <v>1916</v>
      </c>
      <c r="V1">
        <v>1917</v>
      </c>
      <c r="W1">
        <v>1918</v>
      </c>
      <c r="X1">
        <v>1919</v>
      </c>
      <c r="Y1">
        <v>1920</v>
      </c>
      <c r="Z1">
        <v>1921</v>
      </c>
      <c r="AA1" s="1">
        <v>1922</v>
      </c>
      <c r="AB1">
        <v>1923</v>
      </c>
      <c r="AC1" s="1">
        <v>1924</v>
      </c>
      <c r="AD1">
        <v>1925</v>
      </c>
      <c r="AE1" s="1">
        <v>1926</v>
      </c>
      <c r="AF1">
        <v>1927</v>
      </c>
      <c r="AG1">
        <v>1928</v>
      </c>
      <c r="AH1">
        <v>1929</v>
      </c>
      <c r="AI1">
        <v>1930</v>
      </c>
      <c r="AJ1" s="1">
        <v>1931</v>
      </c>
      <c r="AK1" s="1">
        <v>1932</v>
      </c>
      <c r="AL1" s="1">
        <v>1933</v>
      </c>
      <c r="AM1">
        <v>1934</v>
      </c>
      <c r="AN1">
        <v>1935</v>
      </c>
      <c r="AO1">
        <v>1936</v>
      </c>
      <c r="AP1">
        <v>1937</v>
      </c>
      <c r="AQ1">
        <v>1938</v>
      </c>
      <c r="AR1">
        <v>1939</v>
      </c>
      <c r="AS1">
        <v>1940</v>
      </c>
      <c r="AT1">
        <v>1941</v>
      </c>
      <c r="AU1">
        <v>1942</v>
      </c>
      <c r="AV1">
        <v>1943</v>
      </c>
      <c r="AW1">
        <v>1944</v>
      </c>
      <c r="AX1">
        <v>1945</v>
      </c>
      <c r="AY1">
        <v>1946</v>
      </c>
      <c r="AZ1">
        <v>1947</v>
      </c>
      <c r="BA1">
        <v>1948</v>
      </c>
      <c r="BB1">
        <v>1949</v>
      </c>
    </row>
    <row r="2" spans="1:54">
      <c r="AN2" t="s">
        <v>47</v>
      </c>
      <c r="AO2" t="s">
        <v>47</v>
      </c>
      <c r="AP2" t="s">
        <v>47</v>
      </c>
      <c r="AR2" t="s">
        <v>47</v>
      </c>
      <c r="AS2" t="s">
        <v>47</v>
      </c>
      <c r="AT2" t="s">
        <v>47</v>
      </c>
      <c r="AU2" t="s">
        <v>47</v>
      </c>
      <c r="AV2" t="s">
        <v>47</v>
      </c>
      <c r="AW2" t="s">
        <v>47</v>
      </c>
      <c r="AX2" t="s">
        <v>47</v>
      </c>
      <c r="AY2" t="s">
        <v>47</v>
      </c>
      <c r="AZ2" t="s">
        <v>47</v>
      </c>
      <c r="BA2" t="s">
        <v>47</v>
      </c>
      <c r="BB2" t="s">
        <v>47</v>
      </c>
    </row>
    <row r="3" spans="1:54">
      <c r="A3" t="s">
        <v>2</v>
      </c>
      <c r="B3" t="s">
        <v>3</v>
      </c>
      <c r="AR3">
        <v>904595</v>
      </c>
      <c r="AS3">
        <v>1065872</v>
      </c>
      <c r="AT3">
        <v>581261</v>
      </c>
      <c r="AU3">
        <v>363262</v>
      </c>
      <c r="AV3">
        <v>361458</v>
      </c>
      <c r="AW3">
        <v>957461</v>
      </c>
      <c r="AX3">
        <v>1074972</v>
      </c>
      <c r="AY3">
        <v>1252160</v>
      </c>
      <c r="AZ3">
        <v>2113439</v>
      </c>
      <c r="BA3">
        <v>1294190</v>
      </c>
      <c r="BB3">
        <v>1763482</v>
      </c>
    </row>
    <row r="4" spans="1:54">
      <c r="B4" t="s">
        <v>4</v>
      </c>
      <c r="AR4">
        <v>168735</v>
      </c>
      <c r="AS4">
        <v>254678</v>
      </c>
      <c r="AT4">
        <v>446225</v>
      </c>
      <c r="BB4">
        <v>1454464</v>
      </c>
    </row>
    <row r="5" spans="1:54">
      <c r="B5" t="s">
        <v>5</v>
      </c>
      <c r="AR5">
        <v>735783</v>
      </c>
      <c r="AS5">
        <v>1070127</v>
      </c>
      <c r="AT5">
        <v>1034890</v>
      </c>
      <c r="AU5">
        <v>823161</v>
      </c>
      <c r="AV5">
        <v>144351</v>
      </c>
      <c r="AW5">
        <v>660243</v>
      </c>
      <c r="AX5">
        <v>965613</v>
      </c>
      <c r="AY5">
        <v>1171208</v>
      </c>
      <c r="AZ5">
        <v>640282</v>
      </c>
      <c r="BA5">
        <v>1036706</v>
      </c>
      <c r="BB5">
        <v>456716</v>
      </c>
    </row>
    <row r="6" spans="1:54">
      <c r="B6" t="s">
        <v>6</v>
      </c>
      <c r="AR6">
        <v>414510</v>
      </c>
      <c r="AS6">
        <v>347973</v>
      </c>
      <c r="AT6">
        <v>295462</v>
      </c>
      <c r="AU6">
        <v>219776</v>
      </c>
      <c r="AV6">
        <v>189369</v>
      </c>
      <c r="AW6">
        <v>477265</v>
      </c>
      <c r="AX6">
        <v>517483</v>
      </c>
      <c r="AY6">
        <v>2567662</v>
      </c>
      <c r="AZ6">
        <v>3507235</v>
      </c>
      <c r="BA6">
        <v>1514312</v>
      </c>
      <c r="BB6">
        <v>2343992</v>
      </c>
    </row>
    <row r="7" spans="1:54">
      <c r="B7" t="s">
        <v>7</v>
      </c>
      <c r="AR7">
        <v>123446</v>
      </c>
      <c r="AZ7">
        <v>40447</v>
      </c>
      <c r="BA7">
        <v>446375</v>
      </c>
      <c r="BB7">
        <v>60662</v>
      </c>
    </row>
    <row r="8" spans="1:54">
      <c r="B8" t="s">
        <v>8</v>
      </c>
      <c r="AR8">
        <v>42165</v>
      </c>
      <c r="AS8">
        <v>13</v>
      </c>
      <c r="AY8">
        <v>354107</v>
      </c>
      <c r="AZ8">
        <v>337011</v>
      </c>
      <c r="BA8">
        <v>1675</v>
      </c>
      <c r="BB8">
        <v>105914</v>
      </c>
    </row>
    <row r="9" spans="1:54">
      <c r="B9" t="s">
        <v>9</v>
      </c>
      <c r="AR9">
        <v>127201</v>
      </c>
      <c r="AS9">
        <v>10787</v>
      </c>
      <c r="AT9">
        <v>7133</v>
      </c>
      <c r="AU9">
        <v>321163</v>
      </c>
      <c r="AV9">
        <v>1434913</v>
      </c>
      <c r="AW9">
        <v>1191470</v>
      </c>
      <c r="AX9">
        <v>423873</v>
      </c>
      <c r="AY9">
        <v>295268</v>
      </c>
      <c r="AZ9">
        <v>286587</v>
      </c>
      <c r="BA9">
        <v>264548</v>
      </c>
      <c r="BB9">
        <v>407342</v>
      </c>
    </row>
    <row r="10" spans="1:54">
      <c r="B10" t="s">
        <v>10</v>
      </c>
      <c r="AR10">
        <v>2946</v>
      </c>
      <c r="AS10">
        <v>3357</v>
      </c>
      <c r="AT10">
        <v>2801</v>
      </c>
      <c r="BB10">
        <v>9585</v>
      </c>
    </row>
    <row r="11" spans="1:54">
      <c r="B11" t="s">
        <v>11</v>
      </c>
      <c r="AR11">
        <v>14719</v>
      </c>
      <c r="AS11">
        <v>11050</v>
      </c>
      <c r="AZ11">
        <v>1850467</v>
      </c>
      <c r="BA11">
        <v>42148</v>
      </c>
      <c r="BB11">
        <v>106809</v>
      </c>
    </row>
    <row r="12" spans="1:54">
      <c r="B12" t="s">
        <v>12</v>
      </c>
      <c r="AR12">
        <v>5273</v>
      </c>
      <c r="AX12">
        <v>74100</v>
      </c>
      <c r="AY12">
        <v>1069734</v>
      </c>
      <c r="AZ12">
        <v>101437</v>
      </c>
      <c r="BA12">
        <v>6730</v>
      </c>
      <c r="BB12">
        <v>951174</v>
      </c>
    </row>
    <row r="13" spans="1:54">
      <c r="B13" t="s">
        <v>13</v>
      </c>
      <c r="AR13">
        <v>2749</v>
      </c>
    </row>
    <row r="14" spans="1:54">
      <c r="B14" t="s">
        <v>14</v>
      </c>
      <c r="AR14">
        <v>98933</v>
      </c>
      <c r="AS14">
        <v>102078</v>
      </c>
      <c r="AT14">
        <v>420352</v>
      </c>
      <c r="AU14">
        <v>1291322</v>
      </c>
      <c r="AV14">
        <v>1183687</v>
      </c>
      <c r="AW14">
        <v>648006</v>
      </c>
      <c r="AX14">
        <v>1202955</v>
      </c>
      <c r="AY14">
        <v>727931</v>
      </c>
      <c r="AZ14">
        <v>241406</v>
      </c>
      <c r="BA14">
        <v>366991</v>
      </c>
      <c r="BB14">
        <v>592255</v>
      </c>
    </row>
    <row r="15" spans="1:54">
      <c r="B15" t="s">
        <v>15</v>
      </c>
      <c r="AR15">
        <v>42439</v>
      </c>
      <c r="AS15">
        <v>14110</v>
      </c>
      <c r="AT15">
        <v>45756</v>
      </c>
      <c r="AU15">
        <v>200011</v>
      </c>
      <c r="AV15">
        <v>14061</v>
      </c>
      <c r="AW15">
        <v>41844</v>
      </c>
      <c r="AX15">
        <v>496899</v>
      </c>
      <c r="AY15">
        <v>711167</v>
      </c>
      <c r="AZ15">
        <v>527853</v>
      </c>
      <c r="BA15">
        <v>587223</v>
      </c>
      <c r="BB15">
        <v>247612</v>
      </c>
    </row>
    <row r="16" spans="1:54">
      <c r="B16" t="s">
        <v>16</v>
      </c>
    </row>
    <row r="17" spans="2:54">
      <c r="B17" t="s">
        <v>17</v>
      </c>
      <c r="AR17">
        <v>134969</v>
      </c>
      <c r="AS17">
        <v>163858</v>
      </c>
      <c r="AX17">
        <v>5191</v>
      </c>
      <c r="AY17">
        <v>408737</v>
      </c>
      <c r="AZ17">
        <v>775964</v>
      </c>
      <c r="BA17">
        <v>304693</v>
      </c>
      <c r="BB17">
        <v>48134</v>
      </c>
    </row>
    <row r="18" spans="2:54">
      <c r="B18" t="s">
        <v>18</v>
      </c>
      <c r="AR18">
        <v>51881</v>
      </c>
      <c r="AS18">
        <v>50399</v>
      </c>
      <c r="AT18">
        <v>41352</v>
      </c>
      <c r="AW18">
        <v>80178</v>
      </c>
      <c r="AX18">
        <v>1</v>
      </c>
      <c r="AY18">
        <v>142923</v>
      </c>
      <c r="AZ18">
        <v>111542</v>
      </c>
      <c r="BA18">
        <v>108781</v>
      </c>
      <c r="BB18">
        <v>112856</v>
      </c>
    </row>
    <row r="19" spans="2:54">
      <c r="B19" t="s">
        <v>19</v>
      </c>
    </row>
    <row r="20" spans="2:54">
      <c r="B20" t="s">
        <v>20</v>
      </c>
      <c r="BB20">
        <v>473553</v>
      </c>
    </row>
    <row r="21" spans="2:54">
      <c r="B21" t="s">
        <v>21</v>
      </c>
      <c r="AR21">
        <v>1032</v>
      </c>
      <c r="AS21">
        <v>979</v>
      </c>
      <c r="AW21">
        <v>19846</v>
      </c>
      <c r="AX21">
        <v>9864</v>
      </c>
      <c r="AY21">
        <v>318756</v>
      </c>
      <c r="AZ21">
        <v>239955</v>
      </c>
      <c r="BA21">
        <v>60941</v>
      </c>
      <c r="BB21">
        <v>43954</v>
      </c>
    </row>
    <row r="22" spans="2:54">
      <c r="B22" t="s">
        <v>22</v>
      </c>
    </row>
    <row r="23" spans="2:54">
      <c r="B23" t="s">
        <v>23</v>
      </c>
    </row>
    <row r="24" spans="2:54">
      <c r="B24" t="s">
        <v>24</v>
      </c>
      <c r="AR24">
        <v>38642</v>
      </c>
      <c r="AS24">
        <v>48173</v>
      </c>
      <c r="AT24">
        <v>16520</v>
      </c>
      <c r="AY24">
        <v>13215</v>
      </c>
      <c r="AZ24">
        <v>768</v>
      </c>
    </row>
    <row r="25" spans="2:54">
      <c r="B25" t="s">
        <v>25</v>
      </c>
      <c r="AR25">
        <v>1441</v>
      </c>
      <c r="AS25">
        <v>25596</v>
      </c>
      <c r="AT25">
        <v>68963</v>
      </c>
      <c r="AU25">
        <v>473338</v>
      </c>
      <c r="AV25">
        <v>698012</v>
      </c>
      <c r="AW25">
        <v>2053</v>
      </c>
      <c r="AX25">
        <v>400783</v>
      </c>
      <c r="AY25">
        <v>144169</v>
      </c>
      <c r="AZ25">
        <v>8905</v>
      </c>
      <c r="BA25">
        <v>82992</v>
      </c>
      <c r="BB25">
        <v>25120</v>
      </c>
    </row>
    <row r="26" spans="2:54">
      <c r="B26" t="s">
        <v>26</v>
      </c>
    </row>
    <row r="27" spans="2:54">
      <c r="B27" t="s">
        <v>27</v>
      </c>
      <c r="AR27">
        <v>283998</v>
      </c>
      <c r="AS27">
        <v>446926</v>
      </c>
      <c r="AT27">
        <v>449670</v>
      </c>
      <c r="AU27">
        <v>713748</v>
      </c>
      <c r="AV27">
        <v>471726</v>
      </c>
      <c r="AW27">
        <v>1620469</v>
      </c>
      <c r="AX27">
        <v>1468038</v>
      </c>
    </row>
    <row r="28" spans="2:54">
      <c r="B28" t="s">
        <v>28</v>
      </c>
    </row>
    <row r="29" spans="2:54">
      <c r="B29" t="s">
        <v>29</v>
      </c>
      <c r="AZ29">
        <v>6521</v>
      </c>
      <c r="BA29">
        <v>1</v>
      </c>
    </row>
    <row r="30" spans="2:54">
      <c r="B30" t="s">
        <v>30</v>
      </c>
      <c r="AZ30">
        <v>801</v>
      </c>
      <c r="BA30">
        <v>2287</v>
      </c>
      <c r="BB30">
        <v>3671</v>
      </c>
    </row>
    <row r="31" spans="2:54">
      <c r="B31" t="s">
        <v>31</v>
      </c>
      <c r="AS31">
        <v>6520</v>
      </c>
      <c r="AT31">
        <v>247543</v>
      </c>
      <c r="AY31">
        <v>737269</v>
      </c>
      <c r="AZ31">
        <v>168979</v>
      </c>
      <c r="BB31">
        <v>1600</v>
      </c>
    </row>
    <row r="32" spans="2:54">
      <c r="B32" t="s">
        <v>32</v>
      </c>
    </row>
    <row r="33" spans="2:54">
      <c r="B33" t="s">
        <v>33</v>
      </c>
      <c r="AX33">
        <v>3179</v>
      </c>
      <c r="BB33">
        <v>441004</v>
      </c>
    </row>
    <row r="34" spans="2:54">
      <c r="B34" t="s">
        <v>34</v>
      </c>
      <c r="AR34">
        <v>173</v>
      </c>
      <c r="AS34">
        <v>3278</v>
      </c>
      <c r="AT34">
        <v>5253</v>
      </c>
      <c r="AW34">
        <v>5888</v>
      </c>
      <c r="BA34">
        <v>12718</v>
      </c>
      <c r="BB34">
        <v>2244</v>
      </c>
    </row>
    <row r="35" spans="2:54">
      <c r="B35" t="s">
        <v>35</v>
      </c>
      <c r="AR35">
        <v>14064</v>
      </c>
      <c r="AS35">
        <v>13101</v>
      </c>
      <c r="AT35">
        <v>6813</v>
      </c>
      <c r="AY35">
        <v>181589</v>
      </c>
      <c r="AZ35">
        <v>181197</v>
      </c>
      <c r="BA35">
        <v>76946</v>
      </c>
      <c r="BB35">
        <v>44151</v>
      </c>
    </row>
    <row r="36" spans="2:54">
      <c r="B36" t="s">
        <v>36</v>
      </c>
    </row>
    <row r="37" spans="2:54">
      <c r="B37" t="s">
        <v>37</v>
      </c>
      <c r="AR37">
        <v>2112</v>
      </c>
      <c r="AS37">
        <v>167</v>
      </c>
    </row>
    <row r="38" spans="2:54">
      <c r="B38" t="s">
        <v>38</v>
      </c>
      <c r="AR38">
        <v>26746</v>
      </c>
      <c r="AS38">
        <v>54854</v>
      </c>
      <c r="AY38">
        <v>5220</v>
      </c>
      <c r="AZ38">
        <v>24883</v>
      </c>
      <c r="BA38">
        <v>1841</v>
      </c>
      <c r="BB38">
        <v>1556</v>
      </c>
    </row>
    <row r="39" spans="2:54">
      <c r="B39" t="s">
        <v>39</v>
      </c>
      <c r="AR39">
        <v>10486</v>
      </c>
      <c r="AS39">
        <v>92</v>
      </c>
      <c r="AY39">
        <v>134321</v>
      </c>
      <c r="BA39">
        <v>1086</v>
      </c>
    </row>
    <row r="40" spans="2:54">
      <c r="B40" t="s">
        <v>40</v>
      </c>
    </row>
    <row r="41" spans="2:54">
      <c r="B41" t="s">
        <v>41</v>
      </c>
    </row>
    <row r="42" spans="2:54">
      <c r="B42" t="s">
        <v>42</v>
      </c>
      <c r="AT42">
        <v>4702</v>
      </c>
    </row>
    <row r="43" spans="2:54">
      <c r="B43" t="s">
        <v>43</v>
      </c>
    </row>
    <row r="44" spans="2:54">
      <c r="B44" t="s">
        <v>44</v>
      </c>
      <c r="AR44">
        <v>37988</v>
      </c>
      <c r="AS44">
        <v>26286</v>
      </c>
      <c r="AT44">
        <v>2224</v>
      </c>
      <c r="AW44">
        <v>85866</v>
      </c>
      <c r="AX44">
        <v>110853</v>
      </c>
      <c r="AY44">
        <v>191559</v>
      </c>
      <c r="AZ44">
        <v>152068</v>
      </c>
      <c r="BA44">
        <v>61551</v>
      </c>
      <c r="BB44">
        <v>104353</v>
      </c>
    </row>
    <row r="45" spans="2:54">
      <c r="B45" t="s">
        <v>45</v>
      </c>
    </row>
    <row r="46" spans="2:54">
      <c r="B46" t="s">
        <v>65</v>
      </c>
      <c r="AR46">
        <v>12884</v>
      </c>
      <c r="AS46">
        <v>5035</v>
      </c>
      <c r="AT46">
        <v>87815</v>
      </c>
      <c r="AU46">
        <v>408</v>
      </c>
      <c r="AV46">
        <v>74135</v>
      </c>
      <c r="AW46">
        <v>139751</v>
      </c>
      <c r="AX46">
        <v>72134</v>
      </c>
      <c r="AY46">
        <v>47458</v>
      </c>
      <c r="AZ46">
        <v>103959</v>
      </c>
      <c r="BA46">
        <v>119988</v>
      </c>
      <c r="BB46">
        <v>114100</v>
      </c>
    </row>
    <row r="47" spans="2:54">
      <c r="B47" t="s">
        <v>63</v>
      </c>
      <c r="AR47">
        <v>45519</v>
      </c>
      <c r="AS47">
        <v>41662</v>
      </c>
      <c r="AT47">
        <v>42022</v>
      </c>
      <c r="AU47">
        <v>22252</v>
      </c>
      <c r="AV47">
        <v>62508</v>
      </c>
      <c r="AW47">
        <v>136890</v>
      </c>
      <c r="AX47">
        <v>43019</v>
      </c>
      <c r="AY47">
        <v>50504</v>
      </c>
      <c r="AZ47">
        <v>93129</v>
      </c>
      <c r="BA47">
        <v>151839</v>
      </c>
      <c r="BB47">
        <v>216376</v>
      </c>
    </row>
    <row r="48" spans="2:54">
      <c r="B48" t="s">
        <v>64</v>
      </c>
      <c r="AR48">
        <v>24943</v>
      </c>
      <c r="AS48">
        <v>21094</v>
      </c>
      <c r="AT48">
        <v>18333</v>
      </c>
      <c r="AU48">
        <v>23366</v>
      </c>
      <c r="AV48">
        <v>107413</v>
      </c>
      <c r="AW48">
        <v>151704</v>
      </c>
      <c r="AX48">
        <v>139608</v>
      </c>
      <c r="AY48">
        <v>79054</v>
      </c>
      <c r="AZ48">
        <v>12205</v>
      </c>
      <c r="BA48">
        <v>79138</v>
      </c>
      <c r="BB48">
        <v>37818</v>
      </c>
    </row>
    <row r="49" spans="2:54">
      <c r="B49" t="s">
        <v>66</v>
      </c>
      <c r="AR49">
        <v>45361</v>
      </c>
      <c r="AS49">
        <v>28300</v>
      </c>
      <c r="AT49">
        <v>17792</v>
      </c>
      <c r="AU49">
        <v>2778</v>
      </c>
      <c r="AV49">
        <v>45229</v>
      </c>
      <c r="AW49">
        <v>125941</v>
      </c>
      <c r="AX49">
        <v>156300</v>
      </c>
      <c r="AY49">
        <v>141568</v>
      </c>
      <c r="AZ49">
        <v>173019</v>
      </c>
      <c r="BA49">
        <v>80730</v>
      </c>
      <c r="BB49">
        <v>260794</v>
      </c>
    </row>
    <row r="50" spans="2:54">
      <c r="B50" t="s">
        <v>85</v>
      </c>
      <c r="AR50">
        <v>31750</v>
      </c>
      <c r="AS50">
        <v>27971</v>
      </c>
      <c r="AT50">
        <v>6536</v>
      </c>
      <c r="AU50">
        <v>14250</v>
      </c>
      <c r="AV50">
        <v>81765</v>
      </c>
      <c r="AW50">
        <v>109997</v>
      </c>
      <c r="AX50">
        <v>106624</v>
      </c>
      <c r="AY50">
        <v>27345</v>
      </c>
      <c r="AZ50">
        <v>51027</v>
      </c>
      <c r="BA50">
        <v>49807</v>
      </c>
      <c r="BB50">
        <v>40512</v>
      </c>
    </row>
    <row r="51" spans="2:54">
      <c r="B51" t="s">
        <v>68</v>
      </c>
      <c r="AR51">
        <v>21611</v>
      </c>
      <c r="AS51">
        <v>9802</v>
      </c>
      <c r="AT51">
        <v>5761</v>
      </c>
      <c r="AW51">
        <v>2016</v>
      </c>
      <c r="AX51">
        <v>5099</v>
      </c>
      <c r="AY51">
        <v>5708</v>
      </c>
      <c r="AZ51">
        <v>241</v>
      </c>
      <c r="BA51">
        <v>12942</v>
      </c>
      <c r="BB51">
        <v>2287</v>
      </c>
    </row>
    <row r="52" spans="2:54">
      <c r="B52" t="s">
        <v>50</v>
      </c>
      <c r="AR52">
        <v>2552</v>
      </c>
      <c r="AS52">
        <v>6545</v>
      </c>
      <c r="AX52">
        <v>355184</v>
      </c>
      <c r="AY52">
        <v>664008</v>
      </c>
      <c r="BB52">
        <v>1076</v>
      </c>
    </row>
    <row r="53" spans="2:54">
      <c r="B53" t="s">
        <v>51</v>
      </c>
    </row>
    <row r="54" spans="2:54">
      <c r="B54" t="s">
        <v>52</v>
      </c>
      <c r="AR54">
        <v>16353</v>
      </c>
      <c r="AS54">
        <v>23628</v>
      </c>
      <c r="AT54">
        <v>19477</v>
      </c>
      <c r="AW54">
        <v>18701</v>
      </c>
      <c r="AY54">
        <v>69130</v>
      </c>
      <c r="AZ54">
        <v>44619</v>
      </c>
      <c r="BA54">
        <v>41668</v>
      </c>
      <c r="BB54">
        <v>58489</v>
      </c>
    </row>
    <row r="55" spans="2:54">
      <c r="B55" t="s">
        <v>53</v>
      </c>
      <c r="AZ55">
        <v>133655</v>
      </c>
      <c r="BA55">
        <v>4520</v>
      </c>
      <c r="BB55">
        <v>253</v>
      </c>
    </row>
    <row r="56" spans="2:54">
      <c r="B56" t="s">
        <v>54</v>
      </c>
      <c r="AR56">
        <v>4676</v>
      </c>
      <c r="AS56">
        <v>11176</v>
      </c>
      <c r="AT56">
        <v>9133</v>
      </c>
      <c r="AU56">
        <v>4641</v>
      </c>
      <c r="AX56">
        <v>31075</v>
      </c>
      <c r="AY56">
        <v>43436</v>
      </c>
      <c r="AZ56">
        <v>50392</v>
      </c>
      <c r="BA56">
        <v>33011</v>
      </c>
      <c r="BB56">
        <v>1349</v>
      </c>
    </row>
    <row r="57" spans="2:54">
      <c r="B57" t="s">
        <v>55</v>
      </c>
      <c r="AR57">
        <v>11575</v>
      </c>
      <c r="AS57">
        <v>38</v>
      </c>
      <c r="AT57">
        <v>12051</v>
      </c>
      <c r="AV57">
        <v>55000</v>
      </c>
      <c r="AW57">
        <v>17833</v>
      </c>
      <c r="AX57">
        <v>46083</v>
      </c>
      <c r="AY57">
        <v>13229</v>
      </c>
      <c r="BA57">
        <v>3723</v>
      </c>
    </row>
    <row r="58" spans="2:54">
      <c r="B58" t="s">
        <v>101</v>
      </c>
      <c r="AZ58">
        <v>16166</v>
      </c>
      <c r="BA58">
        <v>9196</v>
      </c>
    </row>
    <row r="59" spans="2:54">
      <c r="B59" t="s">
        <v>56</v>
      </c>
      <c r="AR59">
        <v>1515</v>
      </c>
      <c r="AS59">
        <v>739</v>
      </c>
      <c r="AY59">
        <v>55128</v>
      </c>
      <c r="AZ59">
        <v>11476</v>
      </c>
      <c r="BB59">
        <v>76064</v>
      </c>
    </row>
    <row r="60" spans="2:54">
      <c r="B60" t="s">
        <v>57</v>
      </c>
      <c r="AR60">
        <v>5744</v>
      </c>
      <c r="AS60">
        <v>3</v>
      </c>
      <c r="AY60">
        <v>720</v>
      </c>
      <c r="AZ60">
        <v>82671</v>
      </c>
      <c r="BA60">
        <v>8972</v>
      </c>
    </row>
    <row r="61" spans="2:54">
      <c r="B61" t="s">
        <v>58</v>
      </c>
      <c r="AR61">
        <v>4746</v>
      </c>
      <c r="AS61">
        <v>3230</v>
      </c>
      <c r="AT61">
        <v>4048</v>
      </c>
    </row>
    <row r="62" spans="2:54">
      <c r="B62" t="s">
        <v>59</v>
      </c>
      <c r="AS62">
        <v>1541</v>
      </c>
      <c r="AT62">
        <v>3365</v>
      </c>
      <c r="AV62">
        <v>3666</v>
      </c>
      <c r="AW62">
        <v>258</v>
      </c>
      <c r="AX62">
        <v>6361</v>
      </c>
      <c r="AY62">
        <v>16866</v>
      </c>
      <c r="AZ62">
        <v>481946</v>
      </c>
      <c r="BA62">
        <v>13247</v>
      </c>
      <c r="BB62">
        <v>43802</v>
      </c>
    </row>
    <row r="63" spans="2:54">
      <c r="B63" t="s">
        <v>60</v>
      </c>
      <c r="AS63">
        <v>446</v>
      </c>
      <c r="AT63">
        <v>1207</v>
      </c>
      <c r="AU63">
        <v>902</v>
      </c>
      <c r="AV63">
        <v>1422</v>
      </c>
      <c r="AW63">
        <v>3222</v>
      </c>
      <c r="AX63">
        <v>4385</v>
      </c>
    </row>
    <row r="64" spans="2:54">
      <c r="B64" t="s">
        <v>61</v>
      </c>
    </row>
    <row r="65" spans="2:54">
      <c r="B65" t="s">
        <v>87</v>
      </c>
      <c r="AR65">
        <v>4613</v>
      </c>
      <c r="AU65">
        <v>5090</v>
      </c>
      <c r="AV65">
        <v>7317</v>
      </c>
      <c r="AX65">
        <v>1889</v>
      </c>
      <c r="AY65">
        <v>117004</v>
      </c>
    </row>
    <row r="66" spans="2:54">
      <c r="B66" t="s">
        <v>92</v>
      </c>
      <c r="AW66">
        <v>3927</v>
      </c>
      <c r="AX66">
        <v>7696</v>
      </c>
      <c r="AZ66">
        <v>13886</v>
      </c>
    </row>
    <row r="67" spans="2:54">
      <c r="B67" t="s">
        <v>70</v>
      </c>
      <c r="AW67">
        <v>1882</v>
      </c>
      <c r="AX67">
        <v>2183</v>
      </c>
      <c r="AY67">
        <v>4506</v>
      </c>
      <c r="AZ67">
        <v>5687</v>
      </c>
      <c r="BB67">
        <v>12000</v>
      </c>
    </row>
    <row r="68" spans="2:54">
      <c r="B68" t="s">
        <v>93</v>
      </c>
      <c r="AX68">
        <v>1088</v>
      </c>
    </row>
    <row r="69" spans="2:54">
      <c r="B69" t="s">
        <v>98</v>
      </c>
      <c r="AY69">
        <v>306046</v>
      </c>
      <c r="AZ69">
        <v>310208</v>
      </c>
      <c r="BA69">
        <v>250087</v>
      </c>
      <c r="BB69">
        <v>310022</v>
      </c>
    </row>
    <row r="70" spans="2:54">
      <c r="B70" t="s">
        <v>100</v>
      </c>
      <c r="AY70">
        <v>284887</v>
      </c>
      <c r="AZ70">
        <v>688472</v>
      </c>
      <c r="BA70">
        <v>424544</v>
      </c>
      <c r="BB70">
        <v>187708</v>
      </c>
    </row>
    <row r="71" spans="2:54">
      <c r="B71" t="s">
        <v>99</v>
      </c>
      <c r="AY71">
        <v>303534</v>
      </c>
      <c r="AZ71">
        <v>9926</v>
      </c>
      <c r="BA71">
        <v>23391</v>
      </c>
      <c r="BB71">
        <v>26114</v>
      </c>
    </row>
    <row r="72" spans="2:54">
      <c r="B72" t="s">
        <v>77</v>
      </c>
      <c r="BB72">
        <v>9200</v>
      </c>
    </row>
    <row r="73" spans="2:54">
      <c r="B73" t="s">
        <v>104</v>
      </c>
      <c r="BB73">
        <v>4651</v>
      </c>
    </row>
    <row r="74" spans="2:54">
      <c r="B74" t="s">
        <v>91</v>
      </c>
      <c r="AW74">
        <v>123495</v>
      </c>
      <c r="AX74">
        <v>2084706</v>
      </c>
    </row>
    <row r="75" spans="2:54">
      <c r="B75" t="s">
        <v>69</v>
      </c>
      <c r="AY75">
        <v>59725</v>
      </c>
      <c r="AZ75">
        <v>198294</v>
      </c>
    </row>
    <row r="76" spans="2:54">
      <c r="B76" t="s">
        <v>74</v>
      </c>
      <c r="AY76">
        <v>1497</v>
      </c>
      <c r="AZ76">
        <v>81</v>
      </c>
    </row>
    <row r="77" spans="2:54">
      <c r="B77" t="s">
        <v>80</v>
      </c>
      <c r="AY77">
        <v>3484</v>
      </c>
      <c r="AZ77">
        <v>753</v>
      </c>
    </row>
    <row r="78" spans="2:54">
      <c r="B78" t="s">
        <v>94</v>
      </c>
      <c r="AW78">
        <v>2544313</v>
      </c>
    </row>
    <row r="79" spans="2:54">
      <c r="B79" t="s">
        <v>46</v>
      </c>
      <c r="AR79">
        <v>3859</v>
      </c>
      <c r="AS79">
        <v>1020</v>
      </c>
      <c r="AT79">
        <v>1256</v>
      </c>
      <c r="AU79">
        <v>403</v>
      </c>
      <c r="AX79">
        <v>630</v>
      </c>
      <c r="AY79">
        <v>624</v>
      </c>
      <c r="AZ79">
        <f>2581-AZ77-AZ76-AZ24</f>
        <v>979</v>
      </c>
      <c r="BA79">
        <v>2942</v>
      </c>
      <c r="BB79">
        <v>2770</v>
      </c>
    </row>
    <row r="81" spans="40:54">
      <c r="AN81">
        <f>SUM(AN3:AN80)</f>
        <v>0</v>
      </c>
      <c r="AO81">
        <f t="shared" ref="AO81:BB81" si="0">SUM(AO3:AO80)</f>
        <v>0</v>
      </c>
      <c r="AP81">
        <f t="shared" si="0"/>
        <v>0</v>
      </c>
      <c r="AQ81">
        <f t="shared" si="0"/>
        <v>0</v>
      </c>
      <c r="AR81">
        <f t="shared" si="0"/>
        <v>3524727</v>
      </c>
      <c r="AS81">
        <f t="shared" si="0"/>
        <v>3902504</v>
      </c>
      <c r="AT81">
        <f t="shared" si="0"/>
        <v>3905716</v>
      </c>
      <c r="AU81">
        <f t="shared" si="0"/>
        <v>4479871</v>
      </c>
      <c r="AV81">
        <f t="shared" si="0"/>
        <v>4936032</v>
      </c>
      <c r="AW81">
        <f t="shared" si="0"/>
        <v>9170519</v>
      </c>
      <c r="AX81">
        <f t="shared" si="0"/>
        <v>9817868</v>
      </c>
      <c r="AY81">
        <f t="shared" si="0"/>
        <v>12722456</v>
      </c>
      <c r="AZ81">
        <f t="shared" si="0"/>
        <v>13800538</v>
      </c>
      <c r="BA81">
        <f t="shared" si="0"/>
        <v>7584480</v>
      </c>
      <c r="BB81">
        <f t="shared" si="0"/>
        <v>11207588</v>
      </c>
    </row>
    <row r="83" spans="40:54">
      <c r="AR83">
        <f>3524727-AR81</f>
        <v>0</v>
      </c>
      <c r="AS83">
        <f>3902504-AS81</f>
        <v>0</v>
      </c>
      <c r="AT83">
        <f>3905716-AT81</f>
        <v>0</v>
      </c>
      <c r="AU83">
        <f>4479871-AU81</f>
        <v>0</v>
      </c>
      <c r="AV83">
        <f>4936032-AV81</f>
        <v>0</v>
      </c>
      <c r="AW83">
        <f>9170519-AW81</f>
        <v>0</v>
      </c>
      <c r="AX83">
        <f>9817868-AX81</f>
        <v>0</v>
      </c>
      <c r="AY83">
        <f>12722456-AY81</f>
        <v>0</v>
      </c>
      <c r="AZ83">
        <f>13800538-AZ81</f>
        <v>0</v>
      </c>
      <c r="BA83">
        <f>7584480-BA81</f>
        <v>0</v>
      </c>
      <c r="BB83">
        <f>11207588-BB81</f>
        <v>0</v>
      </c>
    </row>
    <row r="85" spans="40:54">
      <c r="AR85" t="s">
        <v>49</v>
      </c>
      <c r="AS85" t="s">
        <v>49</v>
      </c>
      <c r="AT85" t="s">
        <v>49</v>
      </c>
      <c r="AU85" t="s">
        <v>49</v>
      </c>
      <c r="AV85" t="s">
        <v>49</v>
      </c>
      <c r="AW85" t="s">
        <v>49</v>
      </c>
      <c r="AX85" t="s">
        <v>49</v>
      </c>
    </row>
    <row r="87" spans="40:54">
      <c r="AR87" t="s">
        <v>107</v>
      </c>
      <c r="AS87" t="s">
        <v>107</v>
      </c>
      <c r="AT87" t="s">
        <v>107</v>
      </c>
      <c r="AU87" t="s">
        <v>107</v>
      </c>
      <c r="AV87" t="s">
        <v>107</v>
      </c>
      <c r="AW87" t="s">
        <v>107</v>
      </c>
      <c r="AX87" t="s">
        <v>107</v>
      </c>
      <c r="AY87" t="s">
        <v>107</v>
      </c>
      <c r="AZ87" t="s">
        <v>107</v>
      </c>
      <c r="BA87" t="s">
        <v>107</v>
      </c>
      <c r="BB87" t="s">
        <v>107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B77"/>
  <sheetViews>
    <sheetView workbookViewId="0">
      <pane xSplit="3" ySplit="2" topLeftCell="AO54" activePane="bottomRight" state="frozen"/>
      <selection pane="topRight" activeCell="D1" sqref="D1"/>
      <selection pane="bottomLeft" activeCell="A3" sqref="A3"/>
      <selection pane="bottomRight" activeCell="AR77" sqref="AR77"/>
    </sheetView>
  </sheetViews>
  <sheetFormatPr defaultRowHeight="15"/>
  <cols>
    <col min="2" max="2" width="13.85546875" customWidth="1"/>
  </cols>
  <sheetData>
    <row r="1" spans="1:54">
      <c r="C1" t="s">
        <v>0</v>
      </c>
      <c r="D1" t="s">
        <v>1</v>
      </c>
      <c r="E1">
        <v>1900</v>
      </c>
      <c r="F1">
        <v>1901</v>
      </c>
      <c r="G1">
        <v>1902</v>
      </c>
      <c r="H1">
        <v>1903</v>
      </c>
      <c r="I1">
        <v>1904</v>
      </c>
      <c r="J1">
        <v>1905</v>
      </c>
      <c r="K1">
        <v>1906</v>
      </c>
      <c r="L1">
        <v>1907</v>
      </c>
      <c r="M1">
        <v>1908</v>
      </c>
      <c r="N1">
        <v>1909</v>
      </c>
      <c r="O1">
        <v>1910</v>
      </c>
      <c r="P1">
        <v>1911</v>
      </c>
      <c r="Q1">
        <v>1912</v>
      </c>
      <c r="R1">
        <v>1913</v>
      </c>
      <c r="S1">
        <v>1914</v>
      </c>
      <c r="T1">
        <v>1915</v>
      </c>
      <c r="U1">
        <v>1916</v>
      </c>
      <c r="V1">
        <v>1917</v>
      </c>
      <c r="W1">
        <v>1918</v>
      </c>
      <c r="X1">
        <v>1919</v>
      </c>
      <c r="Y1">
        <v>1920</v>
      </c>
      <c r="Z1">
        <v>1921</v>
      </c>
      <c r="AA1" s="1">
        <v>1922</v>
      </c>
      <c r="AB1">
        <v>1923</v>
      </c>
      <c r="AC1" s="1">
        <v>1924</v>
      </c>
      <c r="AD1">
        <v>1925</v>
      </c>
      <c r="AE1" s="1">
        <v>1926</v>
      </c>
      <c r="AF1">
        <v>1927</v>
      </c>
      <c r="AG1">
        <v>1928</v>
      </c>
      <c r="AH1">
        <v>1929</v>
      </c>
      <c r="AI1">
        <v>1930</v>
      </c>
      <c r="AJ1" s="1">
        <v>1931</v>
      </c>
      <c r="AK1" s="1">
        <v>1932</v>
      </c>
      <c r="AL1" s="1">
        <v>1933</v>
      </c>
      <c r="AM1">
        <v>1934</v>
      </c>
      <c r="AN1">
        <v>1935</v>
      </c>
      <c r="AO1">
        <v>1936</v>
      </c>
      <c r="AP1">
        <v>1937</v>
      </c>
      <c r="AQ1">
        <v>1938</v>
      </c>
      <c r="AR1">
        <v>1939</v>
      </c>
      <c r="AS1">
        <v>1940</v>
      </c>
      <c r="AT1">
        <v>1941</v>
      </c>
      <c r="AU1">
        <v>1942</v>
      </c>
      <c r="AV1">
        <v>1943</v>
      </c>
      <c r="AW1">
        <v>1944</v>
      </c>
      <c r="AX1">
        <v>1945</v>
      </c>
      <c r="AY1">
        <v>1946</v>
      </c>
      <c r="AZ1">
        <v>1947</v>
      </c>
      <c r="BA1">
        <v>1948</v>
      </c>
      <c r="BB1">
        <v>1949</v>
      </c>
    </row>
    <row r="2" spans="1:54">
      <c r="AN2" t="s">
        <v>47</v>
      </c>
      <c r="AO2" t="s">
        <v>47</v>
      </c>
      <c r="AP2" t="s">
        <v>47</v>
      </c>
      <c r="AR2" t="s">
        <v>47</v>
      </c>
      <c r="AS2" t="s">
        <v>47</v>
      </c>
      <c r="AT2" t="s">
        <v>47</v>
      </c>
      <c r="AU2" t="s">
        <v>47</v>
      </c>
      <c r="AV2" t="s">
        <v>47</v>
      </c>
      <c r="AW2" t="s">
        <v>47</v>
      </c>
      <c r="AX2" t="s">
        <v>47</v>
      </c>
      <c r="AY2" t="s">
        <v>47</v>
      </c>
      <c r="AZ2" t="s">
        <v>47</v>
      </c>
      <c r="BA2" t="s">
        <v>47</v>
      </c>
      <c r="BB2" t="s">
        <v>47</v>
      </c>
    </row>
    <row r="3" spans="1:54">
      <c r="A3" t="s">
        <v>2</v>
      </c>
      <c r="B3" t="s">
        <v>3</v>
      </c>
      <c r="AR3">
        <v>21697</v>
      </c>
      <c r="AS3">
        <v>23493</v>
      </c>
      <c r="AT3">
        <v>4713</v>
      </c>
      <c r="AU3">
        <v>4480</v>
      </c>
      <c r="AV3">
        <v>860</v>
      </c>
      <c r="AW3">
        <v>12084</v>
      </c>
      <c r="AX3">
        <v>3318</v>
      </c>
      <c r="AY3">
        <v>14864</v>
      </c>
      <c r="AZ3">
        <v>35001</v>
      </c>
      <c r="BA3">
        <v>139608</v>
      </c>
      <c r="BB3">
        <v>66895</v>
      </c>
    </row>
    <row r="4" spans="1:54">
      <c r="B4" t="s">
        <v>4</v>
      </c>
    </row>
    <row r="5" spans="1:54">
      <c r="B5" t="s">
        <v>5</v>
      </c>
      <c r="AR5">
        <v>2763</v>
      </c>
      <c r="AS5">
        <v>12341</v>
      </c>
      <c r="AT5">
        <v>19076</v>
      </c>
      <c r="AU5">
        <v>27347</v>
      </c>
      <c r="AV5">
        <v>9464</v>
      </c>
      <c r="AW5">
        <v>21635</v>
      </c>
      <c r="AX5">
        <v>22814</v>
      </c>
      <c r="AY5">
        <v>24831</v>
      </c>
      <c r="AZ5">
        <v>7273</v>
      </c>
      <c r="BA5">
        <v>14767</v>
      </c>
      <c r="BB5">
        <v>50877</v>
      </c>
    </row>
    <row r="6" spans="1:54">
      <c r="B6" t="s">
        <v>6</v>
      </c>
      <c r="AR6">
        <v>6796</v>
      </c>
      <c r="AS6">
        <v>14179</v>
      </c>
      <c r="AT6">
        <v>13379</v>
      </c>
      <c r="AU6">
        <v>4307</v>
      </c>
      <c r="AV6">
        <v>6044</v>
      </c>
      <c r="AW6">
        <v>1897</v>
      </c>
      <c r="AX6">
        <v>3965</v>
      </c>
      <c r="AY6">
        <v>3076</v>
      </c>
      <c r="AZ6">
        <v>24246</v>
      </c>
      <c r="BA6">
        <v>1464</v>
      </c>
      <c r="BB6">
        <v>4299</v>
      </c>
    </row>
    <row r="7" spans="1:54">
      <c r="B7" t="s">
        <v>7</v>
      </c>
      <c r="AR7">
        <v>952</v>
      </c>
    </row>
    <row r="8" spans="1:54">
      <c r="B8" t="s">
        <v>8</v>
      </c>
      <c r="AZ8">
        <v>206</v>
      </c>
      <c r="BA8">
        <v>408</v>
      </c>
      <c r="BB8">
        <v>10542</v>
      </c>
    </row>
    <row r="9" spans="1:54">
      <c r="B9" t="s">
        <v>9</v>
      </c>
      <c r="AR9">
        <v>70348</v>
      </c>
      <c r="AS9">
        <v>57380</v>
      </c>
      <c r="AT9">
        <v>65332</v>
      </c>
      <c r="AU9">
        <v>65362</v>
      </c>
      <c r="AV9">
        <v>207994</v>
      </c>
      <c r="AW9">
        <v>78389</v>
      </c>
      <c r="AX9">
        <v>42087</v>
      </c>
      <c r="AY9">
        <v>86335</v>
      </c>
      <c r="AZ9">
        <v>70267</v>
      </c>
      <c r="BA9">
        <v>186275</v>
      </c>
      <c r="BB9">
        <v>301498</v>
      </c>
    </row>
    <row r="10" spans="1:54">
      <c r="B10" t="s">
        <v>10</v>
      </c>
    </row>
    <row r="11" spans="1:54">
      <c r="B11" t="s">
        <v>11</v>
      </c>
      <c r="AR11">
        <v>12222</v>
      </c>
      <c r="AS11">
        <v>5</v>
      </c>
      <c r="AY11">
        <v>300</v>
      </c>
      <c r="AZ11">
        <v>958</v>
      </c>
      <c r="BA11">
        <v>5697</v>
      </c>
      <c r="BB11">
        <v>1447</v>
      </c>
    </row>
    <row r="12" spans="1:54">
      <c r="B12" t="s">
        <v>12</v>
      </c>
      <c r="AR12">
        <v>1291</v>
      </c>
      <c r="AS12">
        <v>233</v>
      </c>
      <c r="BB12">
        <v>1069</v>
      </c>
    </row>
    <row r="13" spans="1:54">
      <c r="B13" t="s">
        <v>13</v>
      </c>
    </row>
    <row r="14" spans="1:54">
      <c r="B14" t="s">
        <v>14</v>
      </c>
      <c r="AR14">
        <v>40072</v>
      </c>
      <c r="AS14">
        <v>28537</v>
      </c>
      <c r="AT14">
        <v>45645</v>
      </c>
      <c r="AU14">
        <v>44827</v>
      </c>
      <c r="AV14">
        <v>37896</v>
      </c>
      <c r="AW14">
        <v>65882</v>
      </c>
      <c r="AX14">
        <v>30923</v>
      </c>
      <c r="AY14">
        <v>40534</v>
      </c>
      <c r="AZ14">
        <v>52059</v>
      </c>
      <c r="BA14">
        <v>190129</v>
      </c>
      <c r="BB14">
        <v>372119</v>
      </c>
    </row>
    <row r="15" spans="1:54">
      <c r="B15" t="s">
        <v>15</v>
      </c>
      <c r="AR15">
        <v>9338</v>
      </c>
      <c r="AS15">
        <v>6922</v>
      </c>
      <c r="AT15">
        <v>51699</v>
      </c>
      <c r="AU15">
        <v>5225</v>
      </c>
      <c r="AV15">
        <v>936</v>
      </c>
      <c r="AW15">
        <v>9185</v>
      </c>
      <c r="AX15">
        <v>13464</v>
      </c>
      <c r="AY15">
        <v>25339</v>
      </c>
      <c r="AZ15">
        <v>21606</v>
      </c>
      <c r="BA15">
        <v>5267</v>
      </c>
      <c r="BB15">
        <v>2269</v>
      </c>
    </row>
    <row r="16" spans="1:54">
      <c r="B16" t="s">
        <v>16</v>
      </c>
    </row>
    <row r="17" spans="2:54">
      <c r="B17" t="s">
        <v>17</v>
      </c>
      <c r="AR17">
        <v>2007</v>
      </c>
      <c r="AS17">
        <v>1305</v>
      </c>
      <c r="AY17">
        <v>2723</v>
      </c>
      <c r="AZ17">
        <v>591</v>
      </c>
      <c r="BA17">
        <v>775</v>
      </c>
      <c r="BB17">
        <v>4378</v>
      </c>
    </row>
    <row r="18" spans="2:54">
      <c r="B18" t="s">
        <v>18</v>
      </c>
      <c r="BA18">
        <v>632</v>
      </c>
    </row>
    <row r="19" spans="2:54">
      <c r="B19" t="s">
        <v>19</v>
      </c>
      <c r="AZ19">
        <v>1707</v>
      </c>
    </row>
    <row r="20" spans="2:54">
      <c r="B20" t="s">
        <v>20</v>
      </c>
    </row>
    <row r="21" spans="2:54">
      <c r="B21" t="s">
        <v>21</v>
      </c>
      <c r="BA21">
        <v>1788</v>
      </c>
    </row>
    <row r="22" spans="2:54">
      <c r="B22" t="s">
        <v>22</v>
      </c>
    </row>
    <row r="23" spans="2:54">
      <c r="B23" t="s">
        <v>23</v>
      </c>
    </row>
    <row r="24" spans="2:54">
      <c r="B24" t="s">
        <v>24</v>
      </c>
      <c r="AY24">
        <v>1251</v>
      </c>
      <c r="AZ24">
        <v>982</v>
      </c>
      <c r="BA24">
        <v>398</v>
      </c>
    </row>
    <row r="25" spans="2:54">
      <c r="B25" t="s">
        <v>25</v>
      </c>
      <c r="AR25">
        <v>2174</v>
      </c>
      <c r="AS25">
        <v>9947</v>
      </c>
      <c r="AT25">
        <v>4770</v>
      </c>
      <c r="AU25">
        <v>16908</v>
      </c>
      <c r="AV25">
        <v>1152</v>
      </c>
      <c r="AW25">
        <v>9246</v>
      </c>
      <c r="AX25">
        <v>19473</v>
      </c>
      <c r="AY25">
        <v>72435</v>
      </c>
      <c r="AZ25">
        <v>17916</v>
      </c>
      <c r="BA25">
        <v>3017</v>
      </c>
      <c r="BB25">
        <v>1444</v>
      </c>
    </row>
    <row r="26" spans="2:54">
      <c r="B26" t="s">
        <v>26</v>
      </c>
    </row>
    <row r="27" spans="2:54">
      <c r="B27" t="s">
        <v>27</v>
      </c>
      <c r="AR27">
        <v>25607</v>
      </c>
      <c r="AS27">
        <v>16863</v>
      </c>
      <c r="AT27">
        <v>47761</v>
      </c>
      <c r="AU27">
        <v>40148</v>
      </c>
      <c r="AV27">
        <v>65378</v>
      </c>
      <c r="AW27">
        <v>92166</v>
      </c>
      <c r="AX27">
        <v>84709</v>
      </c>
    </row>
    <row r="28" spans="2:54">
      <c r="B28" t="s">
        <v>28</v>
      </c>
    </row>
    <row r="29" spans="2:54">
      <c r="B29" t="s">
        <v>29</v>
      </c>
    </row>
    <row r="30" spans="2:54">
      <c r="B30" t="s">
        <v>30</v>
      </c>
      <c r="AZ30">
        <v>861</v>
      </c>
      <c r="BA30">
        <v>37</v>
      </c>
    </row>
    <row r="31" spans="2:54">
      <c r="B31" t="s">
        <v>31</v>
      </c>
      <c r="AY31">
        <v>7722</v>
      </c>
      <c r="AZ31">
        <v>4011</v>
      </c>
      <c r="BA31">
        <v>418</v>
      </c>
    </row>
    <row r="32" spans="2:54">
      <c r="B32" t="s">
        <v>32</v>
      </c>
    </row>
    <row r="33" spans="2:54">
      <c r="B33" t="s">
        <v>33</v>
      </c>
    </row>
    <row r="34" spans="2:54">
      <c r="B34" t="s">
        <v>34</v>
      </c>
      <c r="AW34">
        <v>2343</v>
      </c>
    </row>
    <row r="35" spans="2:54">
      <c r="B35" t="s">
        <v>35</v>
      </c>
      <c r="AT35">
        <v>1006</v>
      </c>
    </row>
    <row r="36" spans="2:54">
      <c r="B36" t="s">
        <v>36</v>
      </c>
    </row>
    <row r="37" spans="2:54">
      <c r="B37" t="s">
        <v>37</v>
      </c>
    </row>
    <row r="38" spans="2:54">
      <c r="B38" t="s">
        <v>38</v>
      </c>
    </row>
    <row r="39" spans="2:54">
      <c r="B39" t="s">
        <v>39</v>
      </c>
    </row>
    <row r="40" spans="2:54">
      <c r="B40" t="s">
        <v>40</v>
      </c>
    </row>
    <row r="41" spans="2:54">
      <c r="B41" t="s">
        <v>41</v>
      </c>
    </row>
    <row r="42" spans="2:54">
      <c r="B42" t="s">
        <v>42</v>
      </c>
    </row>
    <row r="43" spans="2:54">
      <c r="B43" t="s">
        <v>43</v>
      </c>
    </row>
    <row r="44" spans="2:54">
      <c r="B44" t="s">
        <v>44</v>
      </c>
      <c r="AZ44">
        <v>3</v>
      </c>
      <c r="BA44">
        <v>2135</v>
      </c>
    </row>
    <row r="45" spans="2:54">
      <c r="B45" t="s">
        <v>45</v>
      </c>
    </row>
    <row r="46" spans="2:54">
      <c r="B46" t="s">
        <v>65</v>
      </c>
      <c r="AT46">
        <v>2452</v>
      </c>
    </row>
    <row r="47" spans="2:54">
      <c r="B47" t="s">
        <v>63</v>
      </c>
      <c r="AR47">
        <v>4301</v>
      </c>
      <c r="AS47">
        <v>2128</v>
      </c>
      <c r="AT47">
        <v>2038</v>
      </c>
      <c r="AW47">
        <v>5464</v>
      </c>
      <c r="AX47">
        <v>780</v>
      </c>
      <c r="AY47">
        <v>17586</v>
      </c>
      <c r="AZ47">
        <v>96995</v>
      </c>
      <c r="BA47">
        <v>35283</v>
      </c>
      <c r="BB47">
        <v>30181</v>
      </c>
    </row>
    <row r="48" spans="2:54">
      <c r="B48" t="s">
        <v>64</v>
      </c>
      <c r="AR48">
        <v>815</v>
      </c>
      <c r="AS48">
        <v>716</v>
      </c>
      <c r="AU48">
        <v>813</v>
      </c>
      <c r="AV48">
        <v>586</v>
      </c>
      <c r="AY48">
        <v>36883</v>
      </c>
      <c r="AZ48">
        <v>73271</v>
      </c>
      <c r="BA48">
        <v>19129</v>
      </c>
      <c r="BB48">
        <v>22507</v>
      </c>
    </row>
    <row r="49" spans="2:54">
      <c r="B49" t="s">
        <v>66</v>
      </c>
      <c r="AR49">
        <v>2429</v>
      </c>
      <c r="AS49">
        <v>9508</v>
      </c>
      <c r="AT49">
        <v>1503</v>
      </c>
      <c r="AU49">
        <v>1857</v>
      </c>
      <c r="AV49">
        <v>1238</v>
      </c>
      <c r="AW49">
        <v>579</v>
      </c>
      <c r="AX49">
        <v>8064</v>
      </c>
      <c r="AY49">
        <v>933</v>
      </c>
      <c r="AZ49">
        <v>190408</v>
      </c>
      <c r="BA49">
        <v>12768</v>
      </c>
      <c r="BB49">
        <v>51616</v>
      </c>
    </row>
    <row r="50" spans="2:54">
      <c r="B50" t="s">
        <v>85</v>
      </c>
      <c r="AR50">
        <v>30022</v>
      </c>
      <c r="AS50">
        <v>10538</v>
      </c>
      <c r="AT50">
        <v>14524</v>
      </c>
      <c r="AU50">
        <v>11697</v>
      </c>
      <c r="AV50">
        <v>245</v>
      </c>
      <c r="AW50">
        <v>5950</v>
      </c>
      <c r="AX50">
        <v>423</v>
      </c>
      <c r="AY50">
        <v>11617</v>
      </c>
      <c r="AZ50">
        <v>59770</v>
      </c>
      <c r="BA50">
        <v>70687</v>
      </c>
      <c r="BB50">
        <v>37275</v>
      </c>
    </row>
    <row r="51" spans="2:54">
      <c r="B51" t="s">
        <v>68</v>
      </c>
    </row>
    <row r="52" spans="2:54">
      <c r="B52" t="s">
        <v>50</v>
      </c>
    </row>
    <row r="53" spans="2:54">
      <c r="B53" t="s">
        <v>51</v>
      </c>
    </row>
    <row r="54" spans="2:54">
      <c r="B54" t="s">
        <v>52</v>
      </c>
    </row>
    <row r="55" spans="2:54">
      <c r="B55" t="s">
        <v>53</v>
      </c>
    </row>
    <row r="56" spans="2:54">
      <c r="B56" t="s">
        <v>54</v>
      </c>
      <c r="AU56">
        <v>182</v>
      </c>
      <c r="AV56">
        <v>596</v>
      </c>
      <c r="AY56">
        <v>743</v>
      </c>
      <c r="AZ56">
        <v>111479</v>
      </c>
      <c r="BA56">
        <v>835</v>
      </c>
      <c r="BB56">
        <v>15</v>
      </c>
    </row>
    <row r="57" spans="2:54">
      <c r="B57" t="s">
        <v>55</v>
      </c>
    </row>
    <row r="58" spans="2:54">
      <c r="B58" t="s">
        <v>56</v>
      </c>
    </row>
    <row r="59" spans="2:54">
      <c r="B59" t="s">
        <v>57</v>
      </c>
    </row>
    <row r="60" spans="2:54">
      <c r="B60" t="s">
        <v>58</v>
      </c>
    </row>
    <row r="61" spans="2:54">
      <c r="B61" t="s">
        <v>59</v>
      </c>
      <c r="AW61">
        <v>11629</v>
      </c>
      <c r="AZ61">
        <v>21998</v>
      </c>
      <c r="BA61">
        <v>1</v>
      </c>
    </row>
    <row r="62" spans="2:54">
      <c r="B62" t="s">
        <v>60</v>
      </c>
      <c r="AV62">
        <v>352</v>
      </c>
    </row>
    <row r="63" spans="2:54">
      <c r="B63" t="s">
        <v>61</v>
      </c>
    </row>
    <row r="64" spans="2:54">
      <c r="B64" t="s">
        <v>98</v>
      </c>
      <c r="AY64">
        <v>46561</v>
      </c>
      <c r="AZ64">
        <v>2883</v>
      </c>
      <c r="BA64">
        <v>64815</v>
      </c>
      <c r="BB64">
        <v>99159</v>
      </c>
    </row>
    <row r="65" spans="2:54">
      <c r="B65" t="s">
        <v>100</v>
      </c>
      <c r="AY65">
        <v>13448</v>
      </c>
      <c r="AZ65">
        <v>53235</v>
      </c>
      <c r="BA65">
        <v>235015</v>
      </c>
      <c r="BB65">
        <v>94503</v>
      </c>
    </row>
    <row r="66" spans="2:54">
      <c r="B66" t="s">
        <v>99</v>
      </c>
      <c r="AY66">
        <v>25554</v>
      </c>
      <c r="AZ66">
        <v>55996</v>
      </c>
      <c r="BA66">
        <v>85806</v>
      </c>
      <c r="BB66">
        <v>66029</v>
      </c>
    </row>
    <row r="67" spans="2:54">
      <c r="B67" t="s">
        <v>77</v>
      </c>
      <c r="AZ67">
        <v>20</v>
      </c>
      <c r="BA67">
        <v>500</v>
      </c>
    </row>
    <row r="68" spans="2:54">
      <c r="B68" t="s">
        <v>75</v>
      </c>
      <c r="BA68">
        <v>401</v>
      </c>
    </row>
    <row r="69" spans="2:54">
      <c r="B69" t="s">
        <v>46</v>
      </c>
      <c r="AR69">
        <v>1840</v>
      </c>
      <c r="AS69">
        <v>1506</v>
      </c>
      <c r="AT69">
        <v>1956</v>
      </c>
      <c r="AU69">
        <v>535</v>
      </c>
      <c r="AV69">
        <v>101</v>
      </c>
      <c r="AW69">
        <v>1441</v>
      </c>
      <c r="AX69">
        <v>585</v>
      </c>
      <c r="AY69">
        <v>238</v>
      </c>
      <c r="AZ69">
        <v>849</v>
      </c>
      <c r="BA69">
        <v>454</v>
      </c>
      <c r="BB69">
        <v>1747</v>
      </c>
    </row>
    <row r="71" spans="2:54">
      <c r="AN71">
        <f>SUM(AN3:AN70)</f>
        <v>0</v>
      </c>
      <c r="AO71">
        <f t="shared" ref="AO71:BB71" si="0">SUM(AO3:AO70)</f>
        <v>0</v>
      </c>
      <c r="AP71">
        <f t="shared" si="0"/>
        <v>0</v>
      </c>
      <c r="AQ71">
        <f t="shared" si="0"/>
        <v>0</v>
      </c>
      <c r="AR71">
        <f t="shared" si="0"/>
        <v>234674</v>
      </c>
      <c r="AS71">
        <f t="shared" si="0"/>
        <v>195601</v>
      </c>
      <c r="AT71">
        <f t="shared" si="0"/>
        <v>275854</v>
      </c>
      <c r="AU71">
        <f t="shared" si="0"/>
        <v>223688</v>
      </c>
      <c r="AV71">
        <f t="shared" si="0"/>
        <v>332842</v>
      </c>
      <c r="AW71">
        <f t="shared" si="0"/>
        <v>317890</v>
      </c>
      <c r="AX71">
        <f t="shared" si="0"/>
        <v>230605</v>
      </c>
      <c r="AY71">
        <f t="shared" si="0"/>
        <v>432973</v>
      </c>
      <c r="AZ71">
        <f t="shared" si="0"/>
        <v>904591</v>
      </c>
      <c r="BA71">
        <f t="shared" si="0"/>
        <v>1078509</v>
      </c>
      <c r="BB71">
        <f t="shared" si="0"/>
        <v>1219869</v>
      </c>
    </row>
    <row r="73" spans="2:54">
      <c r="AR73">
        <f>234674-AR71</f>
        <v>0</v>
      </c>
      <c r="AS73">
        <f>195601-AS71</f>
        <v>0</v>
      </c>
      <c r="AT73">
        <f>275854-AT71</f>
        <v>0</v>
      </c>
      <c r="AU73">
        <f>223688-AU71</f>
        <v>0</v>
      </c>
      <c r="AV73">
        <f>332842-AV71</f>
        <v>0</v>
      </c>
      <c r="AW73">
        <f>317890-AW71</f>
        <v>0</v>
      </c>
      <c r="AX73">
        <f>230605-AX71</f>
        <v>0</v>
      </c>
      <c r="AY73">
        <f>432973-AY71</f>
        <v>0</v>
      </c>
      <c r="AZ73">
        <f>904591-AZ71</f>
        <v>0</v>
      </c>
      <c r="BA73">
        <f>1078509-BA71</f>
        <v>0</v>
      </c>
      <c r="BB73">
        <f>1219869-BB71</f>
        <v>0</v>
      </c>
    </row>
    <row r="75" spans="2:54">
      <c r="AS75" t="s">
        <v>49</v>
      </c>
      <c r="AT75" t="s">
        <v>49</v>
      </c>
      <c r="AU75" t="s">
        <v>49</v>
      </c>
      <c r="AV75" t="s">
        <v>49</v>
      </c>
      <c r="AW75" t="s">
        <v>49</v>
      </c>
      <c r="AX75" t="s">
        <v>49</v>
      </c>
    </row>
    <row r="77" spans="2:54">
      <c r="AR77" t="s">
        <v>107</v>
      </c>
      <c r="AS77" t="s">
        <v>107</v>
      </c>
      <c r="AT77" t="s">
        <v>107</v>
      </c>
      <c r="AU77" t="s">
        <v>107</v>
      </c>
      <c r="AV77" t="s">
        <v>107</v>
      </c>
      <c r="AW77" t="s">
        <v>107</v>
      </c>
      <c r="AX77" t="s">
        <v>107</v>
      </c>
      <c r="AY77" t="s">
        <v>107</v>
      </c>
      <c r="AZ77" t="s">
        <v>107</v>
      </c>
      <c r="BA77" t="s">
        <v>107</v>
      </c>
      <c r="BB77" t="s">
        <v>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imports</vt:lpstr>
      <vt:lpstr>exports</vt:lpstr>
      <vt:lpstr>domexp</vt:lpstr>
      <vt:lpstr>reexp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arpie71</dc:creator>
  <cp:lastModifiedBy>rhicks</cp:lastModifiedBy>
  <dcterms:created xsi:type="dcterms:W3CDTF">2009-07-21T12:10:09Z</dcterms:created>
  <dcterms:modified xsi:type="dcterms:W3CDTF">2011-10-03T14:52:11Z</dcterms:modified>
</cp:coreProperties>
</file>